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ragana.nedic\Desktop\DRAGANA 2025\ANALIZA I IZVJESTAJI\AVGUST 2025\Direktor\"/>
    </mc:Choice>
  </mc:AlternateContent>
  <xr:revisionPtr revIDLastSave="0" documentId="13_ncr:1_{D4EEF3D7-E948-4898-BD40-F7A55B5AB893}" xr6:coauthVersionLast="36" xr6:coauthVersionMax="36" xr10:uidLastSave="{00000000-0000-0000-0000-000000000000}"/>
  <workbookProtection workbookAlgorithmName="SHA-512" workbookHashValue="Jf56M6GqfpbiZg6T46S4iUPWf8QeTydglNNGETyGDy+1+fQvaKbFFIvY0XoJQUOy2/SceGmhDjzJPok1iGqiOw==" workbookSaltValue="H7A0EPvP9MqyJxXgp9DVdA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  <externalReference r:id="rId6"/>
  </externalReferences>
  <definedNames>
    <definedName name="_xlnm.Print_Area" localSheetId="2">'Analitika 2025'!$B$3:$Q$107</definedName>
    <definedName name="_xlnm.Print_Area" localSheetId="1">Pregled!$B$1:$U$30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8" i="1" l="1"/>
  <c r="U217" i="1"/>
  <c r="E106" i="3" s="1"/>
  <c r="U216" i="1"/>
  <c r="E105" i="3" s="1"/>
  <c r="U106" i="1"/>
  <c r="U105" i="1"/>
  <c r="U104" i="1"/>
  <c r="F105" i="3" l="1"/>
  <c r="H105" i="3" s="1"/>
  <c r="F106" i="3"/>
  <c r="H106" i="3" s="1"/>
  <c r="I105" i="3" l="1"/>
  <c r="J105" i="3" s="1"/>
  <c r="G105" i="3"/>
  <c r="G106" i="3"/>
  <c r="I106" i="3"/>
  <c r="J106" i="3" s="1"/>
  <c r="P119" i="1" l="1"/>
  <c r="O119" i="1"/>
  <c r="N119" i="1"/>
  <c r="M119" i="1"/>
  <c r="L119" i="1"/>
  <c r="K119" i="1"/>
  <c r="J119" i="1"/>
  <c r="I119" i="1"/>
  <c r="H119" i="1"/>
  <c r="G119" i="1"/>
  <c r="F119" i="1"/>
  <c r="E119" i="1"/>
  <c r="Q217" i="1"/>
  <c r="Q216" i="1"/>
  <c r="Q104" i="1" l="1"/>
  <c r="Q105" i="1"/>
  <c r="Q121" i="1" l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120" i="1"/>
  <c r="Q119" i="1" l="1"/>
  <c r="Q95" i="1"/>
  <c r="Q96" i="1"/>
  <c r="Q97" i="1"/>
  <c r="Q98" i="1"/>
  <c r="Q99" i="1"/>
  <c r="Q100" i="1"/>
  <c r="Q101" i="1"/>
  <c r="Q102" i="1"/>
  <c r="Q103" i="1"/>
  <c r="Q19" i="1" l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C6" i="4" l="1"/>
  <c r="F9" i="4"/>
  <c r="F15" i="4" s="1"/>
  <c r="D4" i="4"/>
  <c r="Q18" i="1"/>
  <c r="Q17" i="1"/>
  <c r="Q16" i="1"/>
  <c r="Q15" i="1"/>
  <c r="Q14" i="1"/>
  <c r="Q13" i="1"/>
  <c r="Q12" i="1"/>
  <c r="Q11" i="1"/>
  <c r="Q10" i="1"/>
  <c r="Q9" i="1"/>
  <c r="Q8" i="1"/>
  <c r="Q7" i="1" l="1"/>
  <c r="U213" i="1"/>
  <c r="E102" i="3" s="1"/>
  <c r="U100" i="1"/>
  <c r="U212" i="1"/>
  <c r="E101" i="3" s="1"/>
  <c r="U103" i="1"/>
  <c r="U214" i="1"/>
  <c r="E103" i="3" s="1"/>
  <c r="U101" i="1"/>
  <c r="U211" i="1"/>
  <c r="E100" i="3" s="1"/>
  <c r="U215" i="1"/>
  <c r="E104" i="3" s="1"/>
  <c r="U102" i="1"/>
  <c r="U99" i="1"/>
  <c r="U95" i="1"/>
  <c r="U91" i="1"/>
  <c r="U86" i="1"/>
  <c r="F87" i="3" s="1"/>
  <c r="H87" i="3" s="1"/>
  <c r="U82" i="1"/>
  <c r="F83" i="3" s="1"/>
  <c r="H83" i="3" s="1"/>
  <c r="U78" i="1"/>
  <c r="U74" i="1"/>
  <c r="U70" i="1"/>
  <c r="U66" i="1"/>
  <c r="U62" i="1"/>
  <c r="U58" i="1"/>
  <c r="U54" i="1"/>
  <c r="U50" i="1"/>
  <c r="U46" i="1"/>
  <c r="U42" i="1"/>
  <c r="U38" i="1"/>
  <c r="U34" i="1"/>
  <c r="F35" i="3" s="1"/>
  <c r="H35" i="3" s="1"/>
  <c r="U30" i="1"/>
  <c r="F31" i="3" s="1"/>
  <c r="H31" i="3" s="1"/>
  <c r="U26" i="1"/>
  <c r="F27" i="3" s="1"/>
  <c r="H27" i="3" s="1"/>
  <c r="U22" i="1"/>
  <c r="F23" i="3" s="1"/>
  <c r="U18" i="1"/>
  <c r="F19" i="3" s="1"/>
  <c r="U14" i="1"/>
  <c r="F15" i="3" s="1"/>
  <c r="U10" i="1"/>
  <c r="F11" i="3" s="1"/>
  <c r="U210" i="1"/>
  <c r="E99" i="3" s="1"/>
  <c r="U206" i="1"/>
  <c r="E95" i="3" s="1"/>
  <c r="U202" i="1"/>
  <c r="E91" i="3" s="1"/>
  <c r="U198" i="1"/>
  <c r="E87" i="3" s="1"/>
  <c r="U194" i="1"/>
  <c r="E83" i="3" s="1"/>
  <c r="U190" i="1"/>
  <c r="E79" i="3" s="1"/>
  <c r="U186" i="1"/>
  <c r="E75" i="3" s="1"/>
  <c r="U182" i="1"/>
  <c r="E71" i="3" s="1"/>
  <c r="U178" i="1"/>
  <c r="E67" i="3" s="1"/>
  <c r="U174" i="1"/>
  <c r="E63" i="3" s="1"/>
  <c r="U170" i="1"/>
  <c r="E59" i="3" s="1"/>
  <c r="U166" i="1"/>
  <c r="E55" i="3" s="1"/>
  <c r="U162" i="1"/>
  <c r="E51" i="3" s="1"/>
  <c r="U158" i="1"/>
  <c r="E47" i="3" s="1"/>
  <c r="U154" i="1"/>
  <c r="E43" i="3" s="1"/>
  <c r="U150" i="1"/>
  <c r="E39" i="3" s="1"/>
  <c r="U146" i="1"/>
  <c r="E35" i="3" s="1"/>
  <c r="U142" i="1"/>
  <c r="E31" i="3" s="1"/>
  <c r="U138" i="1"/>
  <c r="E27" i="3" s="1"/>
  <c r="U134" i="1"/>
  <c r="E23" i="3" s="1"/>
  <c r="U130" i="1"/>
  <c r="E19" i="3" s="1"/>
  <c r="U126" i="1"/>
  <c r="E15" i="3" s="1"/>
  <c r="U122" i="1"/>
  <c r="E11" i="3" s="1"/>
  <c r="U98" i="1"/>
  <c r="U94" i="1"/>
  <c r="U89" i="1"/>
  <c r="U85" i="1"/>
  <c r="U81" i="1"/>
  <c r="F82" i="3" s="1"/>
  <c r="H82" i="3" s="1"/>
  <c r="U77" i="1"/>
  <c r="U73" i="1"/>
  <c r="U69" i="1"/>
  <c r="U65" i="1"/>
  <c r="U61" i="1"/>
  <c r="U57" i="1"/>
  <c r="U53" i="1"/>
  <c r="U49" i="1"/>
  <c r="F47" i="3" s="1"/>
  <c r="H47" i="3" s="1"/>
  <c r="U45" i="1"/>
  <c r="F43" i="3" s="1"/>
  <c r="H43" i="3" s="1"/>
  <c r="U41" i="1"/>
  <c r="F39" i="3" s="1"/>
  <c r="H39" i="3" s="1"/>
  <c r="U37" i="1"/>
  <c r="U33" i="1"/>
  <c r="F34" i="3" s="1"/>
  <c r="H34" i="3" s="1"/>
  <c r="U29" i="1"/>
  <c r="F30" i="3" s="1"/>
  <c r="H30" i="3" s="1"/>
  <c r="U25" i="1"/>
  <c r="F26" i="3" s="1"/>
  <c r="U21" i="1"/>
  <c r="F22" i="3" s="1"/>
  <c r="U17" i="1"/>
  <c r="F18" i="3" s="1"/>
  <c r="U13" i="1"/>
  <c r="F14" i="3" s="1"/>
  <c r="U9" i="1"/>
  <c r="F10" i="3" s="1"/>
  <c r="U209" i="1"/>
  <c r="E98" i="3" s="1"/>
  <c r="U205" i="1"/>
  <c r="E94" i="3" s="1"/>
  <c r="U201" i="1"/>
  <c r="E90" i="3" s="1"/>
  <c r="U197" i="1"/>
  <c r="E86" i="3" s="1"/>
  <c r="U193" i="1"/>
  <c r="E82" i="3" s="1"/>
  <c r="U189" i="1"/>
  <c r="E78" i="3" s="1"/>
  <c r="U185" i="1"/>
  <c r="E74" i="3" s="1"/>
  <c r="U181" i="1"/>
  <c r="E70" i="3" s="1"/>
  <c r="U177" i="1"/>
  <c r="E66" i="3" s="1"/>
  <c r="U173" i="1"/>
  <c r="E62" i="3" s="1"/>
  <c r="U169" i="1"/>
  <c r="E58" i="3" s="1"/>
  <c r="U165" i="1"/>
  <c r="E54" i="3" s="1"/>
  <c r="U161" i="1"/>
  <c r="E50" i="3" s="1"/>
  <c r="U157" i="1"/>
  <c r="E46" i="3" s="1"/>
  <c r="U153" i="1"/>
  <c r="E42" i="3" s="1"/>
  <c r="U149" i="1"/>
  <c r="E38" i="3" s="1"/>
  <c r="U145" i="1"/>
  <c r="E34" i="3" s="1"/>
  <c r="U141" i="1"/>
  <c r="E30" i="3" s="1"/>
  <c r="U137" i="1"/>
  <c r="E26" i="3" s="1"/>
  <c r="U133" i="1"/>
  <c r="E22" i="3" s="1"/>
  <c r="U129" i="1"/>
  <c r="E18" i="3" s="1"/>
  <c r="U125" i="1"/>
  <c r="E14" i="3" s="1"/>
  <c r="U121" i="1"/>
  <c r="E10" i="3" s="1"/>
  <c r="U97" i="1"/>
  <c r="U93" i="1"/>
  <c r="U88" i="1"/>
  <c r="U84" i="1"/>
  <c r="F85" i="3" s="1"/>
  <c r="H85" i="3" s="1"/>
  <c r="U80" i="1"/>
  <c r="F63" i="3" s="1"/>
  <c r="H63" i="3" s="1"/>
  <c r="U76" i="1"/>
  <c r="U72" i="1"/>
  <c r="U68" i="1"/>
  <c r="F58" i="3" s="1"/>
  <c r="H58" i="3" s="1"/>
  <c r="U64" i="1"/>
  <c r="F55" i="3" s="1"/>
  <c r="H55" i="3" s="1"/>
  <c r="U60" i="1"/>
  <c r="F51" i="3" s="1"/>
  <c r="H51" i="3" s="1"/>
  <c r="U56" i="1"/>
  <c r="U52" i="1"/>
  <c r="U48" i="1"/>
  <c r="F46" i="3" s="1"/>
  <c r="H46" i="3" s="1"/>
  <c r="U44" i="1"/>
  <c r="F42" i="3" s="1"/>
  <c r="H42" i="3" s="1"/>
  <c r="U40" i="1"/>
  <c r="F38" i="3" s="1"/>
  <c r="H38" i="3" s="1"/>
  <c r="U36" i="1"/>
  <c r="U32" i="1"/>
  <c r="F33" i="3" s="1"/>
  <c r="H33" i="3" s="1"/>
  <c r="U28" i="1"/>
  <c r="F29" i="3" s="1"/>
  <c r="H29" i="3" s="1"/>
  <c r="U24" i="1"/>
  <c r="F25" i="3" s="1"/>
  <c r="U20" i="1"/>
  <c r="F21" i="3" s="1"/>
  <c r="U16" i="1"/>
  <c r="F17" i="3" s="1"/>
  <c r="U12" i="1"/>
  <c r="F13" i="3" s="1"/>
  <c r="U8" i="1"/>
  <c r="U208" i="1"/>
  <c r="E97" i="3" s="1"/>
  <c r="U204" i="1"/>
  <c r="E93" i="3" s="1"/>
  <c r="U200" i="1"/>
  <c r="E89" i="3" s="1"/>
  <c r="U196" i="1"/>
  <c r="E85" i="3" s="1"/>
  <c r="U192" i="1"/>
  <c r="E81" i="3" s="1"/>
  <c r="U188" i="1"/>
  <c r="E77" i="3" s="1"/>
  <c r="U184" i="1"/>
  <c r="E73" i="3" s="1"/>
  <c r="U180" i="1"/>
  <c r="E69" i="3" s="1"/>
  <c r="U176" i="1"/>
  <c r="E65" i="3" s="1"/>
  <c r="U172" i="1"/>
  <c r="E61" i="3" s="1"/>
  <c r="U168" i="1"/>
  <c r="E57" i="3" s="1"/>
  <c r="U164" i="1"/>
  <c r="E53" i="3" s="1"/>
  <c r="U160" i="1"/>
  <c r="E49" i="3" s="1"/>
  <c r="U156" i="1"/>
  <c r="E45" i="3" s="1"/>
  <c r="U152" i="1"/>
  <c r="E41" i="3" s="1"/>
  <c r="U148" i="1"/>
  <c r="E37" i="3" s="1"/>
  <c r="U144" i="1"/>
  <c r="E33" i="3" s="1"/>
  <c r="U140" i="1"/>
  <c r="E29" i="3" s="1"/>
  <c r="U136" i="1"/>
  <c r="E25" i="3" s="1"/>
  <c r="U132" i="1"/>
  <c r="E21" i="3" s="1"/>
  <c r="U128" i="1"/>
  <c r="E17" i="3" s="1"/>
  <c r="U124" i="1"/>
  <c r="E13" i="3" s="1"/>
  <c r="U96" i="1"/>
  <c r="U92" i="1"/>
  <c r="U87" i="1"/>
  <c r="U83" i="1"/>
  <c r="F84" i="3" s="1"/>
  <c r="H84" i="3" s="1"/>
  <c r="U79" i="1"/>
  <c r="F62" i="3" s="1"/>
  <c r="H62" i="3" s="1"/>
  <c r="U75" i="1"/>
  <c r="U71" i="1"/>
  <c r="U67" i="1"/>
  <c r="U63" i="1"/>
  <c r="F54" i="3" s="1"/>
  <c r="H54" i="3" s="1"/>
  <c r="U59" i="1"/>
  <c r="F50" i="3" s="1"/>
  <c r="H50" i="3" s="1"/>
  <c r="U55" i="1"/>
  <c r="U51" i="1"/>
  <c r="U47" i="1"/>
  <c r="F45" i="3" s="1"/>
  <c r="H45" i="3" s="1"/>
  <c r="U43" i="1"/>
  <c r="F41" i="3" s="1"/>
  <c r="H41" i="3" s="1"/>
  <c r="U39" i="1"/>
  <c r="F37" i="3" s="1"/>
  <c r="H37" i="3" s="1"/>
  <c r="U35" i="1"/>
  <c r="U31" i="1"/>
  <c r="F32" i="3" s="1"/>
  <c r="H32" i="3" s="1"/>
  <c r="U27" i="1"/>
  <c r="F28" i="3" s="1"/>
  <c r="H28" i="3" s="1"/>
  <c r="U23" i="1"/>
  <c r="F24" i="3" s="1"/>
  <c r="U19" i="1"/>
  <c r="F20" i="3" s="1"/>
  <c r="U15" i="1"/>
  <c r="F16" i="3" s="1"/>
  <c r="U11" i="1"/>
  <c r="F12" i="3" s="1"/>
  <c r="U207" i="1"/>
  <c r="E96" i="3" s="1"/>
  <c r="U203" i="1"/>
  <c r="E92" i="3" s="1"/>
  <c r="U199" i="1"/>
  <c r="E88" i="3" s="1"/>
  <c r="U195" i="1"/>
  <c r="E84" i="3" s="1"/>
  <c r="U191" i="1"/>
  <c r="E80" i="3" s="1"/>
  <c r="U187" i="1"/>
  <c r="E76" i="3" s="1"/>
  <c r="U183" i="1"/>
  <c r="E72" i="3" s="1"/>
  <c r="U179" i="1"/>
  <c r="E68" i="3" s="1"/>
  <c r="U175" i="1"/>
  <c r="E64" i="3" s="1"/>
  <c r="U171" i="1"/>
  <c r="E60" i="3" s="1"/>
  <c r="U167" i="1"/>
  <c r="E56" i="3" s="1"/>
  <c r="U163" i="1"/>
  <c r="E52" i="3" s="1"/>
  <c r="U159" i="1"/>
  <c r="E48" i="3" s="1"/>
  <c r="U155" i="1"/>
  <c r="E44" i="3" s="1"/>
  <c r="U151" i="1"/>
  <c r="E40" i="3" s="1"/>
  <c r="U147" i="1"/>
  <c r="E36" i="3" s="1"/>
  <c r="U143" i="1"/>
  <c r="E32" i="3" s="1"/>
  <c r="U139" i="1"/>
  <c r="E28" i="3" s="1"/>
  <c r="U135" i="1"/>
  <c r="E24" i="3" s="1"/>
  <c r="U131" i="1"/>
  <c r="E20" i="3" s="1"/>
  <c r="U127" i="1"/>
  <c r="E16" i="3" s="1"/>
  <c r="U123" i="1"/>
  <c r="E12" i="3" s="1"/>
  <c r="L4" i="3"/>
  <c r="U90" i="1"/>
  <c r="U120" i="1"/>
  <c r="F16" i="4"/>
  <c r="F10" i="4"/>
  <c r="F19" i="4"/>
  <c r="F12" i="4"/>
  <c r="F20" i="4"/>
  <c r="F17" i="4"/>
  <c r="F11" i="4"/>
  <c r="F13" i="4"/>
  <c r="D6" i="4"/>
  <c r="F4" i="3" s="1"/>
  <c r="F18" i="4"/>
  <c r="F14" i="4"/>
  <c r="F53" i="3" l="1"/>
  <c r="H53" i="3" s="1"/>
  <c r="F74" i="3"/>
  <c r="H74" i="3" s="1"/>
  <c r="F97" i="3"/>
  <c r="H97" i="3" s="1"/>
  <c r="F36" i="3"/>
  <c r="H36" i="3" s="1"/>
  <c r="F64" i="3"/>
  <c r="H64" i="3" s="1"/>
  <c r="F86" i="3"/>
  <c r="H86" i="3" s="1"/>
  <c r="F44" i="3"/>
  <c r="H44" i="3" s="1"/>
  <c r="F73" i="3"/>
  <c r="H73" i="3" s="1"/>
  <c r="F96" i="3"/>
  <c r="H96" i="3" s="1"/>
  <c r="F68" i="3"/>
  <c r="H68" i="3" s="1"/>
  <c r="F91" i="3"/>
  <c r="H91" i="3" s="1"/>
  <c r="F71" i="3"/>
  <c r="H71" i="3" s="1"/>
  <c r="F94" i="3"/>
  <c r="H94" i="3" s="1"/>
  <c r="F75" i="3"/>
  <c r="H75" i="3" s="1"/>
  <c r="F98" i="3"/>
  <c r="H98" i="3" s="1"/>
  <c r="F67" i="3"/>
  <c r="H67" i="3" s="1"/>
  <c r="F90" i="3"/>
  <c r="H90" i="3" s="1"/>
  <c r="F48" i="3"/>
  <c r="H48" i="3" s="1"/>
  <c r="F57" i="3"/>
  <c r="H57" i="3" s="1"/>
  <c r="F77" i="3"/>
  <c r="H77" i="3" s="1"/>
  <c r="F100" i="3"/>
  <c r="H100" i="3" s="1"/>
  <c r="F79" i="3"/>
  <c r="H79" i="3" s="1"/>
  <c r="F102" i="3"/>
  <c r="H102" i="3" s="1"/>
  <c r="F78" i="3"/>
  <c r="H78" i="3" s="1"/>
  <c r="F101" i="3"/>
  <c r="H101" i="3" s="1"/>
  <c r="F60" i="3"/>
  <c r="H60" i="3" s="1"/>
  <c r="F65" i="3"/>
  <c r="H65" i="3" s="1"/>
  <c r="F88" i="3"/>
  <c r="H88" i="3" s="1"/>
  <c r="F49" i="3"/>
  <c r="H49" i="3" s="1"/>
  <c r="F52" i="3"/>
  <c r="H52" i="3" s="1"/>
  <c r="F61" i="3"/>
  <c r="H61" i="3" s="1"/>
  <c r="F72" i="3"/>
  <c r="H72" i="3" s="1"/>
  <c r="F95" i="3"/>
  <c r="H95" i="3" s="1"/>
  <c r="F80" i="3"/>
  <c r="H80" i="3" s="1"/>
  <c r="F103" i="3"/>
  <c r="H103" i="3" s="1"/>
  <c r="F70" i="3"/>
  <c r="H70" i="3" s="1"/>
  <c r="F93" i="3"/>
  <c r="H93" i="3" s="1"/>
  <c r="F66" i="3"/>
  <c r="H66" i="3" s="1"/>
  <c r="F89" i="3"/>
  <c r="H89" i="3" s="1"/>
  <c r="F56" i="3"/>
  <c r="H56" i="3" s="1"/>
  <c r="F76" i="3"/>
  <c r="H76" i="3" s="1"/>
  <c r="F99" i="3"/>
  <c r="H99" i="3" s="1"/>
  <c r="F40" i="3"/>
  <c r="H40" i="3" s="1"/>
  <c r="F59" i="3"/>
  <c r="H59" i="3" s="1"/>
  <c r="F69" i="3"/>
  <c r="H69" i="3" s="1"/>
  <c r="F92" i="3"/>
  <c r="H92" i="3" s="1"/>
  <c r="F81" i="3"/>
  <c r="H81" i="3" s="1"/>
  <c r="F104" i="3"/>
  <c r="H104" i="3" s="1"/>
  <c r="U7" i="1"/>
  <c r="F9" i="3"/>
  <c r="U119" i="1"/>
  <c r="E9" i="3"/>
  <c r="E8" i="3" s="1"/>
  <c r="G48" i="3"/>
  <c r="I48" i="3"/>
  <c r="J48" i="3" s="1"/>
  <c r="I36" i="3"/>
  <c r="J36" i="3" s="1"/>
  <c r="G36" i="3"/>
  <c r="I52" i="3"/>
  <c r="J52" i="3" s="1"/>
  <c r="G52" i="3"/>
  <c r="I68" i="3"/>
  <c r="J68" i="3" s="1"/>
  <c r="G68" i="3"/>
  <c r="G84" i="3"/>
  <c r="I84" i="3"/>
  <c r="J84" i="3" s="1"/>
  <c r="I37" i="3"/>
  <c r="J37" i="3" s="1"/>
  <c r="G37" i="3"/>
  <c r="G53" i="3"/>
  <c r="I53" i="3"/>
  <c r="J53" i="3" s="1"/>
  <c r="G85" i="3"/>
  <c r="I85" i="3"/>
  <c r="J85" i="3" s="1"/>
  <c r="I30" i="3"/>
  <c r="J30" i="3" s="1"/>
  <c r="G30" i="3"/>
  <c r="G46" i="3"/>
  <c r="I46" i="3"/>
  <c r="J46" i="3" s="1"/>
  <c r="I62" i="3"/>
  <c r="J62" i="3" s="1"/>
  <c r="G62" i="3"/>
  <c r="I78" i="3"/>
  <c r="J78" i="3" s="1"/>
  <c r="G78" i="3"/>
  <c r="G39" i="3"/>
  <c r="I39" i="3"/>
  <c r="J39" i="3" s="1"/>
  <c r="I55" i="3"/>
  <c r="J55" i="3" s="1"/>
  <c r="G55" i="3"/>
  <c r="G71" i="3"/>
  <c r="I71" i="3"/>
  <c r="J71" i="3" s="1"/>
  <c r="G87" i="3"/>
  <c r="I87" i="3"/>
  <c r="J87" i="3" s="1"/>
  <c r="G104" i="3"/>
  <c r="I104" i="3"/>
  <c r="J104" i="3" s="1"/>
  <c r="I40" i="3"/>
  <c r="J40" i="3" s="1"/>
  <c r="G40" i="3"/>
  <c r="G56" i="3"/>
  <c r="I56" i="3"/>
  <c r="J56" i="3" s="1"/>
  <c r="G72" i="3"/>
  <c r="I72" i="3"/>
  <c r="J72" i="3" s="1"/>
  <c r="I88" i="3"/>
  <c r="J88" i="3" s="1"/>
  <c r="G88" i="3"/>
  <c r="G41" i="3"/>
  <c r="I41" i="3"/>
  <c r="J41" i="3" s="1"/>
  <c r="I57" i="3"/>
  <c r="J57" i="3" s="1"/>
  <c r="G57" i="3"/>
  <c r="I73" i="3"/>
  <c r="J73" i="3" s="1"/>
  <c r="G73" i="3"/>
  <c r="G89" i="3"/>
  <c r="I89" i="3"/>
  <c r="J89" i="3" s="1"/>
  <c r="G34" i="3"/>
  <c r="I34" i="3"/>
  <c r="J34" i="3" s="1"/>
  <c r="I50" i="3"/>
  <c r="J50" i="3" s="1"/>
  <c r="G50" i="3"/>
  <c r="G66" i="3"/>
  <c r="I66" i="3"/>
  <c r="J66" i="3" s="1"/>
  <c r="G82" i="3"/>
  <c r="I82" i="3"/>
  <c r="J82" i="3" s="1"/>
  <c r="G98" i="3"/>
  <c r="I98" i="3"/>
  <c r="J98" i="3" s="1"/>
  <c r="I27" i="3"/>
  <c r="J27" i="3" s="1"/>
  <c r="G27" i="3"/>
  <c r="I43" i="3"/>
  <c r="J43" i="3" s="1"/>
  <c r="G43" i="3"/>
  <c r="I59" i="3"/>
  <c r="J59" i="3" s="1"/>
  <c r="G59" i="3"/>
  <c r="I75" i="3"/>
  <c r="J75" i="3" s="1"/>
  <c r="G75" i="3"/>
  <c r="I91" i="3"/>
  <c r="J91" i="3" s="1"/>
  <c r="G91" i="3"/>
  <c r="I101" i="3"/>
  <c r="J101" i="3" s="1"/>
  <c r="G28" i="3"/>
  <c r="I28" i="3"/>
  <c r="J28" i="3" s="1"/>
  <c r="G44" i="3"/>
  <c r="I44" i="3"/>
  <c r="J44" i="3" s="1"/>
  <c r="I60" i="3"/>
  <c r="J60" i="3" s="1"/>
  <c r="G60" i="3"/>
  <c r="I76" i="3"/>
  <c r="J76" i="3" s="1"/>
  <c r="I92" i="3"/>
  <c r="J92" i="3" s="1"/>
  <c r="G92" i="3"/>
  <c r="I29" i="3"/>
  <c r="J29" i="3" s="1"/>
  <c r="G29" i="3"/>
  <c r="G45" i="3"/>
  <c r="I45" i="3"/>
  <c r="J45" i="3" s="1"/>
  <c r="I61" i="3"/>
  <c r="J61" i="3" s="1"/>
  <c r="G61" i="3"/>
  <c r="I77" i="3"/>
  <c r="J77" i="3" s="1"/>
  <c r="G77" i="3"/>
  <c r="G93" i="3"/>
  <c r="G38" i="3"/>
  <c r="I38" i="3"/>
  <c r="J38" i="3" s="1"/>
  <c r="G54" i="3"/>
  <c r="I54" i="3"/>
  <c r="J54" i="3" s="1"/>
  <c r="G70" i="3"/>
  <c r="I70" i="3"/>
  <c r="J70" i="3" s="1"/>
  <c r="I86" i="3"/>
  <c r="J86" i="3" s="1"/>
  <c r="G86" i="3"/>
  <c r="I31" i="3"/>
  <c r="J31" i="3" s="1"/>
  <c r="G31" i="3"/>
  <c r="G47" i="3"/>
  <c r="I47" i="3"/>
  <c r="J47" i="3" s="1"/>
  <c r="I63" i="3"/>
  <c r="J63" i="3" s="1"/>
  <c r="G63" i="3"/>
  <c r="G79" i="3"/>
  <c r="I79" i="3"/>
  <c r="J79" i="3" s="1"/>
  <c r="I32" i="3"/>
  <c r="J32" i="3" s="1"/>
  <c r="G32" i="3"/>
  <c r="G80" i="3"/>
  <c r="I80" i="3"/>
  <c r="J80" i="3" s="1"/>
  <c r="I33" i="3"/>
  <c r="J33" i="3" s="1"/>
  <c r="G33" i="3"/>
  <c r="I65" i="3"/>
  <c r="J65" i="3" s="1"/>
  <c r="G65" i="3"/>
  <c r="I81" i="3"/>
  <c r="J81" i="3" s="1"/>
  <c r="G81" i="3"/>
  <c r="G97" i="3"/>
  <c r="I97" i="3"/>
  <c r="J97" i="3" s="1"/>
  <c r="G42" i="3"/>
  <c r="I42" i="3"/>
  <c r="J42" i="3" s="1"/>
  <c r="G58" i="3"/>
  <c r="I58" i="3"/>
  <c r="J58" i="3" s="1"/>
  <c r="G74" i="3"/>
  <c r="I74" i="3"/>
  <c r="J74" i="3" s="1"/>
  <c r="I90" i="3"/>
  <c r="J90" i="3" s="1"/>
  <c r="G35" i="3"/>
  <c r="I35" i="3"/>
  <c r="J35" i="3" s="1"/>
  <c r="G51" i="3"/>
  <c r="I51" i="3"/>
  <c r="J51" i="3" s="1"/>
  <c r="I67" i="3"/>
  <c r="J67" i="3" s="1"/>
  <c r="G67" i="3"/>
  <c r="I83" i="3"/>
  <c r="J83" i="3" s="1"/>
  <c r="G83" i="3"/>
  <c r="G99" i="3"/>
  <c r="I99" i="3"/>
  <c r="J99" i="3" s="1"/>
  <c r="G103" i="3"/>
  <c r="I103" i="3"/>
  <c r="J103" i="3" s="1"/>
  <c r="I102" i="3"/>
  <c r="J102" i="3" s="1"/>
  <c r="G102" i="3"/>
  <c r="L106" i="3"/>
  <c r="L103" i="3"/>
  <c r="L99" i="3"/>
  <c r="L95" i="3"/>
  <c r="L91" i="3"/>
  <c r="L87" i="3"/>
  <c r="L83" i="3"/>
  <c r="L79" i="3"/>
  <c r="L75" i="3"/>
  <c r="L71" i="3"/>
  <c r="L67" i="3"/>
  <c r="L63" i="3"/>
  <c r="L59" i="3"/>
  <c r="L55" i="3"/>
  <c r="L51" i="3"/>
  <c r="L47" i="3"/>
  <c r="L43" i="3"/>
  <c r="L39" i="3"/>
  <c r="L35" i="3"/>
  <c r="L31" i="3"/>
  <c r="L27" i="3"/>
  <c r="L23" i="3"/>
  <c r="L19" i="3"/>
  <c r="L15" i="3"/>
  <c r="L11" i="3"/>
  <c r="N11" i="3" s="1"/>
  <c r="K104" i="3"/>
  <c r="K100" i="3"/>
  <c r="K96" i="3"/>
  <c r="K92" i="3"/>
  <c r="K88" i="3"/>
  <c r="K84" i="3"/>
  <c r="K80" i="3"/>
  <c r="K76" i="3"/>
  <c r="K72" i="3"/>
  <c r="K68" i="3"/>
  <c r="K64" i="3"/>
  <c r="K60" i="3"/>
  <c r="K56" i="3"/>
  <c r="K52" i="3"/>
  <c r="K48" i="3"/>
  <c r="K44" i="3"/>
  <c r="K40" i="3"/>
  <c r="K36" i="3"/>
  <c r="K32" i="3"/>
  <c r="K28" i="3"/>
  <c r="K24" i="3"/>
  <c r="K20" i="3"/>
  <c r="K16" i="3"/>
  <c r="K12" i="3"/>
  <c r="K106" i="3"/>
  <c r="K103" i="3"/>
  <c r="K99" i="3"/>
  <c r="K95" i="3"/>
  <c r="L102" i="3"/>
  <c r="L98" i="3"/>
  <c r="L94" i="3"/>
  <c r="L90" i="3"/>
  <c r="L86" i="3"/>
  <c r="L82" i="3"/>
  <c r="L78" i="3"/>
  <c r="L74" i="3"/>
  <c r="L70" i="3"/>
  <c r="L66" i="3"/>
  <c r="L62" i="3"/>
  <c r="L58" i="3"/>
  <c r="L54" i="3"/>
  <c r="L50" i="3"/>
  <c r="L46" i="3"/>
  <c r="L42" i="3"/>
  <c r="L38" i="3"/>
  <c r="L34" i="3"/>
  <c r="L30" i="3"/>
  <c r="L26" i="3"/>
  <c r="N26" i="3" s="1"/>
  <c r="L22" i="3"/>
  <c r="L18" i="3"/>
  <c r="L14" i="3"/>
  <c r="L10" i="3"/>
  <c r="N10" i="3" s="1"/>
  <c r="L105" i="3"/>
  <c r="L97" i="3"/>
  <c r="L89" i="3"/>
  <c r="L81" i="3"/>
  <c r="L73" i="3"/>
  <c r="L65" i="3"/>
  <c r="L57" i="3"/>
  <c r="L49" i="3"/>
  <c r="L41" i="3"/>
  <c r="L33" i="3"/>
  <c r="L25" i="3"/>
  <c r="L17" i="3"/>
  <c r="N17" i="3" s="1"/>
  <c r="L9" i="3"/>
  <c r="K105" i="3"/>
  <c r="K97" i="3"/>
  <c r="K90" i="3"/>
  <c r="K85" i="3"/>
  <c r="K79" i="3"/>
  <c r="K74" i="3"/>
  <c r="K69" i="3"/>
  <c r="K63" i="3"/>
  <c r="K58" i="3"/>
  <c r="K53" i="3"/>
  <c r="K47" i="3"/>
  <c r="K42" i="3"/>
  <c r="K37" i="3"/>
  <c r="K31" i="3"/>
  <c r="K26" i="3"/>
  <c r="K21" i="3"/>
  <c r="K15" i="3"/>
  <c r="K10" i="3"/>
  <c r="L93" i="3"/>
  <c r="L77" i="3"/>
  <c r="L61" i="3"/>
  <c r="L45" i="3"/>
  <c r="L37" i="3"/>
  <c r="L21" i="3"/>
  <c r="K93" i="3"/>
  <c r="K87" i="3"/>
  <c r="K77" i="3"/>
  <c r="K66" i="3"/>
  <c r="K50" i="3"/>
  <c r="K39" i="3"/>
  <c r="K23" i="3"/>
  <c r="K13" i="3"/>
  <c r="L92" i="3"/>
  <c r="L76" i="3"/>
  <c r="L60" i="3"/>
  <c r="L44" i="3"/>
  <c r="L28" i="3"/>
  <c r="L12" i="3"/>
  <c r="K98" i="3"/>
  <c r="K86" i="3"/>
  <c r="K75" i="3"/>
  <c r="K70" i="3"/>
  <c r="K59" i="3"/>
  <c r="L104" i="3"/>
  <c r="L96" i="3"/>
  <c r="L88" i="3"/>
  <c r="L80" i="3"/>
  <c r="L72" i="3"/>
  <c r="L64" i="3"/>
  <c r="L56" i="3"/>
  <c r="L48" i="3"/>
  <c r="L40" i="3"/>
  <c r="L32" i="3"/>
  <c r="L24" i="3"/>
  <c r="L16" i="3"/>
  <c r="N16" i="3" s="1"/>
  <c r="K102" i="3"/>
  <c r="K94" i="3"/>
  <c r="K89" i="3"/>
  <c r="K83" i="3"/>
  <c r="K78" i="3"/>
  <c r="K73" i="3"/>
  <c r="K67" i="3"/>
  <c r="K62" i="3"/>
  <c r="K57" i="3"/>
  <c r="K51" i="3"/>
  <c r="K46" i="3"/>
  <c r="O46" i="3" s="1"/>
  <c r="P46" i="3" s="1"/>
  <c r="K41" i="3"/>
  <c r="K35" i="3"/>
  <c r="K30" i="3"/>
  <c r="K25" i="3"/>
  <c r="K19" i="3"/>
  <c r="K14" i="3"/>
  <c r="K9" i="3"/>
  <c r="L101" i="3"/>
  <c r="L85" i="3"/>
  <c r="L69" i="3"/>
  <c r="L53" i="3"/>
  <c r="L29" i="3"/>
  <c r="L13" i="3"/>
  <c r="N13" i="3" s="1"/>
  <c r="K101" i="3"/>
  <c r="K82" i="3"/>
  <c r="K71" i="3"/>
  <c r="K61" i="3"/>
  <c r="K55" i="3"/>
  <c r="K45" i="3"/>
  <c r="K34" i="3"/>
  <c r="M34" i="3" s="1"/>
  <c r="K29" i="3"/>
  <c r="K18" i="3"/>
  <c r="L100" i="3"/>
  <c r="L84" i="3"/>
  <c r="L68" i="3"/>
  <c r="L52" i="3"/>
  <c r="L36" i="3"/>
  <c r="L20" i="3"/>
  <c r="N20" i="3" s="1"/>
  <c r="K91" i="3"/>
  <c r="K81" i="3"/>
  <c r="K65" i="3"/>
  <c r="K43" i="3"/>
  <c r="K22" i="3"/>
  <c r="K54" i="3"/>
  <c r="K11" i="3"/>
  <c r="K27" i="3"/>
  <c r="K38" i="3"/>
  <c r="O38" i="3" s="1"/>
  <c r="P38" i="3" s="1"/>
  <c r="K17" i="3"/>
  <c r="K33" i="3"/>
  <c r="K49" i="3"/>
  <c r="N22" i="3"/>
  <c r="N19" i="3"/>
  <c r="N23" i="3"/>
  <c r="N15" i="3"/>
  <c r="N21" i="3"/>
  <c r="N9" i="3"/>
  <c r="N25" i="3"/>
  <c r="N14" i="3"/>
  <c r="N18" i="3"/>
  <c r="J10" i="2"/>
  <c r="M10" i="2" s="1"/>
  <c r="I49" i="3" l="1"/>
  <c r="J49" i="3" s="1"/>
  <c r="G96" i="3"/>
  <c r="G64" i="3"/>
  <c r="G95" i="3"/>
  <c r="I100" i="3"/>
  <c r="J100" i="3" s="1"/>
  <c r="G94" i="3"/>
  <c r="G69" i="3"/>
  <c r="G49" i="3"/>
  <c r="I96" i="3"/>
  <c r="J96" i="3" s="1"/>
  <c r="I64" i="3"/>
  <c r="J64" i="3" s="1"/>
  <c r="I95" i="3"/>
  <c r="J95" i="3" s="1"/>
  <c r="G100" i="3"/>
  <c r="I94" i="3"/>
  <c r="J94" i="3" s="1"/>
  <c r="I69" i="3"/>
  <c r="J69" i="3" s="1"/>
  <c r="G90" i="3"/>
  <c r="I93" i="3"/>
  <c r="J93" i="3" s="1"/>
  <c r="G76" i="3"/>
  <c r="G101" i="3"/>
  <c r="F8" i="3"/>
  <c r="O68" i="3"/>
  <c r="P68" i="3" s="1"/>
  <c r="M68" i="3"/>
  <c r="N68" i="3"/>
  <c r="M36" i="3"/>
  <c r="N36" i="3"/>
  <c r="O36" i="3"/>
  <c r="P36" i="3" s="1"/>
  <c r="M100" i="3"/>
  <c r="N100" i="3"/>
  <c r="O100" i="3"/>
  <c r="P100" i="3" s="1"/>
  <c r="N53" i="3"/>
  <c r="M53" i="3"/>
  <c r="O53" i="3"/>
  <c r="P53" i="3" s="1"/>
  <c r="M32" i="3"/>
  <c r="N32" i="3"/>
  <c r="O32" i="3"/>
  <c r="P32" i="3" s="1"/>
  <c r="O64" i="3"/>
  <c r="P64" i="3" s="1"/>
  <c r="M64" i="3"/>
  <c r="N64" i="3"/>
  <c r="M96" i="3"/>
  <c r="N96" i="3"/>
  <c r="O96" i="3"/>
  <c r="P96" i="3" s="1"/>
  <c r="M28" i="3"/>
  <c r="N28" i="3"/>
  <c r="O28" i="3"/>
  <c r="P28" i="3" s="1"/>
  <c r="N92" i="3"/>
  <c r="O92" i="3"/>
  <c r="P92" i="3" s="1"/>
  <c r="M92" i="3"/>
  <c r="O61" i="3"/>
  <c r="P61" i="3" s="1"/>
  <c r="N61" i="3"/>
  <c r="M61" i="3"/>
  <c r="M33" i="3"/>
  <c r="O33" i="3"/>
  <c r="P33" i="3" s="1"/>
  <c r="N33" i="3"/>
  <c r="O65" i="3"/>
  <c r="P65" i="3" s="1"/>
  <c r="N65" i="3"/>
  <c r="M65" i="3"/>
  <c r="N97" i="3"/>
  <c r="O97" i="3"/>
  <c r="P97" i="3" s="1"/>
  <c r="M97" i="3"/>
  <c r="O34" i="3"/>
  <c r="P34" i="3" s="1"/>
  <c r="N34" i="3"/>
  <c r="N50" i="3"/>
  <c r="O50" i="3"/>
  <c r="P50" i="3" s="1"/>
  <c r="M50" i="3"/>
  <c r="O66" i="3"/>
  <c r="P66" i="3" s="1"/>
  <c r="M66" i="3"/>
  <c r="N66" i="3"/>
  <c r="N82" i="3"/>
  <c r="O82" i="3"/>
  <c r="P82" i="3" s="1"/>
  <c r="M82" i="3"/>
  <c r="N98" i="3"/>
  <c r="M98" i="3"/>
  <c r="O98" i="3"/>
  <c r="P98" i="3" s="1"/>
  <c r="N31" i="3"/>
  <c r="O31" i="3"/>
  <c r="P31" i="3" s="1"/>
  <c r="M31" i="3"/>
  <c r="N47" i="3"/>
  <c r="O47" i="3"/>
  <c r="P47" i="3" s="1"/>
  <c r="M47" i="3"/>
  <c r="O63" i="3"/>
  <c r="P63" i="3" s="1"/>
  <c r="N63" i="3"/>
  <c r="M63" i="3"/>
  <c r="N79" i="3"/>
  <c r="O79" i="3"/>
  <c r="P79" i="3" s="1"/>
  <c r="M79" i="3"/>
  <c r="O95" i="3"/>
  <c r="P95" i="3" s="1"/>
  <c r="M95" i="3"/>
  <c r="N95" i="3"/>
  <c r="N84" i="3"/>
  <c r="M84" i="3"/>
  <c r="O84" i="3"/>
  <c r="P84" i="3" s="1"/>
  <c r="O29" i="3"/>
  <c r="P29" i="3" s="1"/>
  <c r="N29" i="3"/>
  <c r="M29" i="3"/>
  <c r="M52" i="3"/>
  <c r="O52" i="3"/>
  <c r="P52" i="3" s="1"/>
  <c r="N52" i="3"/>
  <c r="N69" i="3"/>
  <c r="O69" i="3"/>
  <c r="P69" i="3" s="1"/>
  <c r="M69" i="3"/>
  <c r="O40" i="3"/>
  <c r="P40" i="3" s="1"/>
  <c r="M40" i="3"/>
  <c r="N40" i="3"/>
  <c r="N72" i="3"/>
  <c r="O72" i="3"/>
  <c r="P72" i="3" s="1"/>
  <c r="M72" i="3"/>
  <c r="M104" i="3"/>
  <c r="O104" i="3"/>
  <c r="P104" i="3" s="1"/>
  <c r="N104" i="3"/>
  <c r="O44" i="3"/>
  <c r="P44" i="3" s="1"/>
  <c r="N44" i="3"/>
  <c r="M44" i="3"/>
  <c r="N77" i="3"/>
  <c r="O77" i="3"/>
  <c r="P77" i="3" s="1"/>
  <c r="M77" i="3"/>
  <c r="M41" i="3"/>
  <c r="N41" i="3"/>
  <c r="O41" i="3"/>
  <c r="P41" i="3" s="1"/>
  <c r="O73" i="3"/>
  <c r="P73" i="3" s="1"/>
  <c r="N73" i="3"/>
  <c r="M73" i="3"/>
  <c r="M105" i="3"/>
  <c r="O105" i="3"/>
  <c r="P105" i="3" s="1"/>
  <c r="N105" i="3"/>
  <c r="N38" i="3"/>
  <c r="M38" i="3"/>
  <c r="O54" i="3"/>
  <c r="P54" i="3" s="1"/>
  <c r="N54" i="3"/>
  <c r="M54" i="3"/>
  <c r="O70" i="3"/>
  <c r="P70" i="3" s="1"/>
  <c r="N70" i="3"/>
  <c r="M70" i="3"/>
  <c r="M86" i="3"/>
  <c r="N86" i="3"/>
  <c r="O86" i="3"/>
  <c r="P86" i="3" s="1"/>
  <c r="M102" i="3"/>
  <c r="N102" i="3"/>
  <c r="O102" i="3"/>
  <c r="P102" i="3" s="1"/>
  <c r="N35" i="3"/>
  <c r="O35" i="3"/>
  <c r="P35" i="3" s="1"/>
  <c r="M35" i="3"/>
  <c r="O51" i="3"/>
  <c r="P51" i="3" s="1"/>
  <c r="M51" i="3"/>
  <c r="N51" i="3"/>
  <c r="N67" i="3"/>
  <c r="O67" i="3"/>
  <c r="P67" i="3" s="1"/>
  <c r="M67" i="3"/>
  <c r="O83" i="3"/>
  <c r="P83" i="3" s="1"/>
  <c r="M83" i="3"/>
  <c r="N83" i="3"/>
  <c r="M99" i="3"/>
  <c r="N99" i="3"/>
  <c r="O99" i="3"/>
  <c r="P99" i="3" s="1"/>
  <c r="M85" i="3"/>
  <c r="O85" i="3"/>
  <c r="P85" i="3" s="1"/>
  <c r="N85" i="3"/>
  <c r="O48" i="3"/>
  <c r="P48" i="3" s="1"/>
  <c r="M48" i="3"/>
  <c r="N48" i="3"/>
  <c r="O80" i="3"/>
  <c r="P80" i="3" s="1"/>
  <c r="M80" i="3"/>
  <c r="N80" i="3"/>
  <c r="M60" i="3"/>
  <c r="O60" i="3"/>
  <c r="P60" i="3" s="1"/>
  <c r="N60" i="3"/>
  <c r="N37" i="3"/>
  <c r="M37" i="3"/>
  <c r="O37" i="3"/>
  <c r="P37" i="3" s="1"/>
  <c r="O93" i="3"/>
  <c r="P93" i="3" s="1"/>
  <c r="M93" i="3"/>
  <c r="N93" i="3"/>
  <c r="N49" i="3"/>
  <c r="O49" i="3"/>
  <c r="P49" i="3" s="1"/>
  <c r="M49" i="3"/>
  <c r="N81" i="3"/>
  <c r="O81" i="3"/>
  <c r="P81" i="3" s="1"/>
  <c r="M81" i="3"/>
  <c r="N42" i="3"/>
  <c r="M42" i="3"/>
  <c r="O42" i="3"/>
  <c r="P42" i="3" s="1"/>
  <c r="O58" i="3"/>
  <c r="P58" i="3" s="1"/>
  <c r="M58" i="3"/>
  <c r="N58" i="3"/>
  <c r="O74" i="3"/>
  <c r="P74" i="3" s="1"/>
  <c r="N74" i="3"/>
  <c r="M74" i="3"/>
  <c r="M90" i="3"/>
  <c r="O90" i="3"/>
  <c r="P90" i="3" s="1"/>
  <c r="N90" i="3"/>
  <c r="N39" i="3"/>
  <c r="M39" i="3"/>
  <c r="O39" i="3"/>
  <c r="P39" i="3" s="1"/>
  <c r="O55" i="3"/>
  <c r="P55" i="3" s="1"/>
  <c r="N55" i="3"/>
  <c r="M55" i="3"/>
  <c r="N71" i="3"/>
  <c r="O71" i="3"/>
  <c r="P71" i="3" s="1"/>
  <c r="M71" i="3"/>
  <c r="O87" i="3"/>
  <c r="P87" i="3" s="1"/>
  <c r="M87" i="3"/>
  <c r="N87" i="3"/>
  <c r="M103" i="3"/>
  <c r="N103" i="3"/>
  <c r="O103" i="3"/>
  <c r="P103" i="3" s="1"/>
  <c r="M101" i="3"/>
  <c r="N101" i="3"/>
  <c r="O101" i="3"/>
  <c r="P101" i="3" s="1"/>
  <c r="M56" i="3"/>
  <c r="N56" i="3"/>
  <c r="O56" i="3"/>
  <c r="P56" i="3" s="1"/>
  <c r="O88" i="3"/>
  <c r="P88" i="3" s="1"/>
  <c r="M88" i="3"/>
  <c r="N88" i="3"/>
  <c r="O76" i="3"/>
  <c r="P76" i="3" s="1"/>
  <c r="M76" i="3"/>
  <c r="N76" i="3"/>
  <c r="M45" i="3"/>
  <c r="O45" i="3"/>
  <c r="P45" i="3" s="1"/>
  <c r="N45" i="3"/>
  <c r="O57" i="3"/>
  <c r="P57" i="3" s="1"/>
  <c r="N57" i="3"/>
  <c r="M57" i="3"/>
  <c r="O89" i="3"/>
  <c r="P89" i="3" s="1"/>
  <c r="N89" i="3"/>
  <c r="M89" i="3"/>
  <c r="N30" i="3"/>
  <c r="M30" i="3"/>
  <c r="O30" i="3"/>
  <c r="P30" i="3" s="1"/>
  <c r="N46" i="3"/>
  <c r="M46" i="3"/>
  <c r="O62" i="3"/>
  <c r="P62" i="3" s="1"/>
  <c r="N62" i="3"/>
  <c r="M62" i="3"/>
  <c r="O78" i="3"/>
  <c r="P78" i="3" s="1"/>
  <c r="N78" i="3"/>
  <c r="M78" i="3"/>
  <c r="N94" i="3"/>
  <c r="O94" i="3"/>
  <c r="P94" i="3" s="1"/>
  <c r="M94" i="3"/>
  <c r="N27" i="3"/>
  <c r="M27" i="3"/>
  <c r="O27" i="3"/>
  <c r="P27" i="3" s="1"/>
  <c r="N43" i="3"/>
  <c r="M43" i="3"/>
  <c r="O43" i="3"/>
  <c r="P43" i="3" s="1"/>
  <c r="O59" i="3"/>
  <c r="P59" i="3" s="1"/>
  <c r="M59" i="3"/>
  <c r="N59" i="3"/>
  <c r="N75" i="3"/>
  <c r="O75" i="3"/>
  <c r="P75" i="3" s="1"/>
  <c r="M75" i="3"/>
  <c r="O91" i="3"/>
  <c r="P91" i="3" s="1"/>
  <c r="N91" i="3"/>
  <c r="M91" i="3"/>
  <c r="M106" i="3"/>
  <c r="O106" i="3"/>
  <c r="P106" i="3" s="1"/>
  <c r="N106" i="3"/>
  <c r="K8" i="3"/>
  <c r="N12" i="3"/>
  <c r="L8" i="3"/>
  <c r="N8" i="3" s="1"/>
  <c r="O17" i="3"/>
  <c r="P17" i="3" s="1"/>
  <c r="M24" i="3"/>
  <c r="M10" i="3"/>
  <c r="O12" i="3"/>
  <c r="P12" i="3" s="1"/>
  <c r="M15" i="3"/>
  <c r="M17" i="3"/>
  <c r="O15" i="3"/>
  <c r="P15" i="3" s="1"/>
  <c r="M22" i="3"/>
  <c r="O19" i="3"/>
  <c r="P19" i="3" s="1"/>
  <c r="O23" i="3"/>
  <c r="P23" i="3" s="1"/>
  <c r="M23" i="3"/>
  <c r="M19" i="3"/>
  <c r="O24" i="3"/>
  <c r="P24" i="3" s="1"/>
  <c r="N24" i="3"/>
  <c r="O25" i="3"/>
  <c r="P25" i="3" s="1"/>
  <c r="M20" i="3"/>
  <c r="O14" i="3"/>
  <c r="P14" i="3" s="1"/>
  <c r="M11" i="3"/>
  <c r="M25" i="3"/>
  <c r="M13" i="3"/>
  <c r="O22" i="3"/>
  <c r="P22" i="3" s="1"/>
  <c r="M26" i="3"/>
  <c r="M12" i="3"/>
  <c r="O26" i="3"/>
  <c r="P26" i="3" s="1"/>
  <c r="M18" i="3"/>
  <c r="M21" i="3"/>
  <c r="O10" i="3"/>
  <c r="P10" i="3" s="1"/>
  <c r="O9" i="3"/>
  <c r="O18" i="3"/>
  <c r="P18" i="3" s="1"/>
  <c r="O16" i="3"/>
  <c r="P16" i="3" s="1"/>
  <c r="O13" i="3"/>
  <c r="P13" i="3" s="1"/>
  <c r="O20" i="3"/>
  <c r="P20" i="3" s="1"/>
  <c r="M9" i="3"/>
  <c r="O21" i="3"/>
  <c r="P21" i="3" s="1"/>
  <c r="M14" i="3"/>
  <c r="O11" i="3"/>
  <c r="P11" i="3" s="1"/>
  <c r="M16" i="3"/>
  <c r="J17" i="2"/>
  <c r="J21" i="2"/>
  <c r="J23" i="2"/>
  <c r="J13" i="2"/>
  <c r="J15" i="2"/>
  <c r="J19" i="2"/>
  <c r="I18" i="3"/>
  <c r="J18" i="3" s="1"/>
  <c r="H18" i="3"/>
  <c r="G18" i="3"/>
  <c r="G11" i="3"/>
  <c r="H21" i="3"/>
  <c r="I21" i="3"/>
  <c r="J21" i="3" s="1"/>
  <c r="G21" i="3"/>
  <c r="H24" i="3"/>
  <c r="G24" i="3"/>
  <c r="I24" i="3"/>
  <c r="J24" i="3" s="1"/>
  <c r="I26" i="3"/>
  <c r="J26" i="3" s="1"/>
  <c r="H26" i="3"/>
  <c r="G26" i="3"/>
  <c r="I15" i="3"/>
  <c r="J15" i="3" s="1"/>
  <c r="H15" i="3"/>
  <c r="G15" i="3"/>
  <c r="H13" i="3"/>
  <c r="G13" i="3"/>
  <c r="I13" i="3"/>
  <c r="J13" i="3" s="1"/>
  <c r="H23" i="3"/>
  <c r="G23" i="3"/>
  <c r="I23" i="3"/>
  <c r="J23" i="3" s="1"/>
  <c r="I14" i="3"/>
  <c r="J14" i="3" s="1"/>
  <c r="H14" i="3"/>
  <c r="G14" i="3"/>
  <c r="G16" i="3"/>
  <c r="H16" i="3"/>
  <c r="I16" i="3"/>
  <c r="J16" i="3" s="1"/>
  <c r="H25" i="3"/>
  <c r="I25" i="3"/>
  <c r="J25" i="3" s="1"/>
  <c r="G25" i="3"/>
  <c r="H17" i="3"/>
  <c r="I17" i="3"/>
  <c r="J17" i="3" s="1"/>
  <c r="G17" i="3"/>
  <c r="I22" i="3"/>
  <c r="J22" i="3" s="1"/>
  <c r="G22" i="3"/>
  <c r="H22" i="3"/>
  <c r="H11" i="3"/>
  <c r="I11" i="3"/>
  <c r="J11" i="3" s="1"/>
  <c r="G20" i="3"/>
  <c r="H20" i="3"/>
  <c r="I20" i="3"/>
  <c r="J20" i="3" s="1"/>
  <c r="I19" i="3"/>
  <c r="J19" i="3" s="1"/>
  <c r="H19" i="3"/>
  <c r="G19" i="3"/>
  <c r="I12" i="3"/>
  <c r="J12" i="3" s="1"/>
  <c r="H12" i="3"/>
  <c r="G12" i="3"/>
  <c r="I10" i="3"/>
  <c r="J10" i="3" s="1"/>
  <c r="H10" i="3"/>
  <c r="G10" i="3"/>
  <c r="O8" i="3" l="1"/>
  <c r="P8" i="3" s="1"/>
  <c r="P9" i="3"/>
  <c r="J25" i="2"/>
  <c r="M8" i="3"/>
  <c r="M23" i="2"/>
  <c r="M19" i="2"/>
  <c r="M15" i="2"/>
  <c r="M17" i="2"/>
  <c r="M13" i="2"/>
  <c r="M21" i="2"/>
  <c r="I9" i="3"/>
  <c r="I8" i="3" s="1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J8" i="3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<sst xmlns="http://schemas.openxmlformats.org/spreadsheetml/2006/main" count="388" uniqueCount="160">
  <si>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</si>
  <si>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</si>
  <si>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</si>
  <si>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</si>
  <si>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</si>
  <si>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</si>
  <si>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</si>
  <si>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</si>
  <si>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</si>
  <si>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</si>
  <si>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</si>
  <si>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</si>
  <si>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</si>
  <si>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</si>
  <si>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</si>
  <si>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</si>
  <si>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</si>
  <si>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</si>
  <si>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</si>
  <si>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</si>
  <si>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</si>
  <si>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</si>
  <si>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</si>
  <si>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</si>
  <si>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</si>
  <si>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</si>
  <si>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</si>
  <si>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</si>
  <si>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</si>
  <si>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</si>
  <si>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</si>
  <si>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</si>
  <si>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</si>
  <si>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</si>
  <si>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</si>
  <si>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</si>
  <si>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</si>
  <si>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</si>
  <si>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</si>
  <si>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</si>
  <si>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</si>
  <si>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</si>
  <si>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</si>
  <si>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</si>
  <si>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</si>
  <si>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</si>
  <si>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</si>
  <si>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</si>
  <si>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</si>
  <si>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</si>
  <si>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</si>
  <si>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</si>
  <si>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</si>
  <si>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</si>
  <si>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</si>
  <si>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</si>
  <si>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</si>
  <si>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</si>
  <si>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</si>
  <si>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</si>
  <si>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</si>
  <si>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</si>
  <si>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</si>
  <si>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</si>
  <si>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</si>
  <si>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</si>
  <si>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</si>
  <si>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</si>
  <si>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</si>
  <si>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Agencija za zaštitu prirode i životne sredine</t>
  </si>
  <si>
    <t>Uprava za kapitalne projekte</t>
  </si>
  <si>
    <t>Zavod za hidrometeorologiju i seizmologiju</t>
  </si>
  <si>
    <t>Ministarstvo evropskih poslova</t>
  </si>
  <si>
    <t>Ministarstvo javne uprave</t>
  </si>
  <si>
    <t>Uprava za ljudske resurse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</si>
  <si>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</si>
  <si>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</si>
  <si>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</si>
  <si>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</si>
  <si>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</si>
  <si>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</si>
  <si>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</si>
  <si>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</si>
  <si>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</si>
  <si>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</si>
  <si>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</si>
  <si>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</si>
  <si>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</si>
  <si>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</si>
  <si>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</si>
  <si>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</si>
  <si>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</si>
  <si>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</si>
  <si>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</si>
  <si>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</si>
  <si>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</si>
  <si>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</si>
  <si>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</si>
  <si>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</si>
  <si>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</si>
  <si>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</si>
  <si>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</si>
  <si>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</si>
  <si>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</si>
  <si>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</si>
  <si>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</si>
  <si>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</si>
  <si>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</si>
  <si>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</si>
  <si>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</si>
  <si>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</si>
  <si>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</si>
  <si>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</si>
  <si>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</si>
  <si>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</si>
  <si>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</si>
  <si>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</si>
  <si>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</si>
  <si>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Uprava carina</t>
  </si>
  <si>
    <t>Uprava za državnu imovinu</t>
  </si>
  <si>
    <t>Poreska uprava</t>
  </si>
  <si>
    <t>Ministarstvo prosvjete, nauke i inovacija</t>
  </si>
  <si>
    <t>Ministarstvo ekonomskog razvoja</t>
  </si>
  <si>
    <t>Ministarstvo prostornog planiranja, urbanizma i državne imovine</t>
  </si>
  <si>
    <t>Uprava za nekretnine</t>
  </si>
  <si>
    <t>Ministarstvo pomorstva</t>
  </si>
  <si>
    <t>Ministarstvo socijalnog staranja, brige o porodici i demografije</t>
  </si>
  <si>
    <t>Ministarstvo regionalno-investicionog razvoja i saradnje sa nevladinim organizacijama</t>
  </si>
  <si>
    <t>Ministarstvo rudarstva, nafte i gasa</t>
  </si>
  <si>
    <t>Ministarstvo ekologije, održivog razvoja i razvoja sjevera</t>
  </si>
  <si>
    <t>Agencija za sajber bezbjednost</t>
  </si>
  <si>
    <t>Ministarstvo saobraćaja</t>
  </si>
  <si>
    <t>Ministarstvo dijaspore</t>
  </si>
  <si>
    <t>Ministarstvo rada, zapošljavanja i socijalnog dijaloga</t>
  </si>
  <si>
    <t>Ministarstvo turizma</t>
  </si>
  <si>
    <t>Ministarstvo energetike</t>
  </si>
  <si>
    <t>PLAN - 2025</t>
  </si>
  <si>
    <t>Ostvarenje - 2025</t>
  </si>
  <si>
    <t>BDP - 2025</t>
  </si>
  <si>
    <t>Javno preduzeće Radio i Televizija Crne Gore</t>
  </si>
  <si>
    <t>Regionalni ronilački centar za podvodno deminiranje i obuku ronilaca</t>
  </si>
  <si>
    <t>Ministarstvo energetike i rudarstva</t>
  </si>
  <si>
    <t>Centar za obuku u sudstvu i državnom tužilašt</t>
  </si>
  <si>
    <t>Zaštitnik imovinsko-pravnih interesa Crne Gor</t>
  </si>
  <si>
    <t>Agencija za kontrolu i obezbjeđenje kvaliteta</t>
  </si>
  <si>
    <t>Ministarstvo poljoprivrede, šumarstva i vodop</t>
  </si>
  <si>
    <t>Uprava za bezbjednost hrane, veterinu i fitos</t>
  </si>
  <si>
    <t>Ministarstvo prostornog planiranja, urbanizma</t>
  </si>
  <si>
    <t>Nacionalna komisija za istraživanje nesreća i</t>
  </si>
  <si>
    <t>Uprava pomorske sigurnosti i upravljanja luka</t>
  </si>
  <si>
    <t>Ministarstvo socijalnog staranja, brige o por</t>
  </si>
  <si>
    <t>Ministarstvo regionalno-investicionog razvoja</t>
  </si>
  <si>
    <t>Ministarstvo ekologije, održivog razvoja i ra</t>
  </si>
  <si>
    <t>Ministarstvo rada, zapošljavanja i socijalnog</t>
  </si>
  <si>
    <t>Ministarstvo javnih radova</t>
  </si>
  <si>
    <t>Agencija za zaštitu ličnih podataka i sloboda</t>
  </si>
  <si>
    <t>Javni medijski servis - Radio i Televizija Cr</t>
  </si>
  <si>
    <t>Regionalni ronilački centar za podvodno demin</t>
  </si>
  <si>
    <t>Komisija za zaštitu prava u postupcima javnih</t>
  </si>
  <si>
    <t>Fond za zaštitu i ostvarivanje manjinskih 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</si>
</sst>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69" xfId="0" applyNumberFormat="1" applyFont="1" applyBorder="1" applyAlignment="1" applyProtection="1">
      <alignment horizontal="right" vertical="center" indent="1"/>
    </xf>
    <xf numFmtId="0" fontId="8" fillId="0" borderId="38" xfId="0" applyNumberFormat="1" applyFont="1" applyFill="1" applyBorder="1" applyAlignment="1" applyProtection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top" wrapText="1" indent="1"/>
    </xf>
    <xf numFmtId="167" fontId="8" fillId="0" borderId="0" xfId="0" applyNumberFormat="1" applyFont="1" applyFill="1" applyBorder="1" applyProtection="1"/>
    <xf numFmtId="0" fontId="8" fillId="0" borderId="0" xfId="0" applyFont="1" applyBorder="1" applyProtection="1"/>
    <xf numFmtId="0" fontId="8" fillId="0" borderId="61" xfId="0" applyFont="1" applyBorder="1" applyProtection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287988</xdr:colOff>
      <xdr:row>7</xdr:row>
      <xdr:rowOff>180975</xdr:rowOff>
    </xdr:from>
    <xdr:to>
      <xdr:col>23</xdr:col>
      <xdr:colOff>100852</xdr:colOff>
      <xdr:row>30</xdr:row>
      <xdr:rowOff>156883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6" y="1548093"/>
          <a:ext cx="4653805" cy="39203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2025.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izmjenama Zakona o izmjenama Zakona o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budžetu Crne Gore za 2025. godinu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spovedenim preusmjerevanjima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skladu sa članom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i 46 Zakona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kao i sa svim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izmjenama mjesečne dinamike potrošnje shodno dostavljenim zahtievima budžetkih korisnika, z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aklju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sa avgustom mjesecom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>
              <a:effectLst/>
            </a:rPr>
            <a:t>Procijenjeni BDP je u skladu sa donesenim Smjernicama makroekonomske i fiskalne politike za period 2025-2028  </a:t>
          </a:r>
          <a:endParaRPr lang="sr-Latn-ME">
            <a:effectLst/>
          </a:endParaRPr>
        </a:p>
        <a:p>
          <a:pPr eaLnBrk="1" fontAlgn="auto" latinLnBrk="0" hangingPunct="1"/>
          <a:r>
            <a:rPr lang="en-US">
              <a:hlinkClick xmlns:r="http://schemas.openxmlformats.org/officeDocument/2006/relationships" r:id=""/>
            </a:rPr>
            <a:t>e2ded470-2a2e-480c-980e-f4b2d3185ac1 (wapi.gov.me)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110</v>
      </c>
      <c r="C2" s="138">
        <v>2025</v>
      </c>
    </row>
    <row r="3" spans="2:7" ht="7.15" customHeight="1" thickBot="1" x14ac:dyDescent="0.3"/>
    <row r="4" spans="2:7" ht="15.75" thickBot="1" x14ac:dyDescent="0.3">
      <c r="B4" t="s">
        <v>10</v>
      </c>
      <c r="C4" s="140">
        <v>8</v>
      </c>
      <c r="D4" t="str">
        <f>VLOOKUP(C4,C9:D20,2,FALSE)</f>
        <v>Avgust</v>
      </c>
    </row>
    <row r="5" spans="2:7" ht="7.15" customHeight="1" thickBot="1" x14ac:dyDescent="0.3"/>
    <row r="6" spans="2:7" ht="15.75" thickBot="1" x14ac:dyDescent="0.3">
      <c r="B6" t="s">
        <v>11</v>
      </c>
      <c r="C6" s="139">
        <f>VLOOKUP(C4,C9:F20,3,FALSE)</f>
        <v>8</v>
      </c>
      <c r="D6" t="str">
        <f>VLOOKUP(C6,E9:F20,2,FALSE)</f>
        <v>Januar - Avgust</v>
      </c>
    </row>
    <row r="8" spans="2:7" x14ac:dyDescent="0.25">
      <c r="D8" t="s">
        <v>10</v>
      </c>
      <c r="E8" t="s">
        <v>11</v>
      </c>
      <c r="G8" s="141" t="s">
        <v>111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2">
        <v>3</v>
      </c>
    </row>
    <row r="10" spans="2:7" x14ac:dyDescent="0.25">
      <c r="C10">
        <v>2</v>
      </c>
      <c r="D10" t="s">
        <v>95</v>
      </c>
      <c r="E10">
        <v>2</v>
      </c>
      <c r="F10" t="str">
        <f>$F$9&amp;" - "&amp;D10</f>
        <v>Januar - Februar</v>
      </c>
      <c r="G10" s="143">
        <v>4</v>
      </c>
    </row>
    <row r="11" spans="2:7" x14ac:dyDescent="0.25">
      <c r="C11">
        <v>3</v>
      </c>
      <c r="D11" t="s">
        <v>96</v>
      </c>
      <c r="E11">
        <v>3</v>
      </c>
      <c r="F11" t="str">
        <f t="shared" ref="F11:F20" si="0">$F$9&amp;" - "&amp;D11</f>
        <v>Januar - Mart</v>
      </c>
      <c r="G11" s="143">
        <v>5</v>
      </c>
    </row>
    <row r="12" spans="2:7" x14ac:dyDescent="0.25">
      <c r="C12">
        <v>4</v>
      </c>
      <c r="D12" t="s">
        <v>97</v>
      </c>
      <c r="E12">
        <v>4</v>
      </c>
      <c r="F12" t="str">
        <f t="shared" si="0"/>
        <v>Januar - April</v>
      </c>
      <c r="G12" s="142">
        <v>6</v>
      </c>
    </row>
    <row r="13" spans="2:7" x14ac:dyDescent="0.25">
      <c r="C13">
        <v>5</v>
      </c>
      <c r="D13" t="s">
        <v>98</v>
      </c>
      <c r="E13">
        <v>5</v>
      </c>
      <c r="F13" t="str">
        <f t="shared" si="0"/>
        <v>Januar - Maj</v>
      </c>
      <c r="G13" s="143">
        <v>7</v>
      </c>
    </row>
    <row r="14" spans="2:7" x14ac:dyDescent="0.25">
      <c r="C14">
        <v>6</v>
      </c>
      <c r="D14" t="s">
        <v>99</v>
      </c>
      <c r="E14">
        <v>6</v>
      </c>
      <c r="F14" t="str">
        <f t="shared" si="0"/>
        <v>Januar - Jun</v>
      </c>
      <c r="G14" s="143">
        <v>8</v>
      </c>
    </row>
    <row r="15" spans="2:7" x14ac:dyDescent="0.25">
      <c r="C15">
        <v>7</v>
      </c>
      <c r="D15" t="s">
        <v>100</v>
      </c>
      <c r="E15">
        <v>7</v>
      </c>
      <c r="F15" t="str">
        <f t="shared" si="0"/>
        <v>Januar - Jul</v>
      </c>
      <c r="G15" s="142">
        <v>9</v>
      </c>
    </row>
    <row r="16" spans="2:7" x14ac:dyDescent="0.25">
      <c r="C16">
        <v>8</v>
      </c>
      <c r="D16" t="s">
        <v>101</v>
      </c>
      <c r="E16">
        <v>8</v>
      </c>
      <c r="F16" t="str">
        <f t="shared" si="0"/>
        <v>Januar - Avgust</v>
      </c>
      <c r="G16" s="143">
        <v>10</v>
      </c>
    </row>
    <row r="17" spans="3:7" x14ac:dyDescent="0.25">
      <c r="C17">
        <v>9</v>
      </c>
      <c r="D17" t="s">
        <v>102</v>
      </c>
      <c r="E17">
        <v>9</v>
      </c>
      <c r="F17" t="str">
        <f t="shared" si="0"/>
        <v>Januar - Septembar</v>
      </c>
      <c r="G17" s="143">
        <v>11</v>
      </c>
    </row>
    <row r="18" spans="3:7" x14ac:dyDescent="0.25">
      <c r="C18">
        <v>10</v>
      </c>
      <c r="D18" t="s">
        <v>103</v>
      </c>
      <c r="E18">
        <v>10</v>
      </c>
      <c r="F18" t="str">
        <f t="shared" si="0"/>
        <v>Januar - Oktobar</v>
      </c>
      <c r="G18" s="142">
        <v>12</v>
      </c>
    </row>
    <row r="19" spans="3:7" x14ac:dyDescent="0.25">
      <c r="C19">
        <v>11</v>
      </c>
      <c r="D19" t="s">
        <v>104</v>
      </c>
      <c r="E19">
        <v>11</v>
      </c>
      <c r="F19" t="str">
        <f t="shared" si="0"/>
        <v>Januar - Novembar</v>
      </c>
      <c r="G19" s="143">
        <v>13</v>
      </c>
    </row>
    <row r="20" spans="3:7" x14ac:dyDescent="0.25">
      <c r="C20">
        <v>12</v>
      </c>
      <c r="D20" t="s">
        <v>105</v>
      </c>
      <c r="E20">
        <v>12</v>
      </c>
      <c r="F20" t="str">
        <f t="shared" si="0"/>
        <v>Januar - Decembar</v>
      </c>
      <c r="G20" s="143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Q38" sqref="Q38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 customWidth="1"/>
    <col min="13" max="13" width="15.28515625" style="5" customWidth="1"/>
    <col min="14" max="14" width="9.28515625" style="5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4" t="s">
        <v>0</v>
      </c>
      <c r="G2" s="3"/>
      <c r="I2" s="4"/>
      <c r="J2" s="4"/>
      <c r="K2" s="4"/>
    </row>
    <row r="3" spans="3:15" s="1" customFormat="1" x14ac:dyDescent="0.25">
      <c r="F3" s="165" t="s">
        <v>1</v>
      </c>
      <c r="G3" s="3"/>
    </row>
    <row r="4" spans="3:15" s="1" customFormat="1" x14ac:dyDescent="0.25">
      <c r="F4" s="165" t="s">
        <v>2</v>
      </c>
      <c r="G4" s="3"/>
    </row>
    <row r="5" spans="3:15" s="1" customFormat="1" x14ac:dyDescent="0.25"/>
    <row r="7" spans="3:15" s="163" customFormat="1" ht="18" x14ac:dyDescent="0.25">
      <c r="C7" s="163" t="s">
        <v>117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4" t="s">
        <v>113</v>
      </c>
      <c r="I10" s="157" t="s">
        <v>10</v>
      </c>
      <c r="J10" s="175" t="str">
        <f>'Analitika 2025'!L4</f>
        <v>Avgust</v>
      </c>
      <c r="K10" s="176"/>
      <c r="L10" s="157" t="s">
        <v>11</v>
      </c>
      <c r="M10" s="175" t="str">
        <f>IF(J10="Januar","-",'Analitika 2025'!F4)</f>
        <v>Januar - Avgust</v>
      </c>
      <c r="N10" s="176"/>
      <c r="O10" s="22"/>
    </row>
    <row r="11" spans="3:15" x14ac:dyDescent="0.25">
      <c r="C11" s="9"/>
      <c r="D11" s="10"/>
      <c r="E11" s="10"/>
      <c r="F11" s="10"/>
      <c r="G11" s="10"/>
      <c r="I11" s="20"/>
      <c r="J11" s="145" t="s">
        <v>12</v>
      </c>
      <c r="K11" s="145" t="s">
        <v>13</v>
      </c>
      <c r="L11" s="145"/>
      <c r="M11" s="145" t="s">
        <v>12</v>
      </c>
      <c r="N11" s="145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58">
        <f>SUMPRODUCT((D13=VALUE(LEFT('Analitika 2025'!$C$9:$C$106,1)))*('Analitika 2025'!$L$9:$L$106))</f>
        <v>164665.03000000003</v>
      </c>
      <c r="K13" s="153">
        <f>IFERROR(J13/J$25,"-")</f>
        <v>6.778507075935247E-4</v>
      </c>
      <c r="L13" s="146"/>
      <c r="M13" s="158">
        <f>IF($J$10="Januar","-",SUMPRODUCT((D13=VALUE(LEFT('Analitika 2025'!$C$9:$C$106,1)))*('Analitika 2025'!$F$9:$F$106)))</f>
        <v>1039664.7499999999</v>
      </c>
      <c r="N13" s="153">
        <f>IFERROR(M13/M$25,"-")</f>
        <v>3.9449317604285737E-4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59"/>
      <c r="K14" s="154"/>
      <c r="L14" s="147"/>
      <c r="M14" s="160"/>
      <c r="N14" s="154"/>
      <c r="O14" s="11"/>
    </row>
    <row r="15" spans="3:15" x14ac:dyDescent="0.25">
      <c r="C15" s="9"/>
      <c r="D15" s="23">
        <v>2</v>
      </c>
      <c r="E15" s="23" t="s">
        <v>115</v>
      </c>
      <c r="F15" s="23"/>
      <c r="G15" s="23"/>
      <c r="H15" s="25"/>
      <c r="I15" s="25"/>
      <c r="J15" s="158">
        <f>SUMPRODUCT((D15=VALUE(LEFT('Analitika 2025'!$C$9:$C$106,1)))*('Analitika 2025'!$L$9:$L$106))</f>
        <v>814192.24999999988</v>
      </c>
      <c r="K15" s="153">
        <f>IFERROR(J15/J$25,"-")</f>
        <v>3.3516575606834294E-3</v>
      </c>
      <c r="L15" s="146"/>
      <c r="M15" s="158">
        <f>IF($J$10="Januar","-",SUMPRODUCT((D15=VALUE(LEFT('Analitika 2025'!$C$9:$C$106,1)))*('Analitika 2025'!$F$9:$F$106)))</f>
        <v>7276611.6900000013</v>
      </c>
      <c r="N15" s="153">
        <f>IFERROR(M15/M$25,"-")</f>
        <v>2.7610570199852256E-3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59"/>
      <c r="K16" s="154"/>
      <c r="L16" s="147"/>
      <c r="M16" s="160"/>
      <c r="N16" s="154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58">
        <f>SUMPRODUCT((D17=VALUE(LEFT('Analitika 2025'!$C$9:$C$106,1)))*('Analitika 2025'!$L$9:$L$106))</f>
        <v>3554311.2299999995</v>
      </c>
      <c r="K17" s="153">
        <f>IFERROR(J17/J$25,"-")</f>
        <v>1.4631475682864239E-2</v>
      </c>
      <c r="L17" s="146"/>
      <c r="M17" s="158">
        <f>IF($J$10="Januar","-",SUMPRODUCT((D17=VALUE(LEFT('Analitika 2025'!$C$9:$C$106,1)))*('Analitika 2025'!$F$9:$F$106)))</f>
        <v>29586742.450000003</v>
      </c>
      <c r="N17" s="153">
        <f>IFERROR(M17/M$25,"-")</f>
        <v>1.1226472762361649E-2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59"/>
      <c r="K18" s="154"/>
      <c r="L18" s="147"/>
      <c r="M18" s="160"/>
      <c r="N18" s="154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58">
        <f>SUMPRODUCT((D19=VALUE(LEFT('Analitika 2025'!$C$9:$C$106,1)))*('Analitika 2025'!$L$9:$L$106))</f>
        <v>125711613.13</v>
      </c>
      <c r="K19" s="153">
        <f>IFERROR(J19/J$25,"-")</f>
        <v>0.51749728471730705</v>
      </c>
      <c r="L19" s="146"/>
      <c r="M19" s="158">
        <f>IF($J$10="Januar","-",SUMPRODUCT((D19=VALUE(LEFT('Analitika 2025'!$C$9:$C$106,1)))*('Analitika 2025'!$F$9:$F$106)))</f>
        <v>1701464967.95</v>
      </c>
      <c r="N19" s="153">
        <f>IFERROR(M19/M$25,"-")</f>
        <v>0.64560842245757977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59"/>
      <c r="K20" s="154"/>
      <c r="L20" s="147"/>
      <c r="M20" s="160"/>
      <c r="N20" s="154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58">
        <f>SUMPRODUCT((D21=VALUE(LEFT('Analitika 2025'!$C$9:$C$106,1)))*('Analitika 2025'!$L$9:$L$106))</f>
        <v>2340058.3699999996</v>
      </c>
      <c r="K21" s="153">
        <f>IFERROR(J21/J$25,"-")</f>
        <v>9.6329513431883465E-3</v>
      </c>
      <c r="L21" s="146"/>
      <c r="M21" s="158">
        <f>IF($J$10="Januar","-",SUMPRODUCT((D21=VALUE(LEFT('Analitika 2025'!$C$9:$C$106,1)))*('Analitika 2025'!$F$9:$F$106)))</f>
        <v>28754629.060000002</v>
      </c>
      <c r="N21" s="153">
        <f>IFERROR(M21/M$25,"-")</f>
        <v>1.0910733429996202E-2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59"/>
      <c r="K22" s="154"/>
      <c r="L22" s="147"/>
      <c r="M22" s="160"/>
      <c r="N22" s="154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58">
        <f>SUMPRODUCT((D23=VALUE(LEFT('Analitika 2025'!$C$9:$C$106,1)))*('Analitika 2025'!$L$9:$L$106))</f>
        <v>110337426.14</v>
      </c>
      <c r="K23" s="153">
        <f>IFERROR(J23/J$25,"-")</f>
        <v>0.45420877998836334</v>
      </c>
      <c r="L23" s="146"/>
      <c r="M23" s="158">
        <f>IF($J$10="Januar","-",SUMPRODUCT((D23=VALUE(LEFT('Analitika 2025'!$C$9:$C$106,1)))*('Analitika 2025'!$F$9:$F$106)))</f>
        <v>867321577.14999998</v>
      </c>
      <c r="N23" s="153">
        <f>IFERROR(M23/M$25,"-")</f>
        <v>0.32909882115403422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0"/>
      <c r="K24" s="154"/>
      <c r="L24" s="147"/>
      <c r="M24" s="160"/>
      <c r="N24" s="154"/>
      <c r="O24" s="11"/>
    </row>
    <row r="25" spans="3:15" ht="15.75" thickBot="1" x14ac:dyDescent="0.3">
      <c r="C25" s="9"/>
      <c r="D25" s="148"/>
      <c r="E25" s="149" t="s">
        <v>106</v>
      </c>
      <c r="F25" s="149"/>
      <c r="G25" s="150"/>
      <c r="H25" s="151"/>
      <c r="I25" s="151"/>
      <c r="J25" s="161">
        <f>SUM(J13:J23)</f>
        <v>242922266.15000001</v>
      </c>
      <c r="K25" s="155">
        <f>IFERROR($J25/$J$25,0)</f>
        <v>1</v>
      </c>
      <c r="L25" s="152"/>
      <c r="M25" s="161">
        <f>SUM(M13:M23)</f>
        <v>2635444193.0500002</v>
      </c>
      <c r="N25" s="156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sheetProtection algorithmName="SHA-512" hashValue="egaQgFZniaQhBUBjrh+TKKYk5E/c6lYRRNNk+SVLe24NFIIRPfXW5LCdGDk/l+WOMDN3HMroVotOIW6g44iArg==" saltValue="uHyumy/yAZ36Rfqum0OqsQ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10"/>
  <sheetViews>
    <sheetView showGridLines="0" zoomScale="85" zoomScaleNormal="85" zoomScaleSheetLayoutView="85" workbookViewId="0">
      <selection activeCell="L13" sqref="L13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0" bestFit="1" customWidth="1"/>
    <col min="4" max="4" width="57.140625" style="111" bestFit="1" customWidth="1"/>
    <col min="5" max="6" width="10.85546875" style="112" customWidth="1"/>
    <col min="7" max="8" width="8.85546875" style="113" customWidth="1"/>
    <col min="9" max="9" width="10.85546875" style="112" customWidth="1"/>
    <col min="10" max="10" width="10.5703125" style="113" customWidth="1"/>
    <col min="11" max="11" width="10.85546875" style="114" customWidth="1"/>
    <col min="12" max="13" width="12" style="112" customWidth="1"/>
    <col min="14" max="14" width="8.85546875" style="113" customWidth="1"/>
    <col min="15" max="15" width="10.85546875" style="112" customWidth="1"/>
    <col min="16" max="16" width="10" style="113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138</v>
      </c>
      <c r="D4" s="166">
        <v>7918500000</v>
      </c>
      <c r="E4" s="43" t="s">
        <v>14</v>
      </c>
      <c r="F4" s="44" t="str">
        <f>Master!D6</f>
        <v>Januar - Avgust</v>
      </c>
      <c r="G4" s="44"/>
      <c r="H4" s="44"/>
      <c r="I4" s="44"/>
      <c r="J4" s="44"/>
      <c r="K4" s="45" t="s">
        <v>15</v>
      </c>
      <c r="L4" s="46" t="str">
        <f>Master!D4</f>
        <v>Avgust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81" t="s">
        <v>17</v>
      </c>
      <c r="G5" s="182"/>
      <c r="H5" s="182"/>
      <c r="I5" s="177" t="s">
        <v>108</v>
      </c>
      <c r="J5" s="178"/>
      <c r="K5" s="54" t="s">
        <v>16</v>
      </c>
      <c r="L5" s="181" t="s">
        <v>17</v>
      </c>
      <c r="M5" s="182"/>
      <c r="N5" s="182"/>
      <c r="O5" s="177" t="s">
        <v>108</v>
      </c>
      <c r="P5" s="178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114</v>
      </c>
      <c r="D7" s="162" t="s">
        <v>116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9" t="s">
        <v>112</v>
      </c>
      <c r="D8" s="180"/>
      <c r="E8" s="74">
        <f>SUM(E9:E106)</f>
        <v>2803562799.1400008</v>
      </c>
      <c r="F8" s="75">
        <f>SUM(F9:F106)</f>
        <v>2635444193.0500002</v>
      </c>
      <c r="G8" s="76">
        <f t="shared" ref="G8" si="0">IFERROR(F8/E8,0)</f>
        <v>0.94003394318772837</v>
      </c>
      <c r="H8" s="77">
        <f t="shared" ref="H8" si="1">F8/$D$4</f>
        <v>0.33282113948980241</v>
      </c>
      <c r="I8" s="75">
        <f>SUM(I9:I106)</f>
        <v>-168118606.09000006</v>
      </c>
      <c r="J8" s="78">
        <f t="shared" ref="J8:J9" si="2">IFERROR(I8/E8,0)</f>
        <v>-5.9966056812271448E-2</v>
      </c>
      <c r="K8" s="79">
        <f>SUM(K9:K106)</f>
        <v>347329601.01999998</v>
      </c>
      <c r="L8" s="80">
        <f>SUM(L9:L106)</f>
        <v>242922266.14999998</v>
      </c>
      <c r="M8" s="76">
        <f>IFERROR(L8/K8,0)</f>
        <v>0.69939983645681836</v>
      </c>
      <c r="N8" s="77">
        <f>L8/$D$4</f>
        <v>3.0677813493717242E-2</v>
      </c>
      <c r="O8" s="80">
        <f>SUM(O9:O106)</f>
        <v>-104407334.87000002</v>
      </c>
      <c r="P8" s="78">
        <f t="shared" ref="P8:P9" si="3">IFERROR(O8/K8,0)</f>
        <v>-0.30060016354318164</v>
      </c>
      <c r="Q8" s="81"/>
    </row>
    <row r="9" spans="2:17" s="82" customFormat="1" ht="12.75" x14ac:dyDescent="0.2">
      <c r="B9" s="73"/>
      <c r="C9" s="168">
        <v>10101</v>
      </c>
      <c r="D9" s="83" t="s">
        <v>20</v>
      </c>
      <c r="E9" s="84">
        <f>IFERROR(INDEX('2025'!$C$120:$AC$217,MATCH($C9,'2025'!$C$120:$C$217,0),19),0)</f>
        <v>1133500.2</v>
      </c>
      <c r="F9" s="85">
        <f>IFERROR(INDEX('2025'!$C$8:$AC$105,MATCH($C9,'2025'!$C$8:$C$105,0),19),0)</f>
        <v>1039664.7499999999</v>
      </c>
      <c r="G9" s="86">
        <f t="shared" ref="G9" si="4">IFERROR(F9/E9,0)</f>
        <v>0.91721620340252252</v>
      </c>
      <c r="H9" s="87">
        <f t="shared" ref="H9" si="5">F9/$D$4</f>
        <v>1.3129566837153501E-4</v>
      </c>
      <c r="I9" s="88">
        <f t="shared" ref="I9" si="6">F9-E9</f>
        <v>-93835.45000000007</v>
      </c>
      <c r="J9" s="89">
        <f t="shared" si="2"/>
        <v>-8.2783796597477505E-2</v>
      </c>
      <c r="K9" s="90">
        <f>VLOOKUP($C9,'2025'!$C$120:$U$217,VLOOKUP($L$4,Master!$D$9:$G$20,4,FALSE),FALSE)</f>
        <v>102765.00999999998</v>
      </c>
      <c r="L9" s="91">
        <f>VLOOKUP($C9,'2025'!$C$8:$U$105,VLOOKUP($L$4,Master!$D$9:$G$20,4,FALSE),FALSE)</f>
        <v>164665.03000000003</v>
      </c>
      <c r="M9" s="86">
        <f>IFERROR(L9/K9,0)</f>
        <v>1.6023452924297876</v>
      </c>
      <c r="N9" s="87">
        <f>L9/$D$4</f>
        <v>2.0794977584138414E-5</v>
      </c>
      <c r="O9" s="88">
        <f>L9-K9</f>
        <v>61900.020000000048</v>
      </c>
      <c r="P9" s="89">
        <f t="shared" si="3"/>
        <v>0.60234529242978774</v>
      </c>
      <c r="Q9" s="81"/>
    </row>
    <row r="10" spans="2:17" s="82" customFormat="1" ht="12.75" x14ac:dyDescent="0.2">
      <c r="B10" s="73"/>
      <c r="C10" s="168">
        <v>20101</v>
      </c>
      <c r="D10" s="83" t="s">
        <v>21</v>
      </c>
      <c r="E10" s="84">
        <f>IFERROR(INDEX('2025'!$C$120:$AC$217,MATCH($C10,'2025'!$C$120:$C$217,0),19),0)</f>
        <v>8989945.6799999997</v>
      </c>
      <c r="F10" s="85">
        <f>IFERROR(INDEX('2025'!$C$8:$AC$105,MATCH($C10,'2025'!$C$8:$C$105,0),19),0)</f>
        <v>7015163.4500000011</v>
      </c>
      <c r="G10" s="86">
        <f t="shared" ref="G10:G26" si="7">IFERROR(F10/E10,0)</f>
        <v>0.78033435347742852</v>
      </c>
      <c r="H10" s="87">
        <f t="shared" ref="H10:H26" si="8">F10/$D$4</f>
        <v>8.8592074887920702E-4</v>
      </c>
      <c r="I10" s="88">
        <f t="shared" ref="I10:I26" si="9">F10-E10</f>
        <v>-1974782.2299999986</v>
      </c>
      <c r="J10" s="89">
        <f t="shared" ref="J10:J26" si="10">IFERROR(I10/E10,0)</f>
        <v>-0.21966564652257151</v>
      </c>
      <c r="K10" s="90">
        <f>VLOOKUP($C10,'2025'!$C$120:$U$217,VLOOKUP($L$4,Master!$D$9:$G$20,4,FALSE),FALSE)</f>
        <v>1348819.43</v>
      </c>
      <c r="L10" s="91">
        <f>VLOOKUP($C10,'2025'!$C$8:$U$105,VLOOKUP($L$4,Master!$D$9:$G$20,4,FALSE),FALSE)</f>
        <v>783886.08999999985</v>
      </c>
      <c r="M10" s="91">
        <f t="shared" ref="M10:M26" si="11">IFERROR(L10/K10,0)</f>
        <v>0.5811645892437951</v>
      </c>
      <c r="N10" s="87">
        <f t="shared" ref="N10:N26" si="12">L10/$D$4</f>
        <v>9.8994265328029277E-5</v>
      </c>
      <c r="O10" s="91">
        <f t="shared" ref="O10:O26" si="13">L10-K10</f>
        <v>-564933.34000000008</v>
      </c>
      <c r="P10" s="92">
        <f t="shared" ref="P10:P26" si="14">IFERROR(O10/K10,0)</f>
        <v>-0.41883541075620484</v>
      </c>
      <c r="Q10" s="81"/>
    </row>
    <row r="11" spans="2:17" s="82" customFormat="1" ht="12.75" x14ac:dyDescent="0.2">
      <c r="B11" s="73"/>
      <c r="C11" s="168">
        <v>20102</v>
      </c>
      <c r="D11" s="83" t="s">
        <v>22</v>
      </c>
      <c r="E11" s="84">
        <f>IFERROR(INDEX('2025'!$C$120:$AC$217,MATCH($C11,'2025'!$C$120:$C$217,0),19),0)</f>
        <v>267039.62</v>
      </c>
      <c r="F11" s="85">
        <f>IFERROR(INDEX('2025'!$C$8:$AC$105,MATCH($C11,'2025'!$C$8:$C$105,0),19),0)</f>
        <v>235118.24</v>
      </c>
      <c r="G11" s="86">
        <f t="shared" si="7"/>
        <v>0.88046200784737483</v>
      </c>
      <c r="H11" s="87">
        <f t="shared" si="8"/>
        <v>2.9692270000631431E-5</v>
      </c>
      <c r="I11" s="88">
        <f t="shared" si="9"/>
        <v>-31921.380000000005</v>
      </c>
      <c r="J11" s="89">
        <f t="shared" si="10"/>
        <v>-0.11953799215262516</v>
      </c>
      <c r="K11" s="90">
        <f>VLOOKUP($C11,'2025'!$C$120:$U$217,VLOOKUP($L$4,Master!$D$9:$G$20,4,FALSE),FALSE)</f>
        <v>44175.649999999987</v>
      </c>
      <c r="L11" s="91">
        <f>VLOOKUP($C11,'2025'!$C$8:$U$105,VLOOKUP($L$4,Master!$D$9:$G$20,4,FALSE),FALSE)</f>
        <v>26086.159999999996</v>
      </c>
      <c r="M11" s="91">
        <f t="shared" si="11"/>
        <v>0.59050993024437681</v>
      </c>
      <c r="N11" s="87">
        <f t="shared" si="12"/>
        <v>3.2943309970322657E-6</v>
      </c>
      <c r="O11" s="91">
        <f t="shared" si="13"/>
        <v>-18089.489999999991</v>
      </c>
      <c r="P11" s="92">
        <f t="shared" si="14"/>
        <v>-0.40949006975562319</v>
      </c>
      <c r="Q11" s="81"/>
    </row>
    <row r="12" spans="2:17" s="82" customFormat="1" ht="12.75" x14ac:dyDescent="0.2">
      <c r="B12" s="73"/>
      <c r="C12" s="168">
        <v>20105</v>
      </c>
      <c r="D12" s="83" t="s">
        <v>23</v>
      </c>
      <c r="E12" s="84">
        <f>IFERROR(INDEX('2025'!$C$120:$AC$217,MATCH($C12,'2025'!$C$120:$C$217,0),19),0)</f>
        <v>27172.2</v>
      </c>
      <c r="F12" s="85">
        <f>IFERROR(INDEX('2025'!$C$8:$AC$105,MATCH($C12,'2025'!$C$8:$C$105,0),19),0)</f>
        <v>26330</v>
      </c>
      <c r="G12" s="86">
        <f t="shared" si="7"/>
        <v>0.96900508608062652</v>
      </c>
      <c r="H12" s="87">
        <f t="shared" si="8"/>
        <v>3.3251247079623667E-6</v>
      </c>
      <c r="I12" s="88">
        <f t="shared" si="9"/>
        <v>-842.20000000000073</v>
      </c>
      <c r="J12" s="89">
        <f t="shared" si="10"/>
        <v>-3.0994913919373503E-2</v>
      </c>
      <c r="K12" s="90">
        <f>VLOOKUP($C12,'2025'!$C$120:$U$217,VLOOKUP($L$4,Master!$D$9:$G$20,4,FALSE),FALSE)</f>
        <v>4182.2</v>
      </c>
      <c r="L12" s="91">
        <f>VLOOKUP($C12,'2025'!$C$8:$U$105,VLOOKUP($L$4,Master!$D$9:$G$20,4,FALSE),FALSE)</f>
        <v>4220</v>
      </c>
      <c r="M12" s="91">
        <f t="shared" si="11"/>
        <v>1.009038305198221</v>
      </c>
      <c r="N12" s="87">
        <f t="shared" si="12"/>
        <v>5.3292921639199341E-7</v>
      </c>
      <c r="O12" s="91">
        <f t="shared" si="13"/>
        <v>37.800000000000182</v>
      </c>
      <c r="P12" s="92">
        <f t="shared" si="14"/>
        <v>9.0383051982210767E-3</v>
      </c>
      <c r="Q12" s="81"/>
    </row>
    <row r="13" spans="2:17" s="82" customFormat="1" ht="12.75" x14ac:dyDescent="0.2">
      <c r="B13" s="73"/>
      <c r="C13" s="168">
        <v>30101</v>
      </c>
      <c r="D13" s="83" t="s">
        <v>24</v>
      </c>
      <c r="E13" s="84">
        <f>IFERROR(INDEX('2025'!$C$120:$AC$217,MATCH($C13,'2025'!$C$120:$C$217,0),19),0)</f>
        <v>716494.56999999983</v>
      </c>
      <c r="F13" s="85">
        <f>IFERROR(INDEX('2025'!$C$8:$AC$105,MATCH($C13,'2025'!$C$8:$C$105,0),19),0)</f>
        <v>680725.14999999991</v>
      </c>
      <c r="G13" s="86">
        <f t="shared" si="7"/>
        <v>0.95007719318794004</v>
      </c>
      <c r="H13" s="87">
        <f t="shared" si="8"/>
        <v>8.5966426722232741E-5</v>
      </c>
      <c r="I13" s="88">
        <f t="shared" si="9"/>
        <v>-35769.419999999925</v>
      </c>
      <c r="J13" s="89">
        <f t="shared" si="10"/>
        <v>-4.9922806812059906E-2</v>
      </c>
      <c r="K13" s="90">
        <f>VLOOKUP($C13,'2025'!$C$120:$U$217,VLOOKUP($L$4,Master!$D$9:$G$20,4,FALSE),FALSE)</f>
        <v>99537.539999999979</v>
      </c>
      <c r="L13" s="91">
        <f>VLOOKUP($C13,'2025'!$C$8:$U$105,VLOOKUP($L$4,Master!$D$9:$G$20,4,FALSE),FALSE)</f>
        <v>81753.459999999992</v>
      </c>
      <c r="M13" s="91">
        <f t="shared" si="11"/>
        <v>0.82133293629720017</v>
      </c>
      <c r="N13" s="87">
        <f t="shared" si="12"/>
        <v>1.0324361937235587E-5</v>
      </c>
      <c r="O13" s="91">
        <f t="shared" si="13"/>
        <v>-17784.079999999987</v>
      </c>
      <c r="P13" s="92">
        <f t="shared" si="14"/>
        <v>-0.17866706370279989</v>
      </c>
      <c r="Q13" s="81"/>
    </row>
    <row r="14" spans="2:17" s="82" customFormat="1" ht="12.75" x14ac:dyDescent="0.2">
      <c r="B14" s="73"/>
      <c r="C14" s="168">
        <v>30201</v>
      </c>
      <c r="D14" s="83" t="s">
        <v>25</v>
      </c>
      <c r="E14" s="84">
        <f>IFERROR(INDEX('2025'!$C$120:$AC$217,MATCH($C14,'2025'!$C$120:$C$217,0),19),0)</f>
        <v>20472676.280000035</v>
      </c>
      <c r="F14" s="85">
        <f>IFERROR(INDEX('2025'!$C$8:$AC$105,MATCH($C14,'2025'!$C$8:$C$105,0),19),0)</f>
        <v>20329281.830000006</v>
      </c>
      <c r="G14" s="86">
        <f t="shared" si="7"/>
        <v>0.99299581314925045</v>
      </c>
      <c r="H14" s="87">
        <f t="shared" si="8"/>
        <v>2.5673147477426289E-3</v>
      </c>
      <c r="I14" s="88">
        <f t="shared" si="9"/>
        <v>-143394.45000002906</v>
      </c>
      <c r="J14" s="89">
        <f t="shared" si="10"/>
        <v>-7.0041868507495792E-3</v>
      </c>
      <c r="K14" s="90">
        <f>VLOOKUP($C14,'2025'!$C$120:$U$217,VLOOKUP($L$4,Master!$D$9:$G$20,4,FALSE),FALSE)</f>
        <v>3474624.660000029</v>
      </c>
      <c r="L14" s="91">
        <f>VLOOKUP($C14,'2025'!$C$8:$U$105,VLOOKUP($L$4,Master!$D$9:$G$20,4,FALSE),FALSE)</f>
        <v>2444578.2600000002</v>
      </c>
      <c r="M14" s="91">
        <f t="shared" si="11"/>
        <v>0.70355174996080871</v>
      </c>
      <c r="N14" s="87">
        <f t="shared" si="12"/>
        <v>3.0871734040537985E-4</v>
      </c>
      <c r="O14" s="91">
        <f t="shared" si="13"/>
        <v>-1030046.4000000288</v>
      </c>
      <c r="P14" s="92">
        <f t="shared" si="14"/>
        <v>-0.29644825003919134</v>
      </c>
      <c r="Q14" s="81"/>
    </row>
    <row r="15" spans="2:17" s="82" customFormat="1" ht="12.75" x14ac:dyDescent="0.2">
      <c r="B15" s="73"/>
      <c r="C15" s="168">
        <v>30301</v>
      </c>
      <c r="D15" s="83" t="s">
        <v>26</v>
      </c>
      <c r="E15" s="84">
        <f>IFERROR(INDEX('2025'!$C$120:$AC$217,MATCH($C15,'2025'!$C$120:$C$217,0),19),0)</f>
        <v>8812493.549999997</v>
      </c>
      <c r="F15" s="85">
        <f>IFERROR(INDEX('2025'!$C$8:$AC$105,MATCH($C15,'2025'!$C$8:$C$105,0),19),0)</f>
        <v>8153278.0699999994</v>
      </c>
      <c r="G15" s="86">
        <f t="shared" si="7"/>
        <v>0.92519535177418677</v>
      </c>
      <c r="H15" s="87">
        <f t="shared" si="8"/>
        <v>1.0296493111069014E-3</v>
      </c>
      <c r="I15" s="88">
        <f t="shared" si="9"/>
        <v>-659215.47999999765</v>
      </c>
      <c r="J15" s="89">
        <f t="shared" si="10"/>
        <v>-7.4804648225813217E-2</v>
      </c>
      <c r="K15" s="90">
        <f>VLOOKUP($C15,'2025'!$C$120:$U$217,VLOOKUP($L$4,Master!$D$9:$G$20,4,FALSE),FALSE)</f>
        <v>1906840.0899999938</v>
      </c>
      <c r="L15" s="91">
        <f>VLOOKUP($C15,'2025'!$C$8:$U$105,VLOOKUP($L$4,Master!$D$9:$G$20,4,FALSE),FALSE)</f>
        <v>976454.63999999932</v>
      </c>
      <c r="M15" s="91">
        <f t="shared" si="11"/>
        <v>0.51207998254326748</v>
      </c>
      <c r="N15" s="87">
        <f t="shared" si="12"/>
        <v>1.2331308202311034E-4</v>
      </c>
      <c r="O15" s="91">
        <f t="shared" si="13"/>
        <v>-930385.44999999448</v>
      </c>
      <c r="P15" s="92">
        <f t="shared" si="14"/>
        <v>-0.48792001745673258</v>
      </c>
      <c r="Q15" s="81"/>
    </row>
    <row r="16" spans="2:17" s="82" customFormat="1" ht="12.75" x14ac:dyDescent="0.2">
      <c r="B16" s="73"/>
      <c r="C16" s="168">
        <v>30401</v>
      </c>
      <c r="D16" s="83" t="s">
        <v>142</v>
      </c>
      <c r="E16" s="84">
        <f>IFERROR(INDEX('2025'!$C$120:$AC$217,MATCH($C16,'2025'!$C$120:$C$217,0),19),0)</f>
        <v>529865.99</v>
      </c>
      <c r="F16" s="85">
        <f>IFERROR(INDEX('2025'!$C$8:$AC$105,MATCH($C16,'2025'!$C$8:$C$105,0),19),0)</f>
        <v>423457.39999999973</v>
      </c>
      <c r="G16" s="86">
        <f t="shared" si="7"/>
        <v>0.79917829789377448</v>
      </c>
      <c r="H16" s="87">
        <f t="shared" si="8"/>
        <v>5.3476971648670798E-5</v>
      </c>
      <c r="I16" s="88">
        <f t="shared" si="9"/>
        <v>-106408.59000000026</v>
      </c>
      <c r="J16" s="89">
        <f t="shared" si="10"/>
        <v>-0.20082170210622549</v>
      </c>
      <c r="K16" s="90">
        <f>VLOOKUP($C16,'2025'!$C$120:$U$217,VLOOKUP($L$4,Master!$D$9:$G$20,4,FALSE),FALSE)</f>
        <v>89422.489999999991</v>
      </c>
      <c r="L16" s="91">
        <f>VLOOKUP($C16,'2025'!$C$8:$U$105,VLOOKUP($L$4,Master!$D$9:$G$20,4,FALSE),FALSE)</f>
        <v>51524.869999999995</v>
      </c>
      <c r="M16" s="91">
        <f t="shared" si="11"/>
        <v>0.57619587645121495</v>
      </c>
      <c r="N16" s="87">
        <f t="shared" si="12"/>
        <v>6.5068977710424948E-6</v>
      </c>
      <c r="O16" s="91">
        <f t="shared" si="13"/>
        <v>-37897.619999999995</v>
      </c>
      <c r="P16" s="92">
        <f t="shared" si="14"/>
        <v>-0.42380412354878511</v>
      </c>
      <c r="Q16" s="81"/>
    </row>
    <row r="17" spans="2:17" s="82" customFormat="1" ht="12.75" x14ac:dyDescent="0.2">
      <c r="B17" s="73"/>
      <c r="C17" s="168">
        <v>40101</v>
      </c>
      <c r="D17" s="83" t="s">
        <v>28</v>
      </c>
      <c r="E17" s="84">
        <f>IFERROR(INDEX('2025'!$C$120:$AC$217,MATCH($C17,'2025'!$C$120:$C$217,0),19),0)</f>
        <v>3707538.4099999997</v>
      </c>
      <c r="F17" s="85">
        <f>IFERROR(INDEX('2025'!$C$8:$AC$105,MATCH($C17,'2025'!$C$8:$C$105,0),19),0)</f>
        <v>3158772.84</v>
      </c>
      <c r="G17" s="86">
        <f t="shared" si="7"/>
        <v>0.85198654489462189</v>
      </c>
      <c r="H17" s="87">
        <f t="shared" si="8"/>
        <v>3.989105057776094E-4</v>
      </c>
      <c r="I17" s="88">
        <f t="shared" si="9"/>
        <v>-548765.56999999983</v>
      </c>
      <c r="J17" s="89">
        <f t="shared" si="10"/>
        <v>-0.14801345510537808</v>
      </c>
      <c r="K17" s="90">
        <f>VLOOKUP($C17,'2025'!$C$120:$U$217,VLOOKUP($L$4,Master!$D$9:$G$20,4,FALSE),FALSE)</f>
        <v>635956.35999999987</v>
      </c>
      <c r="L17" s="91">
        <f>VLOOKUP($C17,'2025'!$C$8:$U$105,VLOOKUP($L$4,Master!$D$9:$G$20,4,FALSE),FALSE)</f>
        <v>296148.53000000009</v>
      </c>
      <c r="M17" s="91">
        <f t="shared" si="11"/>
        <v>0.46567429563877644</v>
      </c>
      <c r="N17" s="87">
        <f t="shared" si="12"/>
        <v>3.7399574414346165E-5</v>
      </c>
      <c r="O17" s="91">
        <f t="shared" si="13"/>
        <v>-339807.82999999978</v>
      </c>
      <c r="P17" s="92">
        <f t="shared" si="14"/>
        <v>-0.53432570436122351</v>
      </c>
      <c r="Q17" s="81"/>
    </row>
    <row r="18" spans="2:17" s="82" customFormat="1" ht="12.75" x14ac:dyDescent="0.2">
      <c r="B18" s="73"/>
      <c r="C18" s="168">
        <v>40102</v>
      </c>
      <c r="D18" s="83" t="s">
        <v>29</v>
      </c>
      <c r="E18" s="84">
        <f>IFERROR(INDEX('2025'!$C$120:$AC$217,MATCH($C18,'2025'!$C$120:$C$217,0),19),0)</f>
        <v>824483.45000000007</v>
      </c>
      <c r="F18" s="85">
        <f>IFERROR(INDEX('2025'!$C$8:$AC$105,MATCH($C18,'2025'!$C$8:$C$105,0),19),0)</f>
        <v>667103.23</v>
      </c>
      <c r="G18" s="86">
        <f t="shared" si="7"/>
        <v>0.80911658081190097</v>
      </c>
      <c r="H18" s="87">
        <f t="shared" si="8"/>
        <v>8.4246161520489996E-5</v>
      </c>
      <c r="I18" s="88">
        <f t="shared" si="9"/>
        <v>-157380.22000000009</v>
      </c>
      <c r="J18" s="89">
        <f t="shared" si="10"/>
        <v>-0.19088341918809901</v>
      </c>
      <c r="K18" s="90">
        <f>VLOOKUP($C18,'2025'!$C$120:$U$217,VLOOKUP($L$4,Master!$D$9:$G$20,4,FALSE),FALSE)</f>
        <v>145908.12</v>
      </c>
      <c r="L18" s="91">
        <f>VLOOKUP($C18,'2025'!$C$8:$U$105,VLOOKUP($L$4,Master!$D$9:$G$20,4,FALSE),FALSE)</f>
        <v>69822.37999999999</v>
      </c>
      <c r="M18" s="91">
        <f t="shared" si="11"/>
        <v>0.47853662976399114</v>
      </c>
      <c r="N18" s="87">
        <f t="shared" si="12"/>
        <v>8.8176270758350687E-6</v>
      </c>
      <c r="O18" s="91">
        <f t="shared" si="13"/>
        <v>-76085.740000000005</v>
      </c>
      <c r="P18" s="92">
        <f t="shared" si="14"/>
        <v>-0.52146337023600886</v>
      </c>
      <c r="Q18" s="81"/>
    </row>
    <row r="19" spans="2:17" s="82" customFormat="1" ht="12.75" x14ac:dyDescent="0.2">
      <c r="B19" s="73"/>
      <c r="C19" s="168">
        <v>40103</v>
      </c>
      <c r="D19" s="83" t="s">
        <v>30</v>
      </c>
      <c r="E19" s="84">
        <f>IFERROR(INDEX('2025'!$C$120:$AC$217,MATCH($C19,'2025'!$C$120:$C$217,0),19),0)</f>
        <v>364747.98</v>
      </c>
      <c r="F19" s="85">
        <f>IFERROR(INDEX('2025'!$C$8:$AC$105,MATCH($C19,'2025'!$C$8:$C$105,0),19),0)</f>
        <v>352678.96</v>
      </c>
      <c r="G19" s="86">
        <f t="shared" si="7"/>
        <v>0.96691134519785427</v>
      </c>
      <c r="H19" s="87">
        <f t="shared" si="8"/>
        <v>4.4538607059417823E-5</v>
      </c>
      <c r="I19" s="88">
        <f t="shared" si="9"/>
        <v>-12069.01999999996</v>
      </c>
      <c r="J19" s="89">
        <f t="shared" si="10"/>
        <v>-3.3088654802145748E-2</v>
      </c>
      <c r="K19" s="90">
        <f>VLOOKUP($C19,'2025'!$C$120:$U$217,VLOOKUP($L$4,Master!$D$9:$G$20,4,FALSE),FALSE)</f>
        <v>48201.01999999999</v>
      </c>
      <c r="L19" s="91">
        <f>VLOOKUP($C19,'2025'!$C$8:$U$105,VLOOKUP($L$4,Master!$D$9:$G$20,4,FALSE),FALSE)</f>
        <v>49081.83</v>
      </c>
      <c r="M19" s="91">
        <f t="shared" si="11"/>
        <v>1.0182736796856169</v>
      </c>
      <c r="N19" s="87">
        <f t="shared" si="12"/>
        <v>6.1983746921765487E-6</v>
      </c>
      <c r="O19" s="91">
        <f t="shared" si="13"/>
        <v>880.81000000001222</v>
      </c>
      <c r="P19" s="92">
        <f t="shared" si="14"/>
        <v>1.827367968561687E-2</v>
      </c>
      <c r="Q19" s="81"/>
    </row>
    <row r="20" spans="2:17" s="82" customFormat="1" ht="12.75" x14ac:dyDescent="0.2">
      <c r="B20" s="73"/>
      <c r="C20" s="168">
        <v>40105</v>
      </c>
      <c r="D20" s="83" t="s">
        <v>31</v>
      </c>
      <c r="E20" s="84">
        <f>IFERROR(INDEX('2025'!$C$120:$AC$217,MATCH($C20,'2025'!$C$120:$C$217,0),19),0)</f>
        <v>298541</v>
      </c>
      <c r="F20" s="85">
        <f>IFERROR(INDEX('2025'!$C$8:$AC$105,MATCH($C20,'2025'!$C$8:$C$105,0),19),0)</f>
        <v>265856.97000000003</v>
      </c>
      <c r="G20" s="86">
        <f t="shared" si="7"/>
        <v>0.89052079948817764</v>
      </c>
      <c r="H20" s="87">
        <f t="shared" si="8"/>
        <v>3.3574157984466757E-5</v>
      </c>
      <c r="I20" s="88">
        <f t="shared" si="9"/>
        <v>-32684.02999999997</v>
      </c>
      <c r="J20" s="89">
        <f t="shared" si="10"/>
        <v>-0.10947920051182239</v>
      </c>
      <c r="K20" s="90">
        <f>VLOOKUP($C20,'2025'!$C$120:$U$217,VLOOKUP($L$4,Master!$D$9:$G$20,4,FALSE),FALSE)</f>
        <v>56317.900000000016</v>
      </c>
      <c r="L20" s="91">
        <f>VLOOKUP($C20,'2025'!$C$8:$U$105,VLOOKUP($L$4,Master!$D$9:$G$20,4,FALSE),FALSE)</f>
        <v>31626.720000000001</v>
      </c>
      <c r="M20" s="91">
        <f t="shared" si="11"/>
        <v>0.56157491667835613</v>
      </c>
      <c r="N20" s="87">
        <f t="shared" si="12"/>
        <v>3.9940291721917028E-6</v>
      </c>
      <c r="O20" s="91">
        <f t="shared" si="13"/>
        <v>-24691.180000000015</v>
      </c>
      <c r="P20" s="92">
        <f t="shared" si="14"/>
        <v>-0.43842508332164387</v>
      </c>
      <c r="Q20" s="81"/>
    </row>
    <row r="21" spans="2:17" s="82" customFormat="1" ht="12.75" x14ac:dyDescent="0.2">
      <c r="B21" s="73"/>
      <c r="C21" s="168">
        <v>40116</v>
      </c>
      <c r="D21" s="83" t="s">
        <v>32</v>
      </c>
      <c r="E21" s="84">
        <f>IFERROR(INDEX('2025'!$C$120:$AC$217,MATCH($C21,'2025'!$C$120:$C$217,0),19),0)</f>
        <v>24942.390000000003</v>
      </c>
      <c r="F21" s="85">
        <f>IFERROR(INDEX('2025'!$C$8:$AC$105,MATCH($C21,'2025'!$C$8:$C$105,0),19),0)</f>
        <v>18410</v>
      </c>
      <c r="G21" s="86">
        <f t="shared" si="7"/>
        <v>0.7381008796671048</v>
      </c>
      <c r="H21" s="87">
        <f t="shared" si="8"/>
        <v>2.3249352781461134E-6</v>
      </c>
      <c r="I21" s="88">
        <f t="shared" si="9"/>
        <v>-6532.3900000000031</v>
      </c>
      <c r="J21" s="89">
        <f t="shared" si="10"/>
        <v>-0.2618991203328952</v>
      </c>
      <c r="K21" s="90">
        <f>VLOOKUP($C21,'2025'!$C$120:$U$217,VLOOKUP($L$4,Master!$D$9:$G$20,4,FALSE),FALSE)</f>
        <v>3421.31</v>
      </c>
      <c r="L21" s="91">
        <f>VLOOKUP($C21,'2025'!$C$8:$U$105,VLOOKUP($L$4,Master!$D$9:$G$20,4,FALSE),FALSE)</f>
        <v>1700</v>
      </c>
      <c r="M21" s="91">
        <f t="shared" si="11"/>
        <v>0.49688569582995989</v>
      </c>
      <c r="N21" s="87">
        <f t="shared" si="12"/>
        <v>2.1468712508682199E-7</v>
      </c>
      <c r="O21" s="91">
        <f t="shared" si="13"/>
        <v>-1721.31</v>
      </c>
      <c r="P21" s="92">
        <f t="shared" si="14"/>
        <v>-0.50311430417004011</v>
      </c>
      <c r="Q21" s="81"/>
    </row>
    <row r="22" spans="2:17" s="82" customFormat="1" ht="12.75" x14ac:dyDescent="0.2">
      <c r="B22" s="73"/>
      <c r="C22" s="168">
        <v>40122</v>
      </c>
      <c r="D22" s="83" t="s">
        <v>33</v>
      </c>
      <c r="E22" s="84">
        <f>IFERROR(INDEX('2025'!$C$120:$AC$217,MATCH($C22,'2025'!$C$120:$C$217,0),19),0)</f>
        <v>2520</v>
      </c>
      <c r="F22" s="85">
        <f>IFERROR(INDEX('2025'!$C$8:$AC$105,MATCH($C22,'2025'!$C$8:$C$105,0),19),0)</f>
        <v>0</v>
      </c>
      <c r="G22" s="86">
        <f t="shared" si="7"/>
        <v>0</v>
      </c>
      <c r="H22" s="87">
        <f t="shared" si="8"/>
        <v>0</v>
      </c>
      <c r="I22" s="88">
        <f t="shared" si="9"/>
        <v>-2520</v>
      </c>
      <c r="J22" s="89">
        <f t="shared" si="10"/>
        <v>-1</v>
      </c>
      <c r="K22" s="90">
        <f>VLOOKUP($C22,'2025'!$C$120:$U$217,VLOOKUP($L$4,Master!$D$9:$G$20,4,FALSE),FALSE)</f>
        <v>2520</v>
      </c>
      <c r="L22" s="91">
        <f>VLOOKUP($C22,'2025'!$C$8:$U$105,VLOOKUP($L$4,Master!$D$9:$G$20,4,FALSE),FALSE)</f>
        <v>0</v>
      </c>
      <c r="M22" s="91">
        <f t="shared" si="11"/>
        <v>0</v>
      </c>
      <c r="N22" s="87">
        <f t="shared" si="12"/>
        <v>0</v>
      </c>
      <c r="O22" s="91">
        <f t="shared" si="13"/>
        <v>-2520</v>
      </c>
      <c r="P22" s="92">
        <f t="shared" si="14"/>
        <v>-1</v>
      </c>
      <c r="Q22" s="81"/>
    </row>
    <row r="23" spans="2:17" s="82" customFormat="1" ht="12.75" x14ac:dyDescent="0.2">
      <c r="B23" s="73"/>
      <c r="C23" s="168">
        <v>40201</v>
      </c>
      <c r="D23" s="83" t="s">
        <v>34</v>
      </c>
      <c r="E23" s="84">
        <f>IFERROR(INDEX('2025'!$C$120:$AC$217,MATCH($C23,'2025'!$C$120:$C$217,0),19),0)</f>
        <v>2223993.5499999998</v>
      </c>
      <c r="F23" s="85">
        <f>IFERROR(INDEX('2025'!$C$8:$AC$105,MATCH($C23,'2025'!$C$8:$C$105,0),19),0)</f>
        <v>1780184.5</v>
      </c>
      <c r="G23" s="86">
        <f t="shared" si="7"/>
        <v>0.80044499229775201</v>
      </c>
      <c r="H23" s="87">
        <f t="shared" si="8"/>
        <v>2.2481334848771864E-4</v>
      </c>
      <c r="I23" s="88">
        <f t="shared" si="9"/>
        <v>-443809.04999999981</v>
      </c>
      <c r="J23" s="89">
        <f t="shared" si="10"/>
        <v>-0.19955500770224799</v>
      </c>
      <c r="K23" s="90">
        <f>VLOOKUP($C23,'2025'!$C$120:$U$217,VLOOKUP($L$4,Master!$D$9:$G$20,4,FALSE),FALSE)</f>
        <v>557044.52</v>
      </c>
      <c r="L23" s="91">
        <f>VLOOKUP($C23,'2025'!$C$8:$U$105,VLOOKUP($L$4,Master!$D$9:$G$20,4,FALSE),FALSE)</f>
        <v>290134.40000000002</v>
      </c>
      <c r="M23" s="91">
        <f t="shared" si="11"/>
        <v>0.52084598193336507</v>
      </c>
      <c r="N23" s="87">
        <f t="shared" si="12"/>
        <v>3.6640070720464737E-5</v>
      </c>
      <c r="O23" s="91">
        <f t="shared" si="13"/>
        <v>-266910.12</v>
      </c>
      <c r="P23" s="92">
        <f t="shared" si="14"/>
        <v>-0.47915401806663493</v>
      </c>
      <c r="Q23" s="81"/>
    </row>
    <row r="24" spans="2:17" s="82" customFormat="1" ht="12.75" x14ac:dyDescent="0.2">
      <c r="B24" s="73"/>
      <c r="C24" s="168">
        <v>40202</v>
      </c>
      <c r="D24" s="83" t="s">
        <v>35</v>
      </c>
      <c r="E24" s="84">
        <f>IFERROR(INDEX('2025'!$C$120:$AC$217,MATCH($C24,'2025'!$C$120:$C$217,0),19),0)</f>
        <v>9104420.9299999997</v>
      </c>
      <c r="F24" s="85">
        <f>IFERROR(INDEX('2025'!$C$8:$AC$105,MATCH($C24,'2025'!$C$8:$C$105,0),19),0)</f>
        <v>8723443.8000000007</v>
      </c>
      <c r="G24" s="86">
        <f t="shared" si="7"/>
        <v>0.95815471045010225</v>
      </c>
      <c r="H24" s="87">
        <f t="shared" si="8"/>
        <v>1.1016535707520365E-3</v>
      </c>
      <c r="I24" s="88">
        <f t="shared" si="9"/>
        <v>-380977.12999999896</v>
      </c>
      <c r="J24" s="89">
        <f t="shared" si="10"/>
        <v>-4.1845289549897705E-2</v>
      </c>
      <c r="K24" s="90">
        <f>VLOOKUP($C24,'2025'!$C$120:$U$217,VLOOKUP($L$4,Master!$D$9:$G$20,4,FALSE),FALSE)</f>
        <v>1243870.9599999997</v>
      </c>
      <c r="L24" s="91">
        <f>VLOOKUP($C24,'2025'!$C$8:$U$105,VLOOKUP($L$4,Master!$D$9:$G$20,4,FALSE),FALSE)</f>
        <v>1240380.5700000003</v>
      </c>
      <c r="M24" s="91">
        <f t="shared" si="11"/>
        <v>0.99719392918378014</v>
      </c>
      <c r="N24" s="87">
        <f t="shared" si="12"/>
        <v>1.5664337563932567E-4</v>
      </c>
      <c r="O24" s="91">
        <f t="shared" si="13"/>
        <v>-3490.3899999994319</v>
      </c>
      <c r="P24" s="92">
        <f t="shared" si="14"/>
        <v>-2.8060708162199015E-3</v>
      </c>
      <c r="Q24" s="81"/>
    </row>
    <row r="25" spans="2:17" s="82" customFormat="1" ht="12.75" x14ac:dyDescent="0.2">
      <c r="B25" s="73"/>
      <c r="C25" s="168">
        <v>40204</v>
      </c>
      <c r="D25" s="83" t="s">
        <v>36</v>
      </c>
      <c r="E25" s="84">
        <f>IFERROR(INDEX('2025'!$C$120:$AC$217,MATCH($C25,'2025'!$C$120:$C$217,0),19),0)</f>
        <v>349181.95999999996</v>
      </c>
      <c r="F25" s="85">
        <f>IFERROR(INDEX('2025'!$C$8:$AC$105,MATCH($C25,'2025'!$C$8:$C$105,0),19),0)</f>
        <v>233834.28999999992</v>
      </c>
      <c r="G25" s="86">
        <f t="shared" si="7"/>
        <v>0.66966314640080471</v>
      </c>
      <c r="H25" s="87">
        <f t="shared" si="8"/>
        <v>2.9530124392245995E-5</v>
      </c>
      <c r="I25" s="88">
        <f t="shared" si="9"/>
        <v>-115347.67000000004</v>
      </c>
      <c r="J25" s="89">
        <f t="shared" si="10"/>
        <v>-0.33033685359919523</v>
      </c>
      <c r="K25" s="90">
        <f>VLOOKUP($C25,'2025'!$C$120:$U$217,VLOOKUP($L$4,Master!$D$9:$G$20,4,FALSE),FALSE)</f>
        <v>59258.01999999999</v>
      </c>
      <c r="L25" s="91">
        <f>VLOOKUP($C25,'2025'!$C$8:$U$105,VLOOKUP($L$4,Master!$D$9:$G$20,4,FALSE),FALSE)</f>
        <v>27328.53999999999</v>
      </c>
      <c r="M25" s="91">
        <f t="shared" si="11"/>
        <v>0.46117875690075361</v>
      </c>
      <c r="N25" s="87">
        <f t="shared" si="12"/>
        <v>3.451226873776598E-6</v>
      </c>
      <c r="O25" s="91">
        <f t="shared" si="13"/>
        <v>-31929.48</v>
      </c>
      <c r="P25" s="92">
        <f t="shared" si="14"/>
        <v>-0.53882124309924639</v>
      </c>
      <c r="Q25" s="81"/>
    </row>
    <row r="26" spans="2:17" s="82" customFormat="1" ht="12.75" x14ac:dyDescent="0.2">
      <c r="B26" s="73"/>
      <c r="C26" s="168">
        <v>40301</v>
      </c>
      <c r="D26" s="83" t="s">
        <v>37</v>
      </c>
      <c r="E26" s="84">
        <f>IFERROR(INDEX('2025'!$C$120:$AC$217,MATCH($C26,'2025'!$C$120:$C$217,0),19),0)</f>
        <v>82526603.569999978</v>
      </c>
      <c r="F26" s="85">
        <f>IFERROR(INDEX('2025'!$C$8:$AC$105,MATCH($C26,'2025'!$C$8:$C$105,0),19),0)</f>
        <v>73425619.390000001</v>
      </c>
      <c r="G26" s="86">
        <f t="shared" si="7"/>
        <v>0.88972060176594547</v>
      </c>
      <c r="H26" s="87">
        <f t="shared" si="8"/>
        <v>9.2726677262107721E-3</v>
      </c>
      <c r="I26" s="88">
        <f t="shared" si="9"/>
        <v>-9100984.1799999774</v>
      </c>
      <c r="J26" s="89">
        <f t="shared" si="10"/>
        <v>-0.11027939823405457</v>
      </c>
      <c r="K26" s="90">
        <f>VLOOKUP($C26,'2025'!$C$120:$U$217,VLOOKUP($L$4,Master!$D$9:$G$20,4,FALSE),FALSE)</f>
        <v>14854926.569999989</v>
      </c>
      <c r="L26" s="91">
        <f>VLOOKUP($C26,'2025'!$C$8:$U$105,VLOOKUP($L$4,Master!$D$9:$G$20,4,FALSE),FALSE)</f>
        <v>10182215.499999996</v>
      </c>
      <c r="M26" s="91">
        <f t="shared" si="11"/>
        <v>0.68544367769298264</v>
      </c>
      <c r="N26" s="87">
        <f t="shared" si="12"/>
        <v>1.285876807476163E-3</v>
      </c>
      <c r="O26" s="91">
        <f t="shared" si="13"/>
        <v>-4672711.0699999928</v>
      </c>
      <c r="P26" s="92">
        <f t="shared" si="14"/>
        <v>-0.31455632230701741</v>
      </c>
      <c r="Q26" s="81"/>
    </row>
    <row r="27" spans="2:17" s="82" customFormat="1" ht="12.75" x14ac:dyDescent="0.2">
      <c r="B27" s="73"/>
      <c r="C27" s="168">
        <v>40401</v>
      </c>
      <c r="D27" s="83" t="s">
        <v>38</v>
      </c>
      <c r="E27" s="84">
        <f>IFERROR(INDEX('2025'!$C$120:$AC$217,MATCH($C27,'2025'!$C$120:$C$217,0),19),0)</f>
        <v>55575186.490000002</v>
      </c>
      <c r="F27" s="85">
        <f>IFERROR(INDEX('2025'!$C$8:$AC$105,MATCH($C27,'2025'!$C$8:$C$105,0),19),0)</f>
        <v>86753635.670000002</v>
      </c>
      <c r="G27" s="86">
        <f t="shared" ref="G27:G90" si="15">IFERROR(F27/E27,0)</f>
        <v>1.5610138471709876</v>
      </c>
      <c r="H27" s="87">
        <f t="shared" ref="H27:H90" si="16">F27/$D$4</f>
        <v>1.0955816842836396E-2</v>
      </c>
      <c r="I27" s="88">
        <f t="shared" ref="I27:I90" si="17">F27-E27</f>
        <v>31178449.18</v>
      </c>
      <c r="J27" s="89">
        <f t="shared" ref="J27:J90" si="18">IFERROR(I27/E27,0)</f>
        <v>0.56101384717098768</v>
      </c>
      <c r="K27" s="90">
        <f>VLOOKUP($C27,'2025'!$C$120:$U$217,VLOOKUP($L$4,Master!$D$9:$G$20,4,FALSE),FALSE)</f>
        <v>8982935.7599999923</v>
      </c>
      <c r="L27" s="91">
        <f>VLOOKUP($C27,'2025'!$C$8:$U$105,VLOOKUP($L$4,Master!$D$9:$G$20,4,FALSE),FALSE)</f>
        <v>5938394.3699999992</v>
      </c>
      <c r="M27" s="91">
        <f t="shared" ref="M27:M90" si="19">IFERROR(L27/K27,0)</f>
        <v>0.6610750125190703</v>
      </c>
      <c r="N27" s="87">
        <f t="shared" ref="N27:N90" si="20">L27/$D$4</f>
        <v>7.4993930289827605E-4</v>
      </c>
      <c r="O27" s="91">
        <f t="shared" ref="O27:O90" si="21">L27-K27</f>
        <v>-3044541.3899999931</v>
      </c>
      <c r="P27" s="92">
        <f t="shared" ref="P27:P90" si="22">IFERROR(O27/K27,0)</f>
        <v>-0.3389249874809297</v>
      </c>
      <c r="Q27" s="81"/>
    </row>
    <row r="28" spans="2:17" s="82" customFormat="1" ht="12.75" x14ac:dyDescent="0.2">
      <c r="B28" s="73"/>
      <c r="C28" s="168">
        <v>40402</v>
      </c>
      <c r="D28" s="83" t="s">
        <v>39</v>
      </c>
      <c r="E28" s="84">
        <f>IFERROR(INDEX('2025'!$C$120:$AC$217,MATCH($C28,'2025'!$C$120:$C$217,0),19),0)</f>
        <v>370799.77</v>
      </c>
      <c r="F28" s="85">
        <f>IFERROR(INDEX('2025'!$C$8:$AC$105,MATCH($C28,'2025'!$C$8:$C$105,0),19),0)</f>
        <v>293806.15999999997</v>
      </c>
      <c r="G28" s="86">
        <f t="shared" si="15"/>
        <v>0.79235798878731767</v>
      </c>
      <c r="H28" s="87">
        <f t="shared" si="16"/>
        <v>3.7103764601881667E-5</v>
      </c>
      <c r="I28" s="88">
        <f t="shared" si="17"/>
        <v>-76993.610000000044</v>
      </c>
      <c r="J28" s="89">
        <f t="shared" si="18"/>
        <v>-0.20764201121268236</v>
      </c>
      <c r="K28" s="90">
        <f>VLOOKUP($C28,'2025'!$C$120:$U$217,VLOOKUP($L$4,Master!$D$9:$G$20,4,FALSE),FALSE)</f>
        <v>101850.73999999999</v>
      </c>
      <c r="L28" s="91">
        <f>VLOOKUP($C28,'2025'!$C$8:$U$105,VLOOKUP($L$4,Master!$D$9:$G$20,4,FALSE),FALSE)</f>
        <v>37867.150000000016</v>
      </c>
      <c r="M28" s="91">
        <f t="shared" si="19"/>
        <v>0.37179062223799275</v>
      </c>
      <c r="N28" s="87">
        <f t="shared" si="20"/>
        <v>4.7821115110185029E-6</v>
      </c>
      <c r="O28" s="91">
        <f t="shared" si="21"/>
        <v>-63983.589999999975</v>
      </c>
      <c r="P28" s="92">
        <f t="shared" si="22"/>
        <v>-0.62820937776200725</v>
      </c>
      <c r="Q28" s="81"/>
    </row>
    <row r="29" spans="2:17" s="82" customFormat="1" ht="12.75" x14ac:dyDescent="0.2">
      <c r="B29" s="73"/>
      <c r="C29" s="168">
        <v>40501</v>
      </c>
      <c r="D29" s="83" t="s">
        <v>1</v>
      </c>
      <c r="E29" s="84">
        <f>IFERROR(INDEX('2025'!$C$120:$AC$217,MATCH($C29,'2025'!$C$120:$C$217,0),19),0)</f>
        <v>927434295.18000019</v>
      </c>
      <c r="F29" s="85">
        <f>IFERROR(INDEX('2025'!$C$8:$AC$105,MATCH($C29,'2025'!$C$8:$C$105,0),19),0)</f>
        <v>852015065.83000004</v>
      </c>
      <c r="G29" s="86">
        <f t="shared" si="15"/>
        <v>0.91867970621534711</v>
      </c>
      <c r="H29" s="87">
        <f t="shared" si="16"/>
        <v>0.10759803824335418</v>
      </c>
      <c r="I29" s="88">
        <f t="shared" si="17"/>
        <v>-75419229.350000143</v>
      </c>
      <c r="J29" s="89">
        <f t="shared" si="18"/>
        <v>-8.1320293784652928E-2</v>
      </c>
      <c r="K29" s="90">
        <f>VLOOKUP($C29,'2025'!$C$120:$U$217,VLOOKUP($L$4,Master!$D$9:$G$20,4,FALSE),FALSE)</f>
        <v>53929402.130000003</v>
      </c>
      <c r="L29" s="91">
        <f>VLOOKUP($C29,'2025'!$C$8:$U$105,VLOOKUP($L$4,Master!$D$9:$G$20,4,FALSE),FALSE)</f>
        <v>14915398.489999998</v>
      </c>
      <c r="M29" s="91">
        <f t="shared" si="19"/>
        <v>0.27657266539031067</v>
      </c>
      <c r="N29" s="87">
        <f t="shared" si="20"/>
        <v>1.8836141302014269E-3</v>
      </c>
      <c r="O29" s="91">
        <f t="shared" si="21"/>
        <v>-39014003.640000001</v>
      </c>
      <c r="P29" s="92">
        <f t="shared" si="22"/>
        <v>-0.72342733460968922</v>
      </c>
      <c r="Q29" s="81"/>
    </row>
    <row r="30" spans="2:17" s="82" customFormat="1" ht="12.75" x14ac:dyDescent="0.2">
      <c r="B30" s="73"/>
      <c r="C30" s="168">
        <v>40503</v>
      </c>
      <c r="D30" s="83" t="s">
        <v>120</v>
      </c>
      <c r="E30" s="84">
        <f>IFERROR(INDEX('2025'!$C$120:$AC$217,MATCH($C30,'2025'!$C$120:$C$217,0),19),0)</f>
        <v>7486411.290000001</v>
      </c>
      <c r="F30" s="85">
        <f>IFERROR(INDEX('2025'!$C$8:$AC$105,MATCH($C30,'2025'!$C$8:$C$105,0),19),0)</f>
        <v>9146708.6999999993</v>
      </c>
      <c r="G30" s="86">
        <f t="shared" si="15"/>
        <v>1.2217748058028479</v>
      </c>
      <c r="H30" s="87">
        <f t="shared" si="16"/>
        <v>1.1551062322409547E-3</v>
      </c>
      <c r="I30" s="88">
        <f t="shared" si="17"/>
        <v>1660297.4099999983</v>
      </c>
      <c r="J30" s="89">
        <f t="shared" si="18"/>
        <v>0.22177480580284792</v>
      </c>
      <c r="K30" s="90">
        <f>VLOOKUP($C30,'2025'!$C$120:$U$217,VLOOKUP($L$4,Master!$D$9:$G$20,4,FALSE),FALSE)</f>
        <v>1243759.1000000001</v>
      </c>
      <c r="L30" s="91">
        <f>VLOOKUP($C30,'2025'!$C$8:$U$105,VLOOKUP($L$4,Master!$D$9:$G$20,4,FALSE),FALSE)</f>
        <v>837638.51999999955</v>
      </c>
      <c r="M30" s="91">
        <f t="shared" si="19"/>
        <v>0.67347327951208513</v>
      </c>
      <c r="N30" s="87">
        <f t="shared" si="20"/>
        <v>1.0578247395340021E-4</v>
      </c>
      <c r="O30" s="91">
        <f t="shared" si="21"/>
        <v>-406120.58000000054</v>
      </c>
      <c r="P30" s="92">
        <f t="shared" si="22"/>
        <v>-0.32652672048791481</v>
      </c>
      <c r="Q30" s="81"/>
    </row>
    <row r="31" spans="2:17" s="82" customFormat="1" ht="12.75" x14ac:dyDescent="0.2">
      <c r="B31" s="73"/>
      <c r="C31" s="168">
        <v>40504</v>
      </c>
      <c r="D31" s="83" t="s">
        <v>118</v>
      </c>
      <c r="E31" s="84">
        <f>IFERROR(INDEX('2025'!$C$120:$AC$217,MATCH($C31,'2025'!$C$120:$C$217,0),19),0)</f>
        <v>7945216.129999999</v>
      </c>
      <c r="F31" s="85">
        <f>IFERROR(INDEX('2025'!$C$8:$AC$105,MATCH($C31,'2025'!$C$8:$C$105,0),19),0)</f>
        <v>6658577.0900000008</v>
      </c>
      <c r="G31" s="86">
        <f t="shared" si="15"/>
        <v>0.83806116549280096</v>
      </c>
      <c r="H31" s="87">
        <f t="shared" si="16"/>
        <v>8.4088868977710439E-4</v>
      </c>
      <c r="I31" s="88">
        <f t="shared" si="17"/>
        <v>-1286639.0399999982</v>
      </c>
      <c r="J31" s="89">
        <f t="shared" si="18"/>
        <v>-0.16193883450719904</v>
      </c>
      <c r="K31" s="90">
        <f>VLOOKUP($C31,'2025'!$C$120:$U$217,VLOOKUP($L$4,Master!$D$9:$G$20,4,FALSE),FALSE)</f>
        <v>1325209.17</v>
      </c>
      <c r="L31" s="91">
        <f>VLOOKUP($C31,'2025'!$C$8:$U$105,VLOOKUP($L$4,Master!$D$9:$G$20,4,FALSE),FALSE)</f>
        <v>1017868.5400000002</v>
      </c>
      <c r="M31" s="91">
        <f t="shared" si="19"/>
        <v>0.76808141917701955</v>
      </c>
      <c r="N31" s="87">
        <f t="shared" si="20"/>
        <v>1.2854310033465937E-4</v>
      </c>
      <c r="O31" s="91">
        <f t="shared" si="21"/>
        <v>-307340.62999999977</v>
      </c>
      <c r="P31" s="92">
        <f t="shared" si="22"/>
        <v>-0.23191858082298042</v>
      </c>
      <c r="Q31" s="81"/>
    </row>
    <row r="32" spans="2:17" s="82" customFormat="1" ht="12.75" x14ac:dyDescent="0.2">
      <c r="B32" s="73"/>
      <c r="C32" s="168">
        <v>40510</v>
      </c>
      <c r="D32" s="83" t="s">
        <v>40</v>
      </c>
      <c r="E32" s="84">
        <f>IFERROR(INDEX('2025'!$C$120:$AC$217,MATCH($C32,'2025'!$C$120:$C$217,0),19),0)</f>
        <v>1690985.99</v>
      </c>
      <c r="F32" s="85">
        <f>IFERROR(INDEX('2025'!$C$8:$AC$105,MATCH($C32,'2025'!$C$8:$C$105,0),19),0)</f>
        <v>1671869</v>
      </c>
      <c r="G32" s="86">
        <f t="shared" si="15"/>
        <v>0.98869476736468997</v>
      </c>
      <c r="H32" s="87">
        <f t="shared" si="16"/>
        <v>2.1113455831281178E-4</v>
      </c>
      <c r="I32" s="88">
        <f t="shared" si="17"/>
        <v>-19116.989999999991</v>
      </c>
      <c r="J32" s="89">
        <f t="shared" si="18"/>
        <v>-1.1305232635310001E-2</v>
      </c>
      <c r="K32" s="90">
        <f>VLOOKUP($C32,'2025'!$C$120:$U$217,VLOOKUP($L$4,Master!$D$9:$G$20,4,FALSE),FALSE)</f>
        <v>388840.40000000014</v>
      </c>
      <c r="L32" s="91">
        <f>VLOOKUP($C32,'2025'!$C$8:$U$105,VLOOKUP($L$4,Master!$D$9:$G$20,4,FALSE),FALSE)</f>
        <v>245865.93999999997</v>
      </c>
      <c r="M32" s="91">
        <f t="shared" si="19"/>
        <v>0.6323055423253342</v>
      </c>
      <c r="N32" s="87">
        <f t="shared" si="20"/>
        <v>3.104955989139357E-5</v>
      </c>
      <c r="O32" s="91">
        <f t="shared" si="21"/>
        <v>-142974.46000000017</v>
      </c>
      <c r="P32" s="92">
        <f t="shared" si="22"/>
        <v>-0.3676944576746658</v>
      </c>
      <c r="Q32" s="81"/>
    </row>
    <row r="33" spans="2:17" s="82" customFormat="1" ht="12.75" x14ac:dyDescent="0.2">
      <c r="B33" s="73"/>
      <c r="C33" s="168">
        <v>40514</v>
      </c>
      <c r="D33" s="83" t="s">
        <v>41</v>
      </c>
      <c r="E33" s="84">
        <f>IFERROR(INDEX('2025'!$C$120:$AC$217,MATCH($C33,'2025'!$C$120:$C$217,0),19),0)</f>
        <v>426413.53</v>
      </c>
      <c r="F33" s="85">
        <f>IFERROR(INDEX('2025'!$C$8:$AC$105,MATCH($C33,'2025'!$C$8:$C$105,0),19),0)</f>
        <v>292635.75</v>
      </c>
      <c r="G33" s="86">
        <f t="shared" si="15"/>
        <v>0.68627219685078933</v>
      </c>
      <c r="H33" s="87">
        <f t="shared" si="16"/>
        <v>3.6955957567721162E-5</v>
      </c>
      <c r="I33" s="88">
        <f t="shared" si="17"/>
        <v>-133777.78000000003</v>
      </c>
      <c r="J33" s="89">
        <f t="shared" si="18"/>
        <v>-0.31372780314921062</v>
      </c>
      <c r="K33" s="90">
        <f>VLOOKUP($C33,'2025'!$C$120:$U$217,VLOOKUP($L$4,Master!$D$9:$G$20,4,FALSE),FALSE)</f>
        <v>94050.95</v>
      </c>
      <c r="L33" s="91">
        <f>VLOOKUP($C33,'2025'!$C$8:$U$105,VLOOKUP($L$4,Master!$D$9:$G$20,4,FALSE),FALSE)</f>
        <v>41409.43</v>
      </c>
      <c r="M33" s="91">
        <f t="shared" si="19"/>
        <v>0.44028720603034849</v>
      </c>
      <c r="N33" s="87">
        <f t="shared" si="20"/>
        <v>5.2294538106964707E-6</v>
      </c>
      <c r="O33" s="91">
        <f t="shared" si="21"/>
        <v>-52641.52</v>
      </c>
      <c r="P33" s="92">
        <f t="shared" si="22"/>
        <v>-0.55971279396965157</v>
      </c>
      <c r="Q33" s="81"/>
    </row>
    <row r="34" spans="2:17" s="82" customFormat="1" ht="12.75" x14ac:dyDescent="0.2">
      <c r="B34" s="73"/>
      <c r="C34" s="168">
        <v>40515</v>
      </c>
      <c r="D34" s="83" t="s">
        <v>143</v>
      </c>
      <c r="E34" s="84">
        <f>IFERROR(INDEX('2025'!$C$120:$AC$217,MATCH($C34,'2025'!$C$120:$C$217,0),19),0)</f>
        <v>660695.03</v>
      </c>
      <c r="F34" s="85">
        <f>IFERROR(INDEX('2025'!$C$8:$AC$105,MATCH($C34,'2025'!$C$8:$C$105,0),19),0)</f>
        <v>612738.90999999992</v>
      </c>
      <c r="G34" s="86">
        <f t="shared" si="15"/>
        <v>0.92741564894169082</v>
      </c>
      <c r="H34" s="87">
        <f t="shared" si="16"/>
        <v>7.7380679421607619E-5</v>
      </c>
      <c r="I34" s="88">
        <f t="shared" si="17"/>
        <v>-47956.120000000112</v>
      </c>
      <c r="J34" s="89">
        <f t="shared" si="18"/>
        <v>-7.2584351058309168E-2</v>
      </c>
      <c r="K34" s="90">
        <f>VLOOKUP($C34,'2025'!$C$120:$U$217,VLOOKUP($L$4,Master!$D$9:$G$20,4,FALSE),FALSE)</f>
        <v>83408.149999999994</v>
      </c>
      <c r="L34" s="91">
        <f>VLOOKUP($C34,'2025'!$C$8:$U$105,VLOOKUP($L$4,Master!$D$9:$G$20,4,FALSE),FALSE)</f>
        <v>67780.37999999999</v>
      </c>
      <c r="M34" s="91">
        <f t="shared" si="19"/>
        <v>0.81263497631826143</v>
      </c>
      <c r="N34" s="87">
        <f t="shared" si="20"/>
        <v>8.5597499526425443E-6</v>
      </c>
      <c r="O34" s="91">
        <f t="shared" si="21"/>
        <v>-15627.770000000004</v>
      </c>
      <c r="P34" s="92">
        <f t="shared" si="22"/>
        <v>-0.1873650236817386</v>
      </c>
      <c r="Q34" s="81"/>
    </row>
    <row r="35" spans="2:17" s="82" customFormat="1" ht="12.75" x14ac:dyDescent="0.2">
      <c r="B35" s="73"/>
      <c r="C35" s="168">
        <v>40516</v>
      </c>
      <c r="D35" s="83" t="s">
        <v>43</v>
      </c>
      <c r="E35" s="84">
        <f>IFERROR(INDEX('2025'!$C$120:$AC$217,MATCH($C35,'2025'!$C$120:$C$217,0),19),0)</f>
        <v>456068.04</v>
      </c>
      <c r="F35" s="85">
        <f>IFERROR(INDEX('2025'!$C$8:$AC$105,MATCH($C35,'2025'!$C$8:$C$105,0),19),0)</f>
        <v>410945.39999999997</v>
      </c>
      <c r="G35" s="86">
        <f t="shared" si="15"/>
        <v>0.9010616047552904</v>
      </c>
      <c r="H35" s="87">
        <f t="shared" si="16"/>
        <v>5.189687440803182E-5</v>
      </c>
      <c r="I35" s="88">
        <f t="shared" si="17"/>
        <v>-45122.640000000014</v>
      </c>
      <c r="J35" s="89">
        <f t="shared" si="18"/>
        <v>-9.893839524470957E-2</v>
      </c>
      <c r="K35" s="90">
        <f>VLOOKUP($C35,'2025'!$C$120:$U$217,VLOOKUP($L$4,Master!$D$9:$G$20,4,FALSE),FALSE)</f>
        <v>69468.609999999971</v>
      </c>
      <c r="L35" s="91">
        <f>VLOOKUP($C35,'2025'!$C$8:$U$105,VLOOKUP($L$4,Master!$D$9:$G$20,4,FALSE),FALSE)</f>
        <v>50582.79</v>
      </c>
      <c r="M35" s="91">
        <f t="shared" si="19"/>
        <v>0.72813879534943948</v>
      </c>
      <c r="N35" s="87">
        <f t="shared" si="20"/>
        <v>6.3879257435120291E-6</v>
      </c>
      <c r="O35" s="91">
        <f t="shared" si="21"/>
        <v>-18885.819999999971</v>
      </c>
      <c r="P35" s="92">
        <f t="shared" si="22"/>
        <v>-0.27186120465056057</v>
      </c>
      <c r="Q35" s="81"/>
    </row>
    <row r="36" spans="2:17" s="82" customFormat="1" ht="12.75" x14ac:dyDescent="0.2">
      <c r="B36" s="73"/>
      <c r="C36" s="168">
        <v>40601</v>
      </c>
      <c r="D36" s="83" t="s">
        <v>46</v>
      </c>
      <c r="E36" s="84">
        <f>IFERROR(INDEX('2025'!$C$120:$AC$217,MATCH($C36,'2025'!$C$120:$C$217,0),19),0)</f>
        <v>14998206.650000006</v>
      </c>
      <c r="F36" s="85">
        <f>IFERROR(INDEX('2025'!$C$8:$AC$105,MATCH($C36,'2025'!$C$8:$C$105,0),19),0)</f>
        <v>13670143.74</v>
      </c>
      <c r="G36" s="86">
        <f t="shared" si="15"/>
        <v>0.9114518861493347</v>
      </c>
      <c r="H36" s="87">
        <f t="shared" si="16"/>
        <v>1.726355211214245E-3</v>
      </c>
      <c r="I36" s="88">
        <f t="shared" si="17"/>
        <v>-1328062.9100000057</v>
      </c>
      <c r="J36" s="89">
        <f t="shared" si="18"/>
        <v>-8.8548113850665286E-2</v>
      </c>
      <c r="K36" s="90">
        <f>VLOOKUP($C36,'2025'!$C$120:$U$217,VLOOKUP($L$4,Master!$D$9:$G$20,4,FALSE),FALSE)</f>
        <v>2487649.9700000016</v>
      </c>
      <c r="L36" s="91">
        <f>VLOOKUP($C36,'2025'!$C$8:$U$105,VLOOKUP($L$4,Master!$D$9:$G$20,4,FALSE),FALSE)</f>
        <v>1810748.5100000002</v>
      </c>
      <c r="M36" s="91">
        <f t="shared" si="19"/>
        <v>0.72789521509732302</v>
      </c>
      <c r="N36" s="87">
        <f t="shared" si="20"/>
        <v>2.2867317168655683E-4</v>
      </c>
      <c r="O36" s="91">
        <f t="shared" si="21"/>
        <v>-676901.46000000136</v>
      </c>
      <c r="P36" s="92">
        <f t="shared" si="22"/>
        <v>-0.27210478490267703</v>
      </c>
      <c r="Q36" s="81"/>
    </row>
    <row r="37" spans="2:17" s="82" customFormat="1" ht="12.75" x14ac:dyDescent="0.2">
      <c r="B37" s="73"/>
      <c r="C37" s="168">
        <v>40701</v>
      </c>
      <c r="D37" s="83" t="s">
        <v>121</v>
      </c>
      <c r="E37" s="84">
        <f>IFERROR(INDEX('2025'!$C$120:$AC$217,MATCH($C37,'2025'!$C$120:$C$217,0),19),0)</f>
        <v>219479802.01999998</v>
      </c>
      <c r="F37" s="85">
        <f>IFERROR(INDEX('2025'!$C$8:$AC$105,MATCH($C37,'2025'!$C$8:$C$105,0),19),0)</f>
        <v>206788129.90000001</v>
      </c>
      <c r="G37" s="86">
        <f t="shared" si="15"/>
        <v>0.9421738492417473</v>
      </c>
      <c r="H37" s="87">
        <f t="shared" si="16"/>
        <v>2.6114558300183117E-2</v>
      </c>
      <c r="I37" s="88">
        <f t="shared" si="17"/>
        <v>-12691672.119999975</v>
      </c>
      <c r="J37" s="89">
        <f t="shared" si="18"/>
        <v>-5.7826150758252703E-2</v>
      </c>
      <c r="K37" s="90">
        <f>VLOOKUP($C37,'2025'!$C$120:$U$217,VLOOKUP($L$4,Master!$D$9:$G$20,4,FALSE),FALSE)</f>
        <v>31168722.230000012</v>
      </c>
      <c r="L37" s="91">
        <f>VLOOKUP($C37,'2025'!$C$8:$U$105,VLOOKUP($L$4,Master!$D$9:$G$20,4,FALSE),FALSE)</f>
        <v>25239627.030000024</v>
      </c>
      <c r="M37" s="91">
        <f t="shared" si="19"/>
        <v>0.8097741974711683</v>
      </c>
      <c r="N37" s="87">
        <f t="shared" si="20"/>
        <v>3.1874252737260876E-3</v>
      </c>
      <c r="O37" s="91">
        <f t="shared" si="21"/>
        <v>-5929095.1999999881</v>
      </c>
      <c r="P37" s="92">
        <f t="shared" si="22"/>
        <v>-0.19022580252883167</v>
      </c>
      <c r="Q37" s="81"/>
    </row>
    <row r="38" spans="2:17" s="82" customFormat="1" ht="12.75" x14ac:dyDescent="0.2">
      <c r="B38" s="73"/>
      <c r="C38" s="168">
        <v>40704</v>
      </c>
      <c r="D38" s="83" t="s">
        <v>47</v>
      </c>
      <c r="E38" s="84">
        <f>IFERROR(INDEX('2025'!$C$120:$AC$217,MATCH($C38,'2025'!$C$120:$C$217,0),19),0)</f>
        <v>1264579.7999999998</v>
      </c>
      <c r="F38" s="85">
        <f>IFERROR(INDEX('2025'!$C$8:$AC$105,MATCH($C38,'2025'!$C$8:$C$105,0),19),0)</f>
        <v>1237961.4799999997</v>
      </c>
      <c r="G38" s="86">
        <f t="shared" si="15"/>
        <v>0.97895085782644953</v>
      </c>
      <c r="H38" s="87">
        <f t="shared" si="16"/>
        <v>1.5633787712319248E-4</v>
      </c>
      <c r="I38" s="88">
        <f t="shared" si="17"/>
        <v>-26618.320000000065</v>
      </c>
      <c r="J38" s="89">
        <f t="shared" si="18"/>
        <v>-2.1049142173550511E-2</v>
      </c>
      <c r="K38" s="90">
        <f>VLOOKUP($C38,'2025'!$C$120:$U$217,VLOOKUP($L$4,Master!$D$9:$G$20,4,FALSE),FALSE)</f>
        <v>111848.99999999994</v>
      </c>
      <c r="L38" s="91">
        <f>VLOOKUP($C38,'2025'!$C$8:$U$105,VLOOKUP($L$4,Master!$D$9:$G$20,4,FALSE),FALSE)</f>
        <v>142101.37999999998</v>
      </c>
      <c r="M38" s="91">
        <f t="shared" si="19"/>
        <v>1.2704751942350851</v>
      </c>
      <c r="N38" s="87">
        <f t="shared" si="20"/>
        <v>1.7945492201805895E-5</v>
      </c>
      <c r="O38" s="91">
        <f t="shared" si="21"/>
        <v>30252.380000000034</v>
      </c>
      <c r="P38" s="92">
        <f t="shared" si="22"/>
        <v>0.27047519423508526</v>
      </c>
      <c r="Q38" s="81"/>
    </row>
    <row r="39" spans="2:17" s="82" customFormat="1" ht="12.75" x14ac:dyDescent="0.2">
      <c r="B39" s="73"/>
      <c r="C39" s="168">
        <v>40705</v>
      </c>
      <c r="D39" s="83" t="s">
        <v>48</v>
      </c>
      <c r="E39" s="84">
        <f>IFERROR(INDEX('2025'!$C$120:$AC$217,MATCH($C39,'2025'!$C$120:$C$217,0),19),0)</f>
        <v>1164389.4700000002</v>
      </c>
      <c r="F39" s="85">
        <f>IFERROR(INDEX('2025'!$C$8:$AC$105,MATCH($C39,'2025'!$C$8:$C$105,0),19),0)</f>
        <v>1066317.3799999999</v>
      </c>
      <c r="G39" s="86">
        <f t="shared" si="15"/>
        <v>0.91577380891292304</v>
      </c>
      <c r="H39" s="87">
        <f t="shared" si="16"/>
        <v>1.3466153690724252E-4</v>
      </c>
      <c r="I39" s="88">
        <f t="shared" si="17"/>
        <v>-98072.090000000317</v>
      </c>
      <c r="J39" s="89">
        <f t="shared" si="18"/>
        <v>-8.422619108707699E-2</v>
      </c>
      <c r="K39" s="90">
        <f>VLOOKUP($C39,'2025'!$C$120:$U$217,VLOOKUP($L$4,Master!$D$9:$G$20,4,FALSE),FALSE)</f>
        <v>151760.84</v>
      </c>
      <c r="L39" s="91">
        <f>VLOOKUP($C39,'2025'!$C$8:$U$105,VLOOKUP($L$4,Master!$D$9:$G$20,4,FALSE),FALSE)</f>
        <v>166486.03000000003</v>
      </c>
      <c r="M39" s="91">
        <f t="shared" si="19"/>
        <v>1.0970289173412591</v>
      </c>
      <c r="N39" s="87">
        <f t="shared" si="20"/>
        <v>2.1024945381069649E-5</v>
      </c>
      <c r="O39" s="91">
        <f t="shared" si="21"/>
        <v>14725.190000000031</v>
      </c>
      <c r="P39" s="92">
        <f t="shared" si="22"/>
        <v>9.7028917341258999E-2</v>
      </c>
      <c r="Q39" s="81"/>
    </row>
    <row r="40" spans="2:17" s="82" customFormat="1" ht="12.75" x14ac:dyDescent="0.2">
      <c r="B40" s="73"/>
      <c r="C40" s="168">
        <v>40709</v>
      </c>
      <c r="D40" s="83" t="s">
        <v>49</v>
      </c>
      <c r="E40" s="84">
        <f>IFERROR(INDEX('2025'!$C$120:$AC$217,MATCH($C40,'2025'!$C$120:$C$217,0),19),0)</f>
        <v>484281.82000000007</v>
      </c>
      <c r="F40" s="85">
        <f>IFERROR(INDEX('2025'!$C$8:$AC$105,MATCH($C40,'2025'!$C$8:$C$105,0),19),0)</f>
        <v>492805.0799999999</v>
      </c>
      <c r="G40" s="86">
        <f t="shared" si="15"/>
        <v>1.0175997934425864</v>
      </c>
      <c r="H40" s="87">
        <f t="shared" si="16"/>
        <v>6.2234650501989E-5</v>
      </c>
      <c r="I40" s="88">
        <f t="shared" si="17"/>
        <v>8523.2599999998347</v>
      </c>
      <c r="J40" s="89">
        <f t="shared" si="18"/>
        <v>1.7599793442586453E-2</v>
      </c>
      <c r="K40" s="90">
        <f>VLOOKUP($C40,'2025'!$C$120:$U$217,VLOOKUP($L$4,Master!$D$9:$G$20,4,FALSE),FALSE)</f>
        <v>79913.979999999952</v>
      </c>
      <c r="L40" s="91">
        <f>VLOOKUP($C40,'2025'!$C$8:$U$105,VLOOKUP($L$4,Master!$D$9:$G$20,4,FALSE),FALSE)</f>
        <v>37305.62000000001</v>
      </c>
      <c r="M40" s="91">
        <f t="shared" si="19"/>
        <v>0.46682220057116453</v>
      </c>
      <c r="N40" s="87">
        <f t="shared" si="20"/>
        <v>4.7111978278714416E-6</v>
      </c>
      <c r="O40" s="91">
        <f t="shared" si="21"/>
        <v>-42608.359999999942</v>
      </c>
      <c r="P40" s="92">
        <f t="shared" si="22"/>
        <v>-0.53317779942883547</v>
      </c>
      <c r="Q40" s="81"/>
    </row>
    <row r="41" spans="2:17" s="82" customFormat="1" ht="12.75" x14ac:dyDescent="0.2">
      <c r="B41" s="73"/>
      <c r="C41" s="168">
        <v>40710</v>
      </c>
      <c r="D41" s="83" t="s">
        <v>144</v>
      </c>
      <c r="E41" s="84">
        <f>IFERROR(INDEX('2025'!$C$120:$AC$217,MATCH($C41,'2025'!$C$120:$C$217,0),19),0)</f>
        <v>272670.59999999998</v>
      </c>
      <c r="F41" s="85">
        <f>IFERROR(INDEX('2025'!$C$8:$AC$105,MATCH($C41,'2025'!$C$8:$C$105,0),19),0)</f>
        <v>241378.78</v>
      </c>
      <c r="G41" s="86">
        <f t="shared" si="15"/>
        <v>0.88523947943049242</v>
      </c>
      <c r="H41" s="87">
        <f t="shared" si="16"/>
        <v>3.0482891961861465E-5</v>
      </c>
      <c r="I41" s="88">
        <f t="shared" si="17"/>
        <v>-31291.819999999978</v>
      </c>
      <c r="J41" s="89">
        <f t="shared" si="18"/>
        <v>-0.11476052056950761</v>
      </c>
      <c r="K41" s="90">
        <f>VLOOKUP($C41,'2025'!$C$120:$U$217,VLOOKUP($L$4,Master!$D$9:$G$20,4,FALSE),FALSE)</f>
        <v>41892.559999999983</v>
      </c>
      <c r="L41" s="91">
        <f>VLOOKUP($C41,'2025'!$C$8:$U$105,VLOOKUP($L$4,Master!$D$9:$G$20,4,FALSE),FALSE)</f>
        <v>19424.560000000005</v>
      </c>
      <c r="M41" s="91">
        <f t="shared" si="19"/>
        <v>0.46367565028253255</v>
      </c>
      <c r="N41" s="87">
        <f t="shared" si="20"/>
        <v>2.4530605543979294E-6</v>
      </c>
      <c r="O41" s="91">
        <f t="shared" si="21"/>
        <v>-22467.999999999978</v>
      </c>
      <c r="P41" s="92">
        <f t="shared" si="22"/>
        <v>-0.53632434971746745</v>
      </c>
      <c r="Q41" s="81"/>
    </row>
    <row r="42" spans="2:17" s="82" customFormat="1" ht="12.75" x14ac:dyDescent="0.2">
      <c r="B42" s="73"/>
      <c r="C42" s="168">
        <v>40801</v>
      </c>
      <c r="D42" s="83" t="s">
        <v>53</v>
      </c>
      <c r="E42" s="84">
        <f>IFERROR(INDEX('2025'!$C$120:$AC$217,MATCH($C42,'2025'!$C$120:$C$217,0),19),0)</f>
        <v>15888048.390000004</v>
      </c>
      <c r="F42" s="85">
        <f>IFERROR(INDEX('2025'!$C$8:$AC$105,MATCH($C42,'2025'!$C$8:$C$105,0),19),0)</f>
        <v>12375250.57</v>
      </c>
      <c r="G42" s="86">
        <f t="shared" si="15"/>
        <v>0.77890312681757867</v>
      </c>
      <c r="H42" s="87">
        <f t="shared" si="16"/>
        <v>1.5628276277072678E-3</v>
      </c>
      <c r="I42" s="88">
        <f t="shared" si="17"/>
        <v>-3512797.820000004</v>
      </c>
      <c r="J42" s="89">
        <f t="shared" si="18"/>
        <v>-0.2210968731824213</v>
      </c>
      <c r="K42" s="90">
        <f>VLOOKUP($C42,'2025'!$C$120:$U$217,VLOOKUP($L$4,Master!$D$9:$G$20,4,FALSE),FALSE)</f>
        <v>4997880.0000000084</v>
      </c>
      <c r="L42" s="91">
        <f>VLOOKUP($C42,'2025'!$C$8:$U$105,VLOOKUP($L$4,Master!$D$9:$G$20,4,FALSE),FALSE)</f>
        <v>1693299.41</v>
      </c>
      <c r="M42" s="91">
        <f t="shared" si="19"/>
        <v>0.33880353469871166</v>
      </c>
      <c r="N42" s="87">
        <f t="shared" si="20"/>
        <v>2.138409307318305E-4</v>
      </c>
      <c r="O42" s="91">
        <f t="shared" si="21"/>
        <v>-3304580.5900000082</v>
      </c>
      <c r="P42" s="92">
        <f t="shared" si="22"/>
        <v>-0.66119646530128828</v>
      </c>
      <c r="Q42" s="81"/>
    </row>
    <row r="43" spans="2:17" s="82" customFormat="1" ht="12.75" x14ac:dyDescent="0.2">
      <c r="B43" s="73"/>
      <c r="C43" s="168">
        <v>40802</v>
      </c>
      <c r="D43" s="83" t="s">
        <v>51</v>
      </c>
      <c r="E43" s="84">
        <f>IFERROR(INDEX('2025'!$C$120:$AC$217,MATCH($C43,'2025'!$C$120:$C$217,0),19),0)</f>
        <v>1494652.8099999998</v>
      </c>
      <c r="F43" s="85">
        <f>IFERROR(INDEX('2025'!$C$8:$AC$105,MATCH($C43,'2025'!$C$8:$C$105,0),19),0)</f>
        <v>1440332.17</v>
      </c>
      <c r="G43" s="86">
        <f t="shared" si="15"/>
        <v>0.9636566835879431</v>
      </c>
      <c r="H43" s="87">
        <f t="shared" si="16"/>
        <v>1.8189457220433162E-4</v>
      </c>
      <c r="I43" s="88">
        <f t="shared" si="17"/>
        <v>-54320.639999999898</v>
      </c>
      <c r="J43" s="89">
        <f t="shared" si="18"/>
        <v>-3.6343316412056861E-2</v>
      </c>
      <c r="K43" s="90">
        <f>VLOOKUP($C43,'2025'!$C$120:$U$217,VLOOKUP($L$4,Master!$D$9:$G$20,4,FALSE),FALSE)</f>
        <v>189691.56999999998</v>
      </c>
      <c r="L43" s="91">
        <f>VLOOKUP($C43,'2025'!$C$8:$U$105,VLOOKUP($L$4,Master!$D$9:$G$20,4,FALSE),FALSE)</f>
        <v>169117.96999999994</v>
      </c>
      <c r="M43" s="91">
        <f t="shared" si="19"/>
        <v>0.89154183288166133</v>
      </c>
      <c r="N43" s="87">
        <f t="shared" si="20"/>
        <v>2.1357323988129059E-5</v>
      </c>
      <c r="O43" s="91">
        <f t="shared" si="21"/>
        <v>-20573.600000000035</v>
      </c>
      <c r="P43" s="92">
        <f t="shared" si="22"/>
        <v>-0.10845816711833867</v>
      </c>
      <c r="Q43" s="81"/>
    </row>
    <row r="44" spans="2:17" s="82" customFormat="1" ht="12.75" x14ac:dyDescent="0.2">
      <c r="B44" s="73"/>
      <c r="C44" s="168">
        <v>40817</v>
      </c>
      <c r="D44" s="83" t="s">
        <v>52</v>
      </c>
      <c r="E44" s="84">
        <f>IFERROR(INDEX('2025'!$C$120:$AC$217,MATCH($C44,'2025'!$C$120:$C$217,0),19),0)</f>
        <v>582996</v>
      </c>
      <c r="F44" s="85">
        <f>IFERROR(INDEX('2025'!$C$8:$AC$105,MATCH($C44,'2025'!$C$8:$C$105,0),19),0)</f>
        <v>434370.48</v>
      </c>
      <c r="G44" s="86">
        <f t="shared" si="15"/>
        <v>0.74506596957783588</v>
      </c>
      <c r="H44" s="87">
        <f t="shared" si="16"/>
        <v>5.4855146808107591E-5</v>
      </c>
      <c r="I44" s="88">
        <f t="shared" si="17"/>
        <v>-148625.52000000002</v>
      </c>
      <c r="J44" s="89">
        <f t="shared" si="18"/>
        <v>-0.25493403042216417</v>
      </c>
      <c r="K44" s="90">
        <f>VLOOKUP($C44,'2025'!$C$120:$U$217,VLOOKUP($L$4,Master!$D$9:$G$20,4,FALSE),FALSE)</f>
        <v>115602.72</v>
      </c>
      <c r="L44" s="91">
        <f>VLOOKUP($C44,'2025'!$C$8:$U$105,VLOOKUP($L$4,Master!$D$9:$G$20,4,FALSE),FALSE)</f>
        <v>38706.1</v>
      </c>
      <c r="M44" s="91">
        <f t="shared" si="19"/>
        <v>0.33481997655418488</v>
      </c>
      <c r="N44" s="87">
        <f t="shared" si="20"/>
        <v>4.8880596072488476E-6</v>
      </c>
      <c r="O44" s="91">
        <f t="shared" si="21"/>
        <v>-76896.62</v>
      </c>
      <c r="P44" s="92">
        <f t="shared" si="22"/>
        <v>-0.66518002344581506</v>
      </c>
      <c r="Q44" s="81"/>
    </row>
    <row r="45" spans="2:17" s="82" customFormat="1" ht="12.75" x14ac:dyDescent="0.2">
      <c r="B45" s="73"/>
      <c r="C45" s="168">
        <v>40901</v>
      </c>
      <c r="D45" s="83" t="s">
        <v>122</v>
      </c>
      <c r="E45" s="84">
        <f>IFERROR(INDEX('2025'!$C$120:$AC$217,MATCH($C45,'2025'!$C$120:$C$217,0),19),0)</f>
        <v>7856212.3999999985</v>
      </c>
      <c r="F45" s="85">
        <f>IFERROR(INDEX('2025'!$C$8:$AC$105,MATCH($C45,'2025'!$C$8:$C$105,0),19),0)</f>
        <v>6158987.2299999995</v>
      </c>
      <c r="G45" s="86">
        <f t="shared" si="15"/>
        <v>0.78396394043521545</v>
      </c>
      <c r="H45" s="87">
        <f t="shared" si="16"/>
        <v>7.7779721285597015E-4</v>
      </c>
      <c r="I45" s="88">
        <f t="shared" si="17"/>
        <v>-1697225.169999999</v>
      </c>
      <c r="J45" s="89">
        <f t="shared" si="18"/>
        <v>-0.21603605956478458</v>
      </c>
      <c r="K45" s="90">
        <f>VLOOKUP($C45,'2025'!$C$120:$U$217,VLOOKUP($L$4,Master!$D$9:$G$20,4,FALSE),FALSE)</f>
        <v>1768652.1399999994</v>
      </c>
      <c r="L45" s="91">
        <f>VLOOKUP($C45,'2025'!$C$8:$U$105,VLOOKUP($L$4,Master!$D$9:$G$20,4,FALSE),FALSE)</f>
        <v>344202.27999999991</v>
      </c>
      <c r="M45" s="91">
        <f t="shared" si="19"/>
        <v>0.19461276314063658</v>
      </c>
      <c r="N45" s="87">
        <f t="shared" si="20"/>
        <v>4.3468116436193713E-5</v>
      </c>
      <c r="O45" s="91">
        <f t="shared" si="21"/>
        <v>-1424449.8599999994</v>
      </c>
      <c r="P45" s="92">
        <f t="shared" si="22"/>
        <v>-0.80538723685936331</v>
      </c>
      <c r="Q45" s="81"/>
    </row>
    <row r="46" spans="2:17" s="82" customFormat="1" ht="12.75" x14ac:dyDescent="0.2">
      <c r="B46" s="73"/>
      <c r="C46" s="168">
        <v>40903</v>
      </c>
      <c r="D46" s="83" t="s">
        <v>70</v>
      </c>
      <c r="E46" s="84">
        <f>IFERROR(INDEX('2025'!$C$120:$AC$217,MATCH($C46,'2025'!$C$120:$C$217,0),19),0)</f>
        <v>35096787.339999996</v>
      </c>
      <c r="F46" s="85">
        <f>IFERROR(INDEX('2025'!$C$8:$AC$105,MATCH($C46,'2025'!$C$8:$C$105,0),19),0)</f>
        <v>35788507.75</v>
      </c>
      <c r="G46" s="86">
        <f t="shared" si="15"/>
        <v>1.0197089381229958</v>
      </c>
      <c r="H46" s="87">
        <f t="shared" si="16"/>
        <v>4.5196069647029111E-3</v>
      </c>
      <c r="I46" s="88">
        <f t="shared" si="17"/>
        <v>691720.41000000387</v>
      </c>
      <c r="J46" s="89">
        <f t="shared" si="18"/>
        <v>1.9708938122995845E-2</v>
      </c>
      <c r="K46" s="90">
        <f>VLOOKUP($C46,'2025'!$C$120:$U$217,VLOOKUP($L$4,Master!$D$9:$G$20,4,FALSE),FALSE)</f>
        <v>2021640.3900000001</v>
      </c>
      <c r="L46" s="91">
        <f>VLOOKUP($C46,'2025'!$C$8:$U$105,VLOOKUP($L$4,Master!$D$9:$G$20,4,FALSE),FALSE)</f>
        <v>188154</v>
      </c>
      <c r="M46" s="91">
        <f t="shared" si="19"/>
        <v>9.3069964831875948E-2</v>
      </c>
      <c r="N46" s="87">
        <f t="shared" si="20"/>
        <v>2.3761318431521123E-5</v>
      </c>
      <c r="O46" s="91">
        <f t="shared" si="21"/>
        <v>-1833486.3900000001</v>
      </c>
      <c r="P46" s="92">
        <f t="shared" si="22"/>
        <v>-0.90693003516812409</v>
      </c>
      <c r="Q46" s="81"/>
    </row>
    <row r="47" spans="2:17" s="82" customFormat="1" ht="12.75" x14ac:dyDescent="0.2">
      <c r="B47" s="73"/>
      <c r="C47" s="168">
        <v>40904</v>
      </c>
      <c r="D47" s="83" t="s">
        <v>54</v>
      </c>
      <c r="E47" s="84">
        <f>IFERROR(INDEX('2025'!$C$120:$AC$217,MATCH($C47,'2025'!$C$120:$C$217,0),19),0)</f>
        <v>784358.64000000013</v>
      </c>
      <c r="F47" s="85">
        <f>IFERROR(INDEX('2025'!$C$8:$AC$105,MATCH($C47,'2025'!$C$8:$C$105,0),19),0)</f>
        <v>638143.55999999994</v>
      </c>
      <c r="G47" s="86">
        <f t="shared" si="15"/>
        <v>0.8135864481584596</v>
      </c>
      <c r="H47" s="87">
        <f t="shared" si="16"/>
        <v>8.0588944875923456E-5</v>
      </c>
      <c r="I47" s="88">
        <f t="shared" si="17"/>
        <v>-146215.08000000019</v>
      </c>
      <c r="J47" s="89">
        <f t="shared" si="18"/>
        <v>-0.18641355184154046</v>
      </c>
      <c r="K47" s="90">
        <f>VLOOKUP($C47,'2025'!$C$120:$U$217,VLOOKUP($L$4,Master!$D$9:$G$20,4,FALSE),FALSE)</f>
        <v>90976.909999999989</v>
      </c>
      <c r="L47" s="91">
        <f>VLOOKUP($C47,'2025'!$C$8:$U$105,VLOOKUP($L$4,Master!$D$9:$G$20,4,FALSE),FALSE)</f>
        <v>86381.569999999978</v>
      </c>
      <c r="M47" s="91">
        <f t="shared" si="19"/>
        <v>0.94948894175456156</v>
      </c>
      <c r="N47" s="87">
        <f t="shared" si="20"/>
        <v>1.0908829955168274E-5</v>
      </c>
      <c r="O47" s="91">
        <f t="shared" si="21"/>
        <v>-4595.3400000000111</v>
      </c>
      <c r="P47" s="92">
        <f t="shared" si="22"/>
        <v>-5.0511058245438445E-2</v>
      </c>
      <c r="Q47" s="81"/>
    </row>
    <row r="48" spans="2:17" s="82" customFormat="1" ht="12.75" x14ac:dyDescent="0.2">
      <c r="B48" s="73"/>
      <c r="C48" s="168">
        <v>40911</v>
      </c>
      <c r="D48" s="83" t="s">
        <v>55</v>
      </c>
      <c r="E48" s="84">
        <f>IFERROR(INDEX('2025'!$C$120:$AC$217,MATCH($C48,'2025'!$C$120:$C$217,0),19),0)</f>
        <v>509075.48</v>
      </c>
      <c r="F48" s="85">
        <f>IFERROR(INDEX('2025'!$C$8:$AC$105,MATCH($C48,'2025'!$C$8:$C$105,0),19),0)</f>
        <v>463939.29000000004</v>
      </c>
      <c r="G48" s="86">
        <f t="shared" si="15"/>
        <v>0.91133693966167861</v>
      </c>
      <c r="H48" s="87">
        <f t="shared" si="16"/>
        <v>5.8589289638189054E-5</v>
      </c>
      <c r="I48" s="88">
        <f t="shared" si="17"/>
        <v>-45136.189999999944</v>
      </c>
      <c r="J48" s="89">
        <f t="shared" si="18"/>
        <v>-8.8663060338321428E-2</v>
      </c>
      <c r="K48" s="90">
        <f>VLOOKUP($C48,'2025'!$C$120:$U$217,VLOOKUP($L$4,Master!$D$9:$G$20,4,FALSE),FALSE)</f>
        <v>65290.91</v>
      </c>
      <c r="L48" s="91">
        <f>VLOOKUP($C48,'2025'!$C$8:$U$105,VLOOKUP($L$4,Master!$D$9:$G$20,4,FALSE),FALSE)</f>
        <v>56618.860000000008</v>
      </c>
      <c r="M48" s="91">
        <f t="shared" si="19"/>
        <v>0.86717829480397812</v>
      </c>
      <c r="N48" s="87">
        <f t="shared" si="20"/>
        <v>7.1502001641725083E-6</v>
      </c>
      <c r="O48" s="91">
        <f t="shared" si="21"/>
        <v>-8672.0499999999956</v>
      </c>
      <c r="P48" s="92">
        <f t="shared" si="22"/>
        <v>-0.13282170519602185</v>
      </c>
      <c r="Q48" s="81"/>
    </row>
    <row r="49" spans="2:17" s="82" customFormat="1" ht="12.75" x14ac:dyDescent="0.2">
      <c r="B49" s="73"/>
      <c r="C49" s="168">
        <v>40913</v>
      </c>
      <c r="D49" s="83" t="s">
        <v>57</v>
      </c>
      <c r="E49" s="84">
        <f>IFERROR(INDEX('2025'!$C$120:$AC$217,MATCH($C49,'2025'!$C$120:$C$217,0),19),0)</f>
        <v>379376.64000000001</v>
      </c>
      <c r="F49" s="85">
        <f>IFERROR(INDEX('2025'!$C$8:$AC$105,MATCH($C49,'2025'!$C$8:$C$105,0),19),0)</f>
        <v>356034.95000000007</v>
      </c>
      <c r="G49" s="86">
        <f t="shared" si="15"/>
        <v>0.93847357075016546</v>
      </c>
      <c r="H49" s="87">
        <f t="shared" si="16"/>
        <v>4.4962423438782607E-5</v>
      </c>
      <c r="I49" s="88">
        <f t="shared" si="17"/>
        <v>-23341.689999999944</v>
      </c>
      <c r="J49" s="89">
        <f t="shared" si="18"/>
        <v>-6.1526429249834529E-2</v>
      </c>
      <c r="K49" s="90">
        <f>VLOOKUP($C49,'2025'!$C$120:$U$217,VLOOKUP($L$4,Master!$D$9:$G$20,4,FALSE),FALSE)</f>
        <v>55953.15</v>
      </c>
      <c r="L49" s="91">
        <f>VLOOKUP($C49,'2025'!$C$8:$U$105,VLOOKUP($L$4,Master!$D$9:$G$20,4,FALSE),FALSE)</f>
        <v>35175.259999999995</v>
      </c>
      <c r="M49" s="91">
        <f t="shared" si="19"/>
        <v>0.62865558060627491</v>
      </c>
      <c r="N49" s="87">
        <f t="shared" si="20"/>
        <v>4.4421620256361677E-6</v>
      </c>
      <c r="O49" s="91">
        <f t="shared" si="21"/>
        <v>-20777.890000000007</v>
      </c>
      <c r="P49" s="92">
        <f t="shared" si="22"/>
        <v>-0.37134441939372503</v>
      </c>
      <c r="Q49" s="81"/>
    </row>
    <row r="50" spans="2:17" s="82" customFormat="1" ht="12.75" x14ac:dyDescent="0.2">
      <c r="B50" s="73"/>
      <c r="C50" s="168">
        <v>41101</v>
      </c>
      <c r="D50" s="83" t="s">
        <v>145</v>
      </c>
      <c r="E50" s="84">
        <f>IFERROR(INDEX('2025'!$C$120:$AC$217,MATCH($C50,'2025'!$C$120:$C$217,0),19),0)</f>
        <v>28428819.120000001</v>
      </c>
      <c r="F50" s="85">
        <f>IFERROR(INDEX('2025'!$C$8:$AC$105,MATCH($C50,'2025'!$C$8:$C$105,0),19),0)</f>
        <v>25420185.689999998</v>
      </c>
      <c r="G50" s="86">
        <f t="shared" si="15"/>
        <v>0.89416959539190299</v>
      </c>
      <c r="H50" s="87">
        <f t="shared" si="16"/>
        <v>3.2102274029172191E-3</v>
      </c>
      <c r="I50" s="88">
        <f t="shared" si="17"/>
        <v>-3008633.4300000034</v>
      </c>
      <c r="J50" s="89">
        <f t="shared" si="18"/>
        <v>-0.10583040460809698</v>
      </c>
      <c r="K50" s="90">
        <f>VLOOKUP($C50,'2025'!$C$120:$U$217,VLOOKUP($L$4,Master!$D$9:$G$20,4,FALSE),FALSE)</f>
        <v>8166881.2300000004</v>
      </c>
      <c r="L50" s="91">
        <f>VLOOKUP($C50,'2025'!$C$8:$U$105,VLOOKUP($L$4,Master!$D$9:$G$20,4,FALSE),FALSE)</f>
        <v>5838294.6899999995</v>
      </c>
      <c r="M50" s="91">
        <f t="shared" si="19"/>
        <v>0.71487444540686662</v>
      </c>
      <c r="N50" s="87">
        <f t="shared" si="20"/>
        <v>7.372980602386815E-4</v>
      </c>
      <c r="O50" s="91">
        <f t="shared" si="21"/>
        <v>-2328586.540000001</v>
      </c>
      <c r="P50" s="92">
        <f t="shared" si="22"/>
        <v>-0.28512555459313332</v>
      </c>
      <c r="Q50" s="81"/>
    </row>
    <row r="51" spans="2:17" s="82" customFormat="1" ht="12.75" x14ac:dyDescent="0.2">
      <c r="B51" s="73"/>
      <c r="C51" s="168">
        <v>41103</v>
      </c>
      <c r="D51" s="83" t="s">
        <v>64</v>
      </c>
      <c r="E51" s="84">
        <f>IFERROR(INDEX('2025'!$C$120:$AC$217,MATCH($C51,'2025'!$C$120:$C$217,0),19),0)</f>
        <v>4529019.01</v>
      </c>
      <c r="F51" s="85">
        <f>IFERROR(INDEX('2025'!$C$8:$AC$105,MATCH($C51,'2025'!$C$8:$C$105,0),19),0)</f>
        <v>3926914.93</v>
      </c>
      <c r="G51" s="86">
        <f t="shared" si="15"/>
        <v>0.86705640257403127</v>
      </c>
      <c r="H51" s="87">
        <f t="shared" si="16"/>
        <v>4.9591651575424639E-4</v>
      </c>
      <c r="I51" s="88">
        <f t="shared" si="17"/>
        <v>-602104.07999999961</v>
      </c>
      <c r="J51" s="89">
        <f t="shared" si="18"/>
        <v>-0.13294359742596878</v>
      </c>
      <c r="K51" s="90">
        <f>VLOOKUP($C51,'2025'!$C$120:$U$217,VLOOKUP($L$4,Master!$D$9:$G$20,4,FALSE),FALSE)</f>
        <v>861099.85999999987</v>
      </c>
      <c r="L51" s="91">
        <f>VLOOKUP($C51,'2025'!$C$8:$U$105,VLOOKUP($L$4,Master!$D$9:$G$20,4,FALSE),FALSE)</f>
        <v>494223.68000000011</v>
      </c>
      <c r="M51" s="91">
        <f t="shared" si="19"/>
        <v>0.57394467582424202</v>
      </c>
      <c r="N51" s="87">
        <f t="shared" si="20"/>
        <v>6.2413800593546766E-5</v>
      </c>
      <c r="O51" s="91">
        <f t="shared" si="21"/>
        <v>-366876.17999999976</v>
      </c>
      <c r="P51" s="92">
        <f t="shared" si="22"/>
        <v>-0.42605532417575798</v>
      </c>
      <c r="Q51" s="81"/>
    </row>
    <row r="52" spans="2:17" s="82" customFormat="1" ht="12.75" x14ac:dyDescent="0.2">
      <c r="B52" s="73"/>
      <c r="C52" s="168">
        <v>41104</v>
      </c>
      <c r="D52" s="83" t="s">
        <v>65</v>
      </c>
      <c r="E52" s="84">
        <f>IFERROR(INDEX('2025'!$C$120:$AC$217,MATCH($C52,'2025'!$C$120:$C$217,0),19),0)</f>
        <v>931061.1</v>
      </c>
      <c r="F52" s="85">
        <f>IFERROR(INDEX('2025'!$C$8:$AC$105,MATCH($C52,'2025'!$C$8:$C$105,0),19),0)</f>
        <v>347017.27999999997</v>
      </c>
      <c r="G52" s="86">
        <f t="shared" si="15"/>
        <v>0.37271160829294658</v>
      </c>
      <c r="H52" s="87">
        <f t="shared" si="16"/>
        <v>4.3823613058028662E-5</v>
      </c>
      <c r="I52" s="88">
        <f t="shared" si="17"/>
        <v>-584043.82000000007</v>
      </c>
      <c r="J52" s="89">
        <f t="shared" si="18"/>
        <v>-0.62728839170705342</v>
      </c>
      <c r="K52" s="90">
        <f>VLOOKUP($C52,'2025'!$C$120:$U$217,VLOOKUP($L$4,Master!$D$9:$G$20,4,FALSE),FALSE)</f>
        <v>494933.87</v>
      </c>
      <c r="L52" s="91">
        <f>VLOOKUP($C52,'2025'!$C$8:$U$105,VLOOKUP($L$4,Master!$D$9:$G$20,4,FALSE),FALSE)</f>
        <v>79772.609999999986</v>
      </c>
      <c r="M52" s="91">
        <f t="shared" si="19"/>
        <v>0.1611783206512013</v>
      </c>
      <c r="N52" s="87">
        <f t="shared" si="20"/>
        <v>1.007420723621898E-5</v>
      </c>
      <c r="O52" s="91">
        <f t="shared" si="21"/>
        <v>-415161.26</v>
      </c>
      <c r="P52" s="92">
        <f t="shared" si="22"/>
        <v>-0.8388216793487987</v>
      </c>
      <c r="Q52" s="81"/>
    </row>
    <row r="53" spans="2:17" s="82" customFormat="1" ht="12.75" x14ac:dyDescent="0.2">
      <c r="B53" s="73"/>
      <c r="C53" s="168">
        <v>41107</v>
      </c>
      <c r="D53" s="83" t="s">
        <v>146</v>
      </c>
      <c r="E53" s="84">
        <f>IFERROR(INDEX('2025'!$C$120:$AC$217,MATCH($C53,'2025'!$C$120:$C$217,0),19),0)</f>
        <v>2817693.6499999994</v>
      </c>
      <c r="F53" s="85">
        <f>IFERROR(INDEX('2025'!$C$8:$AC$105,MATCH($C53,'2025'!$C$8:$C$105,0),19),0)</f>
        <v>2486851.0200000005</v>
      </c>
      <c r="G53" s="86">
        <f t="shared" si="15"/>
        <v>0.88258388913216346</v>
      </c>
      <c r="H53" s="87">
        <f t="shared" si="16"/>
        <v>3.1405582117825353E-4</v>
      </c>
      <c r="I53" s="88">
        <f t="shared" si="17"/>
        <v>-330842.62999999896</v>
      </c>
      <c r="J53" s="89">
        <f t="shared" si="18"/>
        <v>-0.11741611086783654</v>
      </c>
      <c r="K53" s="90">
        <f>VLOOKUP($C53,'2025'!$C$120:$U$217,VLOOKUP($L$4,Master!$D$9:$G$20,4,FALSE),FALSE)</f>
        <v>596604.64999999967</v>
      </c>
      <c r="L53" s="91">
        <f>VLOOKUP($C53,'2025'!$C$8:$U$105,VLOOKUP($L$4,Master!$D$9:$G$20,4,FALSE),FALSE)</f>
        <v>425190.49000000005</v>
      </c>
      <c r="M53" s="91">
        <f t="shared" si="19"/>
        <v>0.71268383509917377</v>
      </c>
      <c r="N53" s="87">
        <f t="shared" si="20"/>
        <v>5.3695837595504206E-5</v>
      </c>
      <c r="O53" s="91">
        <f t="shared" si="21"/>
        <v>-171414.15999999963</v>
      </c>
      <c r="P53" s="92">
        <f t="shared" si="22"/>
        <v>-0.28731616490082623</v>
      </c>
      <c r="Q53" s="81"/>
    </row>
    <row r="54" spans="2:17" s="82" customFormat="1" ht="12.75" x14ac:dyDescent="0.2">
      <c r="B54" s="73"/>
      <c r="C54" s="168">
        <v>41301</v>
      </c>
      <c r="D54" s="83" t="s">
        <v>67</v>
      </c>
      <c r="E54" s="84">
        <f>IFERROR(INDEX('2025'!$C$120:$AC$217,MATCH($C54,'2025'!$C$120:$C$217,0),19),0)</f>
        <v>3583379.2100000009</v>
      </c>
      <c r="F54" s="85">
        <f>IFERROR(INDEX('2025'!$C$8:$AC$105,MATCH($C54,'2025'!$C$8:$C$105,0),19),0)</f>
        <v>2309658.81</v>
      </c>
      <c r="G54" s="86">
        <f t="shared" si="15"/>
        <v>0.64454769496751074</v>
      </c>
      <c r="H54" s="87">
        <f t="shared" si="16"/>
        <v>2.9167882932373557E-4</v>
      </c>
      <c r="I54" s="88">
        <f t="shared" si="17"/>
        <v>-1273720.4000000008</v>
      </c>
      <c r="J54" s="89">
        <f t="shared" si="18"/>
        <v>-0.35545230503248931</v>
      </c>
      <c r="K54" s="90">
        <f>VLOOKUP($C54,'2025'!$C$120:$U$217,VLOOKUP($L$4,Master!$D$9:$G$20,4,FALSE),FALSE)</f>
        <v>1385847.9900000005</v>
      </c>
      <c r="L54" s="91">
        <f>VLOOKUP($C54,'2025'!$C$8:$U$105,VLOOKUP($L$4,Master!$D$9:$G$20,4,FALSE),FALSE)</f>
        <v>209429.48</v>
      </c>
      <c r="M54" s="91">
        <f t="shared" si="19"/>
        <v>0.15112009506901253</v>
      </c>
      <c r="N54" s="87">
        <f t="shared" si="20"/>
        <v>2.6448125276251817E-5</v>
      </c>
      <c r="O54" s="91">
        <f t="shared" si="21"/>
        <v>-1176418.5100000005</v>
      </c>
      <c r="P54" s="92">
        <f t="shared" si="22"/>
        <v>-0.84887990493098753</v>
      </c>
      <c r="Q54" s="81"/>
    </row>
    <row r="55" spans="2:17" s="82" customFormat="1" ht="12.75" x14ac:dyDescent="0.2">
      <c r="B55" s="73"/>
      <c r="C55" s="168">
        <v>41401</v>
      </c>
      <c r="D55" s="83" t="s">
        <v>68</v>
      </c>
      <c r="E55" s="84">
        <f>IFERROR(INDEX('2025'!$C$120:$AC$217,MATCH($C55,'2025'!$C$120:$C$217,0),19),0)</f>
        <v>3717185.8000000003</v>
      </c>
      <c r="F55" s="85">
        <f>IFERROR(INDEX('2025'!$C$8:$AC$105,MATCH($C55,'2025'!$C$8:$C$105,0),19),0)</f>
        <v>2580294.0199999996</v>
      </c>
      <c r="G55" s="86">
        <f t="shared" si="15"/>
        <v>0.69415255487094552</v>
      </c>
      <c r="H55" s="87">
        <f t="shared" si="16"/>
        <v>3.2585641472501097E-4</v>
      </c>
      <c r="I55" s="88">
        <f t="shared" si="17"/>
        <v>-1136891.7800000007</v>
      </c>
      <c r="J55" s="89">
        <f t="shared" si="18"/>
        <v>-0.30584744512905454</v>
      </c>
      <c r="K55" s="90">
        <f>VLOOKUP($C55,'2025'!$C$120:$U$217,VLOOKUP($L$4,Master!$D$9:$G$20,4,FALSE),FALSE)</f>
        <v>229586.72</v>
      </c>
      <c r="L55" s="91">
        <f>VLOOKUP($C55,'2025'!$C$8:$U$105,VLOOKUP($L$4,Master!$D$9:$G$20,4,FALSE),FALSE)</f>
        <v>300273.3</v>
      </c>
      <c r="M55" s="91">
        <f t="shared" si="19"/>
        <v>1.3078861878422237</v>
      </c>
      <c r="N55" s="87">
        <f t="shared" si="20"/>
        <v>3.7920477363136957E-5</v>
      </c>
      <c r="O55" s="91">
        <f t="shared" si="21"/>
        <v>70686.579999999987</v>
      </c>
      <c r="P55" s="92">
        <f t="shared" si="22"/>
        <v>0.30788618784222355</v>
      </c>
      <c r="Q55" s="81"/>
    </row>
    <row r="56" spans="2:17" s="82" customFormat="1" ht="12.75" x14ac:dyDescent="0.2">
      <c r="B56" s="73"/>
      <c r="C56" s="168">
        <v>41501</v>
      </c>
      <c r="D56" s="83" t="s">
        <v>147</v>
      </c>
      <c r="E56" s="84">
        <f>IFERROR(INDEX('2025'!$C$120:$AC$217,MATCH($C56,'2025'!$C$120:$C$217,0),19),0)</f>
        <v>5026863.08</v>
      </c>
      <c r="F56" s="85">
        <f>IFERROR(INDEX('2025'!$C$8:$AC$105,MATCH($C56,'2025'!$C$8:$C$105,0),19),0)</f>
        <v>6374188.7999999998</v>
      </c>
      <c r="G56" s="86">
        <f t="shared" si="15"/>
        <v>1.2680251478025137</v>
      </c>
      <c r="H56" s="87">
        <f t="shared" si="16"/>
        <v>8.0497427543095286E-4</v>
      </c>
      <c r="I56" s="88">
        <f t="shared" si="17"/>
        <v>1347325.7199999997</v>
      </c>
      <c r="J56" s="89">
        <f t="shared" si="18"/>
        <v>0.2680251478025138</v>
      </c>
      <c r="K56" s="90">
        <f>VLOOKUP($C56,'2025'!$C$120:$U$217,VLOOKUP($L$4,Master!$D$9:$G$20,4,FALSE),FALSE)</f>
        <v>969235.37999999989</v>
      </c>
      <c r="L56" s="91">
        <f>VLOOKUP($C56,'2025'!$C$8:$U$105,VLOOKUP($L$4,Master!$D$9:$G$20,4,FALSE),FALSE)</f>
        <v>599956.22000000009</v>
      </c>
      <c r="M56" s="91">
        <f t="shared" si="19"/>
        <v>0.61899950453727781</v>
      </c>
      <c r="N56" s="87">
        <f t="shared" si="20"/>
        <v>7.5766397676327597E-5</v>
      </c>
      <c r="O56" s="91">
        <f t="shared" si="21"/>
        <v>-369279.1599999998</v>
      </c>
      <c r="P56" s="92">
        <f t="shared" si="22"/>
        <v>-0.38100049546272219</v>
      </c>
      <c r="Q56" s="81"/>
    </row>
    <row r="57" spans="2:17" s="82" customFormat="1" ht="12.75" x14ac:dyDescent="0.2">
      <c r="B57" s="73"/>
      <c r="C57" s="168">
        <v>41503</v>
      </c>
      <c r="D57" s="83" t="s">
        <v>124</v>
      </c>
      <c r="E57" s="84">
        <f>IFERROR(INDEX('2025'!$C$120:$AC$217,MATCH($C57,'2025'!$C$120:$C$217,0),19),0)</f>
        <v>3997676.32</v>
      </c>
      <c r="F57" s="85">
        <f>IFERROR(INDEX('2025'!$C$8:$AC$105,MATCH($C57,'2025'!$C$8:$C$105,0),19),0)</f>
        <v>3839562.620000001</v>
      </c>
      <c r="G57" s="86">
        <f t="shared" si="15"/>
        <v>0.96044859880001521</v>
      </c>
      <c r="H57" s="87">
        <f t="shared" si="16"/>
        <v>4.8488509439919192E-4</v>
      </c>
      <c r="I57" s="88">
        <f t="shared" si="17"/>
        <v>-158113.69999999879</v>
      </c>
      <c r="J57" s="89">
        <f t="shared" si="18"/>
        <v>-3.9551401199984793E-2</v>
      </c>
      <c r="K57" s="90">
        <f>VLOOKUP($C57,'2025'!$C$120:$U$217,VLOOKUP($L$4,Master!$D$9:$G$20,4,FALSE),FALSE)</f>
        <v>707975.77</v>
      </c>
      <c r="L57" s="91">
        <f>VLOOKUP($C57,'2025'!$C$8:$U$105,VLOOKUP($L$4,Master!$D$9:$G$20,4,FALSE),FALSE)</f>
        <v>572140.65000000026</v>
      </c>
      <c r="M57" s="91">
        <f t="shared" si="19"/>
        <v>0.80813591967985043</v>
      </c>
      <c r="N57" s="87">
        <f t="shared" si="20"/>
        <v>7.225366546694453E-5</v>
      </c>
      <c r="O57" s="91">
        <f t="shared" si="21"/>
        <v>-135835.11999999976</v>
      </c>
      <c r="P57" s="92">
        <f t="shared" si="22"/>
        <v>-0.19186408032014959</v>
      </c>
      <c r="Q57" s="81"/>
    </row>
    <row r="58" spans="2:17" s="82" customFormat="1" ht="12.75" x14ac:dyDescent="0.2">
      <c r="B58" s="73"/>
      <c r="C58" s="168">
        <v>41505</v>
      </c>
      <c r="D58" s="83" t="s">
        <v>119</v>
      </c>
      <c r="E58" s="84">
        <f>IFERROR(INDEX('2025'!$C$120:$AC$217,MATCH($C58,'2025'!$C$120:$C$217,0),19),0)</f>
        <v>24643972.800000001</v>
      </c>
      <c r="F58" s="85">
        <f>IFERROR(INDEX('2025'!$C$8:$AC$105,MATCH($C58,'2025'!$C$8:$C$105,0),19),0)</f>
        <v>21686309.559999999</v>
      </c>
      <c r="G58" s="86">
        <f t="shared" si="15"/>
        <v>0.87998431648975028</v>
      </c>
      <c r="H58" s="87">
        <f t="shared" si="16"/>
        <v>2.738689090105449E-3</v>
      </c>
      <c r="I58" s="88">
        <f t="shared" si="17"/>
        <v>-2957663.2400000021</v>
      </c>
      <c r="J58" s="89">
        <f t="shared" si="18"/>
        <v>-0.1200156835102497</v>
      </c>
      <c r="K58" s="90">
        <f>VLOOKUP($C58,'2025'!$C$120:$U$217,VLOOKUP($L$4,Master!$D$9:$G$20,4,FALSE),FALSE)</f>
        <v>3279064.1600000006</v>
      </c>
      <c r="L58" s="91">
        <f>VLOOKUP($C58,'2025'!$C$8:$U$105,VLOOKUP($L$4,Master!$D$9:$G$20,4,FALSE),FALSE)</f>
        <v>1241254.1600000001</v>
      </c>
      <c r="M58" s="91">
        <f t="shared" si="19"/>
        <v>0.37853915002382871</v>
      </c>
      <c r="N58" s="87">
        <f t="shared" si="20"/>
        <v>1.56753698301446E-4</v>
      </c>
      <c r="O58" s="91">
        <f t="shared" si="21"/>
        <v>-2037810.0000000005</v>
      </c>
      <c r="P58" s="92">
        <f t="shared" si="22"/>
        <v>-0.62146084997617124</v>
      </c>
      <c r="Q58" s="81"/>
    </row>
    <row r="59" spans="2:17" s="82" customFormat="1" ht="12.75" x14ac:dyDescent="0.2">
      <c r="B59" s="73"/>
      <c r="C59" s="168">
        <v>41801</v>
      </c>
      <c r="D59" s="83" t="s">
        <v>72</v>
      </c>
      <c r="E59" s="84">
        <f>IFERROR(INDEX('2025'!$C$120:$AC$217,MATCH($C59,'2025'!$C$120:$C$217,0),19),0)</f>
        <v>1597507.0400000005</v>
      </c>
      <c r="F59" s="85">
        <f>IFERROR(INDEX('2025'!$C$8:$AC$105,MATCH($C59,'2025'!$C$8:$C$105,0),19),0)</f>
        <v>1574168.9099999997</v>
      </c>
      <c r="G59" s="86">
        <f t="shared" si="15"/>
        <v>0.98539090632113846</v>
      </c>
      <c r="H59" s="87">
        <f t="shared" si="16"/>
        <v>1.9879635158173893E-4</v>
      </c>
      <c r="I59" s="88">
        <f t="shared" si="17"/>
        <v>-23338.13000000082</v>
      </c>
      <c r="J59" s="89">
        <f t="shared" si="18"/>
        <v>-1.4609093678861542E-2</v>
      </c>
      <c r="K59" s="90">
        <f>VLOOKUP($C59,'2025'!$C$120:$U$217,VLOOKUP($L$4,Master!$D$9:$G$20,4,FALSE),FALSE)</f>
        <v>434706.38000000024</v>
      </c>
      <c r="L59" s="91">
        <f>VLOOKUP($C59,'2025'!$C$8:$U$105,VLOOKUP($L$4,Master!$D$9:$G$20,4,FALSE),FALSE)</f>
        <v>297151.09999999998</v>
      </c>
      <c r="M59" s="91">
        <f t="shared" si="19"/>
        <v>0.68356737713396298</v>
      </c>
      <c r="N59" s="87">
        <f t="shared" si="20"/>
        <v>3.7526185514933384E-5</v>
      </c>
      <c r="O59" s="91">
        <f t="shared" si="21"/>
        <v>-137555.28000000026</v>
      </c>
      <c r="P59" s="92">
        <f t="shared" si="22"/>
        <v>-0.31643262286603702</v>
      </c>
      <c r="Q59" s="81"/>
    </row>
    <row r="60" spans="2:17" s="82" customFormat="1" ht="12.75" x14ac:dyDescent="0.2">
      <c r="B60" s="73"/>
      <c r="C60" s="168">
        <v>42001</v>
      </c>
      <c r="D60" s="83" t="s">
        <v>73</v>
      </c>
      <c r="E60" s="84">
        <f>IFERROR(INDEX('2025'!$C$120:$AC$217,MATCH($C60,'2025'!$C$120:$C$217,0),19),0)</f>
        <v>7363516.7999999989</v>
      </c>
      <c r="F60" s="85">
        <f>IFERROR(INDEX('2025'!$C$8:$AC$105,MATCH($C60,'2025'!$C$8:$C$105,0),19),0)</f>
        <v>5012234.0399999991</v>
      </c>
      <c r="G60" s="86">
        <f t="shared" si="15"/>
        <v>0.68068481082300236</v>
      </c>
      <c r="H60" s="87">
        <f t="shared" si="16"/>
        <v>6.3297771547641591E-4</v>
      </c>
      <c r="I60" s="88">
        <f t="shared" si="17"/>
        <v>-2351282.7599999998</v>
      </c>
      <c r="J60" s="89">
        <f t="shared" si="18"/>
        <v>-0.31931518917699764</v>
      </c>
      <c r="K60" s="90">
        <f>VLOOKUP($C60,'2025'!$C$120:$U$217,VLOOKUP($L$4,Master!$D$9:$G$20,4,FALSE),FALSE)</f>
        <v>988886.84999999986</v>
      </c>
      <c r="L60" s="91">
        <f>VLOOKUP($C60,'2025'!$C$8:$U$105,VLOOKUP($L$4,Master!$D$9:$G$20,4,FALSE),FALSE)</f>
        <v>467832.70000000013</v>
      </c>
      <c r="M60" s="91">
        <f t="shared" si="19"/>
        <v>0.47309022260736927</v>
      </c>
      <c r="N60" s="87">
        <f t="shared" si="20"/>
        <v>5.9080974932120999E-5</v>
      </c>
      <c r="O60" s="91">
        <f t="shared" si="21"/>
        <v>-521054.14999999973</v>
      </c>
      <c r="P60" s="92">
        <f t="shared" si="22"/>
        <v>-0.52690977739263067</v>
      </c>
      <c r="Q60" s="81"/>
    </row>
    <row r="61" spans="2:17" s="82" customFormat="1" ht="12.75" x14ac:dyDescent="0.2">
      <c r="B61" s="73"/>
      <c r="C61" s="168">
        <v>42002</v>
      </c>
      <c r="D61" s="83" t="s">
        <v>74</v>
      </c>
      <c r="E61" s="84">
        <f>IFERROR(INDEX('2025'!$C$120:$AC$217,MATCH($C61,'2025'!$C$120:$C$217,0),19),0)</f>
        <v>1309420.51</v>
      </c>
      <c r="F61" s="85">
        <f>IFERROR(INDEX('2025'!$C$8:$AC$105,MATCH($C61,'2025'!$C$8:$C$105,0),19),0)</f>
        <v>1125256.2999999998</v>
      </c>
      <c r="G61" s="86">
        <f t="shared" si="15"/>
        <v>0.85935441777981603</v>
      </c>
      <c r="H61" s="87">
        <f t="shared" si="16"/>
        <v>1.4210472943107909E-4</v>
      </c>
      <c r="I61" s="88">
        <f t="shared" si="17"/>
        <v>-184164.2100000002</v>
      </c>
      <c r="J61" s="89">
        <f t="shared" si="18"/>
        <v>-0.14064558222018395</v>
      </c>
      <c r="K61" s="90">
        <f>VLOOKUP($C61,'2025'!$C$120:$U$217,VLOOKUP($L$4,Master!$D$9:$G$20,4,FALSE),FALSE)</f>
        <v>196092.41999999995</v>
      </c>
      <c r="L61" s="91">
        <f>VLOOKUP($C61,'2025'!$C$8:$U$105,VLOOKUP($L$4,Master!$D$9:$G$20,4,FALSE),FALSE)</f>
        <v>138223.69999999998</v>
      </c>
      <c r="M61" s="91">
        <f t="shared" si="19"/>
        <v>0.70489058169612073</v>
      </c>
      <c r="N61" s="87">
        <f t="shared" si="20"/>
        <v>1.7455793395213739E-5</v>
      </c>
      <c r="O61" s="91">
        <f t="shared" si="21"/>
        <v>-57868.719999999972</v>
      </c>
      <c r="P61" s="92">
        <f t="shared" si="22"/>
        <v>-0.29510941830387927</v>
      </c>
      <c r="Q61" s="81"/>
    </row>
    <row r="62" spans="2:17" s="82" customFormat="1" ht="12.75" x14ac:dyDescent="0.2">
      <c r="B62" s="73"/>
      <c r="C62" s="168">
        <v>42005</v>
      </c>
      <c r="D62" s="83" t="s">
        <v>130</v>
      </c>
      <c r="E62" s="84">
        <f>IFERROR(INDEX('2025'!$C$120:$AC$217,MATCH($C62,'2025'!$C$120:$C$217,0),19),0)</f>
        <v>356303.18000000005</v>
      </c>
      <c r="F62" s="85">
        <f>IFERROR(INDEX('2025'!$C$8:$AC$105,MATCH($C62,'2025'!$C$8:$C$105,0),19),0)</f>
        <v>0</v>
      </c>
      <c r="G62" s="86">
        <f t="shared" si="15"/>
        <v>0</v>
      </c>
      <c r="H62" s="87">
        <f t="shared" si="16"/>
        <v>0</v>
      </c>
      <c r="I62" s="88">
        <f t="shared" si="17"/>
        <v>-356303.18000000005</v>
      </c>
      <c r="J62" s="89">
        <f t="shared" si="18"/>
        <v>-1</v>
      </c>
      <c r="K62" s="90">
        <f>VLOOKUP($C62,'2025'!$C$120:$U$217,VLOOKUP($L$4,Master!$D$9:$G$20,4,FALSE),FALSE)</f>
        <v>356303.18000000005</v>
      </c>
      <c r="L62" s="91">
        <f>VLOOKUP($C62,'2025'!$C$8:$U$105,VLOOKUP($L$4,Master!$D$9:$G$20,4,FALSE),FALSE)</f>
        <v>0</v>
      </c>
      <c r="M62" s="91">
        <f t="shared" si="19"/>
        <v>0</v>
      </c>
      <c r="N62" s="87">
        <f t="shared" si="20"/>
        <v>0</v>
      </c>
      <c r="O62" s="91">
        <f t="shared" si="21"/>
        <v>-356303.18000000005</v>
      </c>
      <c r="P62" s="92">
        <f t="shared" si="22"/>
        <v>-1</v>
      </c>
      <c r="Q62" s="81"/>
    </row>
    <row r="63" spans="2:17" s="82" customFormat="1" ht="12.75" x14ac:dyDescent="0.2">
      <c r="B63" s="73"/>
      <c r="C63" s="168">
        <v>42101</v>
      </c>
      <c r="D63" s="83" t="s">
        <v>75</v>
      </c>
      <c r="E63" s="84">
        <f>IFERROR(INDEX('2025'!$C$120:$AC$217,MATCH($C63,'2025'!$C$120:$C$217,0),19),0)</f>
        <v>10507412.190000001</v>
      </c>
      <c r="F63" s="85">
        <f>IFERROR(INDEX('2025'!$C$8:$AC$105,MATCH($C63,'2025'!$C$8:$C$105,0),19),0)</f>
        <v>9945448.0100000016</v>
      </c>
      <c r="G63" s="86">
        <f t="shared" si="15"/>
        <v>0.94651735652525115</v>
      </c>
      <c r="H63" s="87">
        <f t="shared" si="16"/>
        <v>1.2559762593925619E-3</v>
      </c>
      <c r="I63" s="88">
        <f t="shared" si="17"/>
        <v>-561964.1799999997</v>
      </c>
      <c r="J63" s="89">
        <f t="shared" si="18"/>
        <v>-5.3482643474748813E-2</v>
      </c>
      <c r="K63" s="90">
        <f>VLOOKUP($C63,'2025'!$C$120:$U$217,VLOOKUP($L$4,Master!$D$9:$G$20,4,FALSE),FALSE)</f>
        <v>714466</v>
      </c>
      <c r="L63" s="91">
        <f>VLOOKUP($C63,'2025'!$C$8:$U$105,VLOOKUP($L$4,Master!$D$9:$G$20,4,FALSE),FALSE)</f>
        <v>468285.94</v>
      </c>
      <c r="M63" s="91">
        <f t="shared" si="19"/>
        <v>0.65543488423521901</v>
      </c>
      <c r="N63" s="87">
        <f t="shared" si="20"/>
        <v>5.9138213045400015E-5</v>
      </c>
      <c r="O63" s="91">
        <f t="shared" si="21"/>
        <v>-246180.06</v>
      </c>
      <c r="P63" s="92">
        <f t="shared" si="22"/>
        <v>-0.34456511576478099</v>
      </c>
      <c r="Q63" s="81"/>
    </row>
    <row r="64" spans="2:17" s="82" customFormat="1" ht="12.75" x14ac:dyDescent="0.2">
      <c r="B64" s="73"/>
      <c r="C64" s="168">
        <v>42501</v>
      </c>
      <c r="D64" s="83" t="s">
        <v>141</v>
      </c>
      <c r="E64" s="84">
        <f>IFERROR(INDEX('2025'!$C$120:$AC$217,MATCH($C64,'2025'!$C$120:$C$217,0),19),0)</f>
        <v>923565.33000000007</v>
      </c>
      <c r="F64" s="85">
        <f>IFERROR(INDEX('2025'!$C$8:$AC$105,MATCH($C64,'2025'!$C$8:$C$105,0),19),0)</f>
        <v>130009.69</v>
      </c>
      <c r="G64" s="86">
        <f t="shared" si="15"/>
        <v>0.14076934871515803</v>
      </c>
      <c r="H64" s="87">
        <f t="shared" si="16"/>
        <v>1.6418474458546444E-5</v>
      </c>
      <c r="I64" s="88">
        <f t="shared" si="17"/>
        <v>-793555.64000000013</v>
      </c>
      <c r="J64" s="89">
        <f t="shared" si="18"/>
        <v>-0.859230651284842</v>
      </c>
      <c r="K64" s="90">
        <f>VLOOKUP($C64,'2025'!$C$120:$U$217,VLOOKUP($L$4,Master!$D$9:$G$20,4,FALSE),FALSE)</f>
        <v>923565.33000000007</v>
      </c>
      <c r="L64" s="91">
        <f>VLOOKUP($C64,'2025'!$C$8:$U$105,VLOOKUP($L$4,Master!$D$9:$G$20,4,FALSE),FALSE)</f>
        <v>130009.69</v>
      </c>
      <c r="M64" s="91">
        <f t="shared" si="19"/>
        <v>0.14076934871515803</v>
      </c>
      <c r="N64" s="87">
        <f t="shared" si="20"/>
        <v>1.6418474458546444E-5</v>
      </c>
      <c r="O64" s="91">
        <f t="shared" si="21"/>
        <v>-793555.64000000013</v>
      </c>
      <c r="P64" s="92">
        <f t="shared" si="22"/>
        <v>-0.859230651284842</v>
      </c>
      <c r="Q64" s="81"/>
    </row>
    <row r="65" spans="2:17" s="82" customFormat="1" ht="12.75" x14ac:dyDescent="0.2">
      <c r="B65" s="73"/>
      <c r="C65" s="168">
        <v>42701</v>
      </c>
      <c r="D65" s="83" t="s">
        <v>131</v>
      </c>
      <c r="E65" s="84">
        <f>IFERROR(INDEX('2025'!$C$120:$AC$217,MATCH($C65,'2025'!$C$120:$C$217,0),19),0)</f>
        <v>1944083.2400000002</v>
      </c>
      <c r="F65" s="85">
        <f>IFERROR(INDEX('2025'!$C$8:$AC$105,MATCH($C65,'2025'!$C$8:$C$105,0),19),0)</f>
        <v>2535566.8099999996</v>
      </c>
      <c r="G65" s="86">
        <f t="shared" si="15"/>
        <v>1.3042480681022688</v>
      </c>
      <c r="H65" s="87">
        <f t="shared" si="16"/>
        <v>3.2020796994380245E-4</v>
      </c>
      <c r="I65" s="88">
        <f t="shared" si="17"/>
        <v>591483.56999999937</v>
      </c>
      <c r="J65" s="89">
        <f t="shared" si="18"/>
        <v>0.30424806810226873</v>
      </c>
      <c r="K65" s="90">
        <f>VLOOKUP($C65,'2025'!$C$120:$U$217,VLOOKUP($L$4,Master!$D$9:$G$20,4,FALSE),FALSE)</f>
        <v>383087.00000000017</v>
      </c>
      <c r="L65" s="91">
        <f>VLOOKUP($C65,'2025'!$C$8:$U$105,VLOOKUP($L$4,Master!$D$9:$G$20,4,FALSE),FALSE)</f>
        <v>254604.96999999997</v>
      </c>
      <c r="M65" s="91">
        <f t="shared" si="19"/>
        <v>0.66461396497401337</v>
      </c>
      <c r="N65" s="87">
        <f t="shared" si="20"/>
        <v>3.2153181789480328E-5</v>
      </c>
      <c r="O65" s="91">
        <f t="shared" si="21"/>
        <v>-128482.0300000002</v>
      </c>
      <c r="P65" s="92">
        <f t="shared" si="22"/>
        <v>-0.33538603502598663</v>
      </c>
      <c r="Q65" s="81"/>
    </row>
    <row r="66" spans="2:17" s="82" customFormat="1" ht="12.75" x14ac:dyDescent="0.2">
      <c r="B66" s="73"/>
      <c r="C66" s="168">
        <v>42703</v>
      </c>
      <c r="D66" s="83" t="s">
        <v>59</v>
      </c>
      <c r="E66" s="84">
        <f>IFERROR(INDEX('2025'!$C$120:$AC$217,MATCH($C66,'2025'!$C$120:$C$217,0),19),0)</f>
        <v>82308154.029999986</v>
      </c>
      <c r="F66" s="85">
        <f>IFERROR(INDEX('2025'!$C$8:$AC$105,MATCH($C66,'2025'!$C$8:$C$105,0),19),0)</f>
        <v>48268713.210000001</v>
      </c>
      <c r="G66" s="86">
        <f t="shared" si="15"/>
        <v>0.58643902027503669</v>
      </c>
      <c r="H66" s="87">
        <f t="shared" si="16"/>
        <v>6.0956889827618868E-3</v>
      </c>
      <c r="I66" s="88">
        <f t="shared" si="17"/>
        <v>-34039440.819999985</v>
      </c>
      <c r="J66" s="89">
        <f t="shared" si="18"/>
        <v>-0.41356097972496336</v>
      </c>
      <c r="K66" s="90">
        <f>VLOOKUP($C66,'2025'!$C$120:$U$217,VLOOKUP($L$4,Master!$D$9:$G$20,4,FALSE),FALSE)</f>
        <v>11976970.369999995</v>
      </c>
      <c r="L66" s="91">
        <f>VLOOKUP($C66,'2025'!$C$8:$U$105,VLOOKUP($L$4,Master!$D$9:$G$20,4,FALSE),FALSE)</f>
        <v>5217022.42</v>
      </c>
      <c r="M66" s="91">
        <f t="shared" si="19"/>
        <v>0.43558782052827288</v>
      </c>
      <c r="N66" s="87">
        <f t="shared" si="20"/>
        <v>6.588397322725264E-4</v>
      </c>
      <c r="O66" s="91">
        <f t="shared" si="21"/>
        <v>-6759947.9499999955</v>
      </c>
      <c r="P66" s="92">
        <f t="shared" si="22"/>
        <v>-0.56441217947172717</v>
      </c>
      <c r="Q66" s="81"/>
    </row>
    <row r="67" spans="2:17" s="82" customFormat="1" ht="12.75" x14ac:dyDescent="0.2">
      <c r="B67" s="73"/>
      <c r="C67" s="168">
        <v>42704</v>
      </c>
      <c r="D67" s="83" t="s">
        <v>60</v>
      </c>
      <c r="E67" s="84">
        <f>IFERROR(INDEX('2025'!$C$120:$AC$217,MATCH($C67,'2025'!$C$120:$C$217,0),19),0)</f>
        <v>12894198.809999999</v>
      </c>
      <c r="F67" s="85">
        <f>IFERROR(INDEX('2025'!$C$8:$AC$105,MATCH($C67,'2025'!$C$8:$C$105,0),19),0)</f>
        <v>11616179.530000001</v>
      </c>
      <c r="G67" s="86">
        <f t="shared" si="15"/>
        <v>0.90088416513255254</v>
      </c>
      <c r="H67" s="87">
        <f t="shared" si="16"/>
        <v>1.4669671692871126E-3</v>
      </c>
      <c r="I67" s="88">
        <f t="shared" si="17"/>
        <v>-1278019.2799999975</v>
      </c>
      <c r="J67" s="89">
        <f t="shared" si="18"/>
        <v>-9.9115834867447461E-2</v>
      </c>
      <c r="K67" s="90">
        <f>VLOOKUP($C67,'2025'!$C$120:$U$217,VLOOKUP($L$4,Master!$D$9:$G$20,4,FALSE),FALSE)</f>
        <v>3395903.0300000003</v>
      </c>
      <c r="L67" s="91">
        <f>VLOOKUP($C67,'2025'!$C$8:$U$105,VLOOKUP($L$4,Master!$D$9:$G$20,4,FALSE),FALSE)</f>
        <v>2239625.08</v>
      </c>
      <c r="M67" s="91">
        <f t="shared" si="19"/>
        <v>0.65950796009625745</v>
      </c>
      <c r="N67" s="87">
        <f t="shared" si="20"/>
        <v>2.8283451158679044E-4</v>
      </c>
      <c r="O67" s="91">
        <f t="shared" si="21"/>
        <v>-1156277.9500000002</v>
      </c>
      <c r="P67" s="92">
        <f t="shared" si="22"/>
        <v>-0.34049203990374249</v>
      </c>
      <c r="Q67" s="81"/>
    </row>
    <row r="68" spans="2:17" s="82" customFormat="1" ht="12.75" x14ac:dyDescent="0.2">
      <c r="B68" s="73"/>
      <c r="C68" s="168">
        <v>42705</v>
      </c>
      <c r="D68" s="83" t="s">
        <v>148</v>
      </c>
      <c r="E68" s="84">
        <f>IFERROR(INDEX('2025'!$C$120:$AC$217,MATCH($C68,'2025'!$C$120:$C$217,0),19),0)</f>
        <v>48382.47</v>
      </c>
      <c r="F68" s="85">
        <f>IFERROR(INDEX('2025'!$C$8:$AC$105,MATCH($C68,'2025'!$C$8:$C$105,0),19),0)</f>
        <v>35400.75</v>
      </c>
      <c r="G68" s="86">
        <f t="shared" si="15"/>
        <v>0.73168546376404509</v>
      </c>
      <c r="H68" s="87">
        <f t="shared" si="16"/>
        <v>4.4706383784807726E-6</v>
      </c>
      <c r="I68" s="88">
        <f t="shared" si="17"/>
        <v>-12981.720000000001</v>
      </c>
      <c r="J68" s="89">
        <f t="shared" si="18"/>
        <v>-0.26831453623595491</v>
      </c>
      <c r="K68" s="90">
        <f>VLOOKUP($C68,'2025'!$C$120:$U$217,VLOOKUP($L$4,Master!$D$9:$G$20,4,FALSE),FALSE)</f>
        <v>8509.1400000000031</v>
      </c>
      <c r="L68" s="91">
        <f>VLOOKUP($C68,'2025'!$C$8:$U$105,VLOOKUP($L$4,Master!$D$9:$G$20,4,FALSE),FALSE)</f>
        <v>3764.25</v>
      </c>
      <c r="M68" s="91">
        <f t="shared" si="19"/>
        <v>0.4423772555158334</v>
      </c>
      <c r="N68" s="87">
        <f t="shared" si="20"/>
        <v>4.753741238870998E-7</v>
      </c>
      <c r="O68" s="91">
        <f t="shared" si="21"/>
        <v>-4744.8900000000031</v>
      </c>
      <c r="P68" s="92">
        <f t="shared" si="22"/>
        <v>-0.5576227444841666</v>
      </c>
      <c r="Q68" s="81"/>
    </row>
    <row r="69" spans="2:17" s="82" customFormat="1" ht="12.75" x14ac:dyDescent="0.2">
      <c r="B69" s="73"/>
      <c r="C69" s="168">
        <v>42801</v>
      </c>
      <c r="D69" s="83" t="s">
        <v>125</v>
      </c>
      <c r="E69" s="84">
        <f>IFERROR(INDEX('2025'!$C$120:$AC$217,MATCH($C69,'2025'!$C$120:$C$217,0),19),0)</f>
        <v>5118412.9000000004</v>
      </c>
      <c r="F69" s="85">
        <f>IFERROR(INDEX('2025'!$C$8:$AC$105,MATCH($C69,'2025'!$C$8:$C$105,0),19),0)</f>
        <v>4903230.4799999995</v>
      </c>
      <c r="G69" s="86">
        <f t="shared" si="15"/>
        <v>0.95795915175190327</v>
      </c>
      <c r="H69" s="87">
        <f t="shared" si="16"/>
        <v>6.1921203258192832E-4</v>
      </c>
      <c r="I69" s="88">
        <f t="shared" si="17"/>
        <v>-215182.42000000086</v>
      </c>
      <c r="J69" s="89">
        <f t="shared" si="18"/>
        <v>-4.2040848248096757E-2</v>
      </c>
      <c r="K69" s="90">
        <f>VLOOKUP($C69,'2025'!$C$120:$U$217,VLOOKUP($L$4,Master!$D$9:$G$20,4,FALSE),FALSE)</f>
        <v>253668.57000000036</v>
      </c>
      <c r="L69" s="91">
        <f>VLOOKUP($C69,'2025'!$C$8:$U$105,VLOOKUP($L$4,Master!$D$9:$G$20,4,FALSE),FALSE)</f>
        <v>122180.79000000002</v>
      </c>
      <c r="M69" s="91">
        <f t="shared" si="19"/>
        <v>0.48165521648976795</v>
      </c>
      <c r="N69" s="87">
        <f t="shared" si="20"/>
        <v>1.5429789732903961E-5</v>
      </c>
      <c r="O69" s="91">
        <f t="shared" si="21"/>
        <v>-131487.78000000032</v>
      </c>
      <c r="P69" s="92">
        <f t="shared" si="22"/>
        <v>-0.51834478351023205</v>
      </c>
      <c r="Q69" s="81"/>
    </row>
    <row r="70" spans="2:17" s="82" customFormat="1" ht="12.75" x14ac:dyDescent="0.2">
      <c r="B70" s="73"/>
      <c r="C70" s="168">
        <v>42802</v>
      </c>
      <c r="D70" s="83" t="s">
        <v>149</v>
      </c>
      <c r="E70" s="84">
        <f>IFERROR(INDEX('2025'!$C$120:$AC$217,MATCH($C70,'2025'!$C$120:$C$217,0),19),0)</f>
        <v>980929.93000000017</v>
      </c>
      <c r="F70" s="85">
        <f>IFERROR(INDEX('2025'!$C$8:$AC$105,MATCH($C70,'2025'!$C$8:$C$105,0),19),0)</f>
        <v>767721.61</v>
      </c>
      <c r="G70" s="86">
        <f t="shared" si="15"/>
        <v>0.78264673808046603</v>
      </c>
      <c r="H70" s="87">
        <f t="shared" si="16"/>
        <v>9.6952909010544926E-5</v>
      </c>
      <c r="I70" s="88">
        <f t="shared" si="17"/>
        <v>-213208.32000000018</v>
      </c>
      <c r="J70" s="89">
        <f t="shared" si="18"/>
        <v>-0.217353261919534</v>
      </c>
      <c r="K70" s="90">
        <f>VLOOKUP($C70,'2025'!$C$120:$U$217,VLOOKUP($L$4,Master!$D$9:$G$20,4,FALSE),FALSE)</f>
        <v>271520.18000000011</v>
      </c>
      <c r="L70" s="91">
        <f>VLOOKUP($C70,'2025'!$C$8:$U$105,VLOOKUP($L$4,Master!$D$9:$G$20,4,FALSE),FALSE)</f>
        <v>117652.52999999998</v>
      </c>
      <c r="M70" s="91">
        <f t="shared" si="19"/>
        <v>0.43331044491794291</v>
      </c>
      <c r="N70" s="87">
        <f t="shared" si="20"/>
        <v>1.4857931426406515E-5</v>
      </c>
      <c r="O70" s="91">
        <f t="shared" si="21"/>
        <v>-153867.65000000014</v>
      </c>
      <c r="P70" s="92">
        <f t="shared" si="22"/>
        <v>-0.56668955508205721</v>
      </c>
      <c r="Q70" s="81"/>
    </row>
    <row r="71" spans="2:17" s="82" customFormat="1" ht="12.75" x14ac:dyDescent="0.2">
      <c r="B71" s="73"/>
      <c r="C71" s="168">
        <v>42901</v>
      </c>
      <c r="D71" s="83" t="s">
        <v>150</v>
      </c>
      <c r="E71" s="84">
        <f>IFERROR(INDEX('2025'!$C$120:$AC$217,MATCH($C71,'2025'!$C$120:$C$217,0),19),0)</f>
        <v>185295605.91999996</v>
      </c>
      <c r="F71" s="85">
        <f>IFERROR(INDEX('2025'!$C$8:$AC$105,MATCH($C71,'2025'!$C$8:$C$105,0),19),0)</f>
        <v>182129845.16000003</v>
      </c>
      <c r="G71" s="86">
        <f t="shared" si="15"/>
        <v>0.98291507915537557</v>
      </c>
      <c r="H71" s="87">
        <f t="shared" si="16"/>
        <v>2.3000548735240264E-2</v>
      </c>
      <c r="I71" s="88">
        <f t="shared" si="17"/>
        <v>-3165760.7599999309</v>
      </c>
      <c r="J71" s="89">
        <f t="shared" si="18"/>
        <v>-1.7084920844624481E-2</v>
      </c>
      <c r="K71" s="90">
        <f>VLOOKUP($C71,'2025'!$C$120:$U$217,VLOOKUP($L$4,Master!$D$9:$G$20,4,FALSE),FALSE)</f>
        <v>25580939.539999984</v>
      </c>
      <c r="L71" s="91">
        <f>VLOOKUP($C71,'2025'!$C$8:$U$105,VLOOKUP($L$4,Master!$D$9:$G$20,4,FALSE),FALSE)</f>
        <v>23022686.989999998</v>
      </c>
      <c r="M71" s="91">
        <f t="shared" si="19"/>
        <v>0.89999380022771491</v>
      </c>
      <c r="N71" s="87">
        <f t="shared" si="20"/>
        <v>2.9074555774452229E-3</v>
      </c>
      <c r="O71" s="91">
        <f t="shared" si="21"/>
        <v>-2558252.5499999858</v>
      </c>
      <c r="P71" s="92">
        <f t="shared" si="22"/>
        <v>-0.10000619977228511</v>
      </c>
      <c r="Q71" s="81"/>
    </row>
    <row r="72" spans="2:17" s="82" customFormat="1" ht="12.75" x14ac:dyDescent="0.2">
      <c r="B72" s="73"/>
      <c r="C72" s="168">
        <v>42902</v>
      </c>
      <c r="D72" s="83" t="s">
        <v>45</v>
      </c>
      <c r="E72" s="84">
        <f>IFERROR(INDEX('2025'!$C$120:$AC$217,MATCH($C72,'2025'!$C$120:$C$217,0),19),0)</f>
        <v>274513.65999999997</v>
      </c>
      <c r="F72" s="85">
        <f>IFERROR(INDEX('2025'!$C$8:$AC$105,MATCH($C72,'2025'!$C$8:$C$105,0),19),0)</f>
        <v>255731.63</v>
      </c>
      <c r="G72" s="86">
        <f t="shared" si="15"/>
        <v>0.93158070895269851</v>
      </c>
      <c r="H72" s="87">
        <f t="shared" si="16"/>
        <v>3.2295463787333464E-5</v>
      </c>
      <c r="I72" s="88">
        <f t="shared" si="17"/>
        <v>-18782.02999999997</v>
      </c>
      <c r="J72" s="89">
        <f t="shared" si="18"/>
        <v>-6.8419291047301517E-2</v>
      </c>
      <c r="K72" s="90">
        <f>VLOOKUP($C72,'2025'!$C$120:$U$217,VLOOKUP($L$4,Master!$D$9:$G$20,4,FALSE),FALSE)</f>
        <v>32910.650000000009</v>
      </c>
      <c r="L72" s="91">
        <f>VLOOKUP($C72,'2025'!$C$8:$U$105,VLOOKUP($L$4,Master!$D$9:$G$20,4,FALSE),FALSE)</f>
        <v>26551.100000000006</v>
      </c>
      <c r="M72" s="91">
        <f t="shared" si="19"/>
        <v>0.80676316025359573</v>
      </c>
      <c r="N72" s="87">
        <f t="shared" si="20"/>
        <v>3.3530466628780712E-6</v>
      </c>
      <c r="O72" s="91">
        <f t="shared" si="21"/>
        <v>-6359.5500000000029</v>
      </c>
      <c r="P72" s="92">
        <f t="shared" si="22"/>
        <v>-0.19323683974640432</v>
      </c>
      <c r="Q72" s="81"/>
    </row>
    <row r="73" spans="2:17" s="82" customFormat="1" ht="12.75" x14ac:dyDescent="0.2">
      <c r="B73" s="73"/>
      <c r="C73" s="168">
        <v>43001</v>
      </c>
      <c r="D73" s="83" t="s">
        <v>151</v>
      </c>
      <c r="E73" s="84">
        <f>IFERROR(INDEX('2025'!$C$120:$AC$217,MATCH($C73,'2025'!$C$120:$C$217,0),19),0)</f>
        <v>1565512.0999999999</v>
      </c>
      <c r="F73" s="85">
        <f>IFERROR(INDEX('2025'!$C$8:$AC$105,MATCH($C73,'2025'!$C$8:$C$105,0),19),0)</f>
        <v>1064461.6499999999</v>
      </c>
      <c r="G73" s="86">
        <f t="shared" si="15"/>
        <v>0.67994469669062285</v>
      </c>
      <c r="H73" s="87">
        <f t="shared" si="16"/>
        <v>1.3442718317863232E-4</v>
      </c>
      <c r="I73" s="88">
        <f t="shared" si="17"/>
        <v>-501050.44999999995</v>
      </c>
      <c r="J73" s="89">
        <f t="shared" si="18"/>
        <v>-0.32005530330937715</v>
      </c>
      <c r="K73" s="90">
        <f>VLOOKUP($C73,'2025'!$C$120:$U$217,VLOOKUP($L$4,Master!$D$9:$G$20,4,FALSE),FALSE)</f>
        <v>582436.84999999986</v>
      </c>
      <c r="L73" s="91">
        <f>VLOOKUP($C73,'2025'!$C$8:$U$105,VLOOKUP($L$4,Master!$D$9:$G$20,4,FALSE),FALSE)</f>
        <v>209244.96</v>
      </c>
      <c r="M73" s="91">
        <f t="shared" si="19"/>
        <v>0.35925776330944725</v>
      </c>
      <c r="N73" s="87">
        <f t="shared" si="20"/>
        <v>2.6424822883121801E-5</v>
      </c>
      <c r="O73" s="91">
        <f t="shared" si="21"/>
        <v>-373191.8899999999</v>
      </c>
      <c r="P73" s="92">
        <f t="shared" si="22"/>
        <v>-0.64074223669055275</v>
      </c>
      <c r="Q73" s="81"/>
    </row>
    <row r="74" spans="2:17" s="82" customFormat="1" ht="12.75" x14ac:dyDescent="0.2">
      <c r="B74" s="73"/>
      <c r="C74" s="168">
        <v>43101</v>
      </c>
      <c r="D74" s="83" t="s">
        <v>132</v>
      </c>
      <c r="E74" s="84">
        <f>IFERROR(INDEX('2025'!$C$120:$AC$217,MATCH($C74,'2025'!$C$120:$C$217,0),19),0)</f>
        <v>955975.51000000013</v>
      </c>
      <c r="F74" s="85">
        <f>IFERROR(INDEX('2025'!$C$8:$AC$105,MATCH($C74,'2025'!$C$8:$C$105,0),19),0)</f>
        <v>815314.82</v>
      </c>
      <c r="G74" s="86">
        <f t="shared" si="15"/>
        <v>0.85286161776257197</v>
      </c>
      <c r="H74" s="87">
        <f t="shared" si="16"/>
        <v>1.0296329102734103E-4</v>
      </c>
      <c r="I74" s="88">
        <f t="shared" si="17"/>
        <v>-140660.69000000018</v>
      </c>
      <c r="J74" s="89">
        <f t="shared" si="18"/>
        <v>-0.14713838223742798</v>
      </c>
      <c r="K74" s="90">
        <f>VLOOKUP($C74,'2025'!$C$120:$U$217,VLOOKUP($L$4,Master!$D$9:$G$20,4,FALSE),FALSE)</f>
        <v>95262.409999999989</v>
      </c>
      <c r="L74" s="91">
        <f>VLOOKUP($C74,'2025'!$C$8:$U$105,VLOOKUP($L$4,Master!$D$9:$G$20,4,FALSE),FALSE)</f>
        <v>39518.569999999992</v>
      </c>
      <c r="M74" s="91">
        <f t="shared" si="19"/>
        <v>0.41483907451008217</v>
      </c>
      <c r="N74" s="87">
        <f t="shared" si="20"/>
        <v>4.9906636357896056E-6</v>
      </c>
      <c r="O74" s="91">
        <f t="shared" si="21"/>
        <v>-55743.839999999997</v>
      </c>
      <c r="P74" s="92">
        <f t="shared" si="22"/>
        <v>-0.58516092548991783</v>
      </c>
      <c r="Q74" s="81"/>
    </row>
    <row r="75" spans="2:17" s="82" customFormat="1" ht="12.75" x14ac:dyDescent="0.2">
      <c r="B75" s="73"/>
      <c r="C75" s="168">
        <v>43201</v>
      </c>
      <c r="D75" s="83" t="s">
        <v>128</v>
      </c>
      <c r="E75" s="84">
        <f>IFERROR(INDEX('2025'!$C$120:$AC$217,MATCH($C75,'2025'!$C$120:$C$217,0),19),0)</f>
        <v>536031.08000000007</v>
      </c>
      <c r="F75" s="85">
        <f>IFERROR(INDEX('2025'!$C$8:$AC$105,MATCH($C75,'2025'!$C$8:$C$105,0),19),0)</f>
        <v>567414.57999999996</v>
      </c>
      <c r="G75" s="86">
        <f t="shared" si="15"/>
        <v>1.0585479110651568</v>
      </c>
      <c r="H75" s="87">
        <f t="shared" si="16"/>
        <v>7.1656826419145037E-5</v>
      </c>
      <c r="I75" s="88">
        <f t="shared" si="17"/>
        <v>31383.499999999884</v>
      </c>
      <c r="J75" s="89">
        <f t="shared" si="18"/>
        <v>5.8547911065156666E-2</v>
      </c>
      <c r="K75" s="90">
        <f>VLOOKUP($C75,'2025'!$C$120:$U$217,VLOOKUP($L$4,Master!$D$9:$G$20,4,FALSE),FALSE)</f>
        <v>7845.88</v>
      </c>
      <c r="L75" s="91">
        <f>VLOOKUP($C75,'2025'!$C$8:$U$105,VLOOKUP($L$4,Master!$D$9:$G$20,4,FALSE),FALSE)</f>
        <v>0</v>
      </c>
      <c r="M75" s="91">
        <f t="shared" si="19"/>
        <v>0</v>
      </c>
      <c r="N75" s="87">
        <f t="shared" si="20"/>
        <v>0</v>
      </c>
      <c r="O75" s="91">
        <f t="shared" si="21"/>
        <v>-7845.88</v>
      </c>
      <c r="P75" s="92">
        <f t="shared" si="22"/>
        <v>-1</v>
      </c>
      <c r="Q75" s="81"/>
    </row>
    <row r="76" spans="2:17" s="82" customFormat="1" ht="12.75" x14ac:dyDescent="0.2">
      <c r="B76" s="73"/>
      <c r="C76" s="168">
        <v>43202</v>
      </c>
      <c r="D76" s="83" t="s">
        <v>62</v>
      </c>
      <c r="E76" s="84">
        <f>IFERROR(INDEX('2025'!$C$120:$AC$217,MATCH($C76,'2025'!$C$120:$C$217,0),19),0)</f>
        <v>319914.48</v>
      </c>
      <c r="F76" s="85">
        <f>IFERROR(INDEX('2025'!$C$8:$AC$105,MATCH($C76,'2025'!$C$8:$C$105,0),19),0)</f>
        <v>148083.26</v>
      </c>
      <c r="G76" s="86">
        <f t="shared" si="15"/>
        <v>0.46288389322046325</v>
      </c>
      <c r="H76" s="87">
        <f t="shared" si="16"/>
        <v>1.8700923154637874E-5</v>
      </c>
      <c r="I76" s="88">
        <f t="shared" si="17"/>
        <v>-171831.21999999997</v>
      </c>
      <c r="J76" s="89">
        <f t="shared" si="18"/>
        <v>-0.53711610677953681</v>
      </c>
      <c r="K76" s="90">
        <f>VLOOKUP($C76,'2025'!$C$120:$U$217,VLOOKUP($L$4,Master!$D$9:$G$20,4,FALSE),FALSE)</f>
        <v>99589.439999999988</v>
      </c>
      <c r="L76" s="91">
        <f>VLOOKUP($C76,'2025'!$C$8:$U$105,VLOOKUP($L$4,Master!$D$9:$G$20,4,FALSE),FALSE)</f>
        <v>24681.93</v>
      </c>
      <c r="M76" s="91">
        <f t="shared" si="19"/>
        <v>0.24783681884344366</v>
      </c>
      <c r="N76" s="87">
        <f t="shared" si="20"/>
        <v>3.1169956431142261E-6</v>
      </c>
      <c r="O76" s="91">
        <f t="shared" si="21"/>
        <v>-74907.50999999998</v>
      </c>
      <c r="P76" s="92">
        <f t="shared" si="22"/>
        <v>-0.75216318115655623</v>
      </c>
      <c r="Q76" s="81"/>
    </row>
    <row r="77" spans="2:17" s="82" customFormat="1" ht="12.75" x14ac:dyDescent="0.2">
      <c r="B77" s="73"/>
      <c r="C77" s="168">
        <v>43301</v>
      </c>
      <c r="D77" s="83" t="s">
        <v>152</v>
      </c>
      <c r="E77" s="84">
        <f>IFERROR(INDEX('2025'!$C$120:$AC$217,MATCH($C77,'2025'!$C$120:$C$217,0),19),0)</f>
        <v>2657780.3199999998</v>
      </c>
      <c r="F77" s="85">
        <f>IFERROR(INDEX('2025'!$C$8:$AC$105,MATCH($C77,'2025'!$C$8:$C$105,0),19),0)</f>
        <v>3362813.96</v>
      </c>
      <c r="G77" s="86">
        <f t="shared" si="15"/>
        <v>1.2652716007769973</v>
      </c>
      <c r="H77" s="87">
        <f t="shared" si="16"/>
        <v>4.2467815369072427E-4</v>
      </c>
      <c r="I77" s="88">
        <f t="shared" si="17"/>
        <v>705033.64000000013</v>
      </c>
      <c r="J77" s="89">
        <f t="shared" si="18"/>
        <v>0.2652716007769973</v>
      </c>
      <c r="K77" s="90">
        <f>VLOOKUP($C77,'2025'!$C$120:$U$217,VLOOKUP($L$4,Master!$D$9:$G$20,4,FALSE),FALSE)</f>
        <v>352790.96000000008</v>
      </c>
      <c r="L77" s="91">
        <f>VLOOKUP($C77,'2025'!$C$8:$U$105,VLOOKUP($L$4,Master!$D$9:$G$20,4,FALSE),FALSE)</f>
        <v>168718.14999999991</v>
      </c>
      <c r="M77" s="91">
        <f t="shared" si="19"/>
        <v>0.47823830293157132</v>
      </c>
      <c r="N77" s="87">
        <f t="shared" si="20"/>
        <v>2.1306832102039516E-5</v>
      </c>
      <c r="O77" s="91">
        <f t="shared" si="21"/>
        <v>-184072.81000000017</v>
      </c>
      <c r="P77" s="92">
        <f t="shared" si="22"/>
        <v>-0.52176169706842868</v>
      </c>
      <c r="Q77" s="81"/>
    </row>
    <row r="78" spans="2:17" s="82" customFormat="1" ht="12.75" x14ac:dyDescent="0.2">
      <c r="B78" s="73"/>
      <c r="C78" s="168">
        <v>43302</v>
      </c>
      <c r="D78" s="83" t="s">
        <v>69</v>
      </c>
      <c r="E78" s="84">
        <f>IFERROR(INDEX('2025'!$C$120:$AC$217,MATCH($C78,'2025'!$C$120:$C$217,0),19),0)</f>
        <v>1659367.1</v>
      </c>
      <c r="F78" s="85">
        <f>IFERROR(INDEX('2025'!$C$8:$AC$105,MATCH($C78,'2025'!$C$8:$C$105,0),19),0)</f>
        <v>1391577.0099999998</v>
      </c>
      <c r="G78" s="86">
        <f t="shared" si="15"/>
        <v>0.83861913979130942</v>
      </c>
      <c r="H78" s="87">
        <f t="shared" si="16"/>
        <v>1.7573745153753864E-4</v>
      </c>
      <c r="I78" s="88">
        <f t="shared" si="17"/>
        <v>-267790.09000000032</v>
      </c>
      <c r="J78" s="89">
        <f t="shared" si="18"/>
        <v>-0.16138086020869058</v>
      </c>
      <c r="K78" s="90">
        <f>VLOOKUP($C78,'2025'!$C$120:$U$217,VLOOKUP($L$4,Master!$D$9:$G$20,4,FALSE),FALSE)</f>
        <v>354515.18000000017</v>
      </c>
      <c r="L78" s="91">
        <f>VLOOKUP($C78,'2025'!$C$8:$U$105,VLOOKUP($L$4,Master!$D$9:$G$20,4,FALSE),FALSE)</f>
        <v>146874.81</v>
      </c>
      <c r="M78" s="91">
        <f t="shared" si="19"/>
        <v>0.41429766138646001</v>
      </c>
      <c r="N78" s="87">
        <f t="shared" si="20"/>
        <v>1.8548312180337183E-5</v>
      </c>
      <c r="O78" s="91">
        <f t="shared" si="21"/>
        <v>-207640.37000000017</v>
      </c>
      <c r="P78" s="92">
        <f t="shared" si="22"/>
        <v>-0.58570233861353993</v>
      </c>
      <c r="Q78" s="81"/>
    </row>
    <row r="79" spans="2:17" s="82" customFormat="1" ht="12.75" x14ac:dyDescent="0.2">
      <c r="B79" s="73"/>
      <c r="C79" s="168">
        <v>43303</v>
      </c>
      <c r="D79" s="83" t="s">
        <v>71</v>
      </c>
      <c r="E79" s="84">
        <f>IFERROR(INDEX('2025'!$C$120:$AC$217,MATCH($C79,'2025'!$C$120:$C$217,0),19),0)</f>
        <v>1305541.4200000004</v>
      </c>
      <c r="F79" s="85">
        <f>IFERROR(INDEX('2025'!$C$8:$AC$105,MATCH($C79,'2025'!$C$8:$C$105,0),19),0)</f>
        <v>1057055.5799999998</v>
      </c>
      <c r="G79" s="86">
        <f t="shared" si="15"/>
        <v>0.80966835966031592</v>
      </c>
      <c r="H79" s="87">
        <f t="shared" si="16"/>
        <v>1.3349189619246067E-4</v>
      </c>
      <c r="I79" s="88">
        <f t="shared" si="17"/>
        <v>-248485.84000000055</v>
      </c>
      <c r="J79" s="89">
        <f t="shared" si="18"/>
        <v>-0.19033164033968411</v>
      </c>
      <c r="K79" s="90">
        <f>VLOOKUP($C79,'2025'!$C$120:$U$217,VLOOKUP($L$4,Master!$D$9:$G$20,4,FALSE),FALSE)</f>
        <v>325939.96000000014</v>
      </c>
      <c r="L79" s="91">
        <f>VLOOKUP($C79,'2025'!$C$8:$U$105,VLOOKUP($L$4,Master!$D$9:$G$20,4,FALSE),FALSE)</f>
        <v>117510.68999999999</v>
      </c>
      <c r="M79" s="91">
        <f t="shared" si="19"/>
        <v>0.36052863846458083</v>
      </c>
      <c r="N79" s="87">
        <f t="shared" si="20"/>
        <v>1.4840018942981624E-5</v>
      </c>
      <c r="O79" s="91">
        <f t="shared" si="21"/>
        <v>-208429.27000000014</v>
      </c>
      <c r="P79" s="92">
        <f t="shared" si="22"/>
        <v>-0.63947136153541917</v>
      </c>
      <c r="Q79" s="81"/>
    </row>
    <row r="80" spans="2:17" s="82" customFormat="1" ht="12.75" x14ac:dyDescent="0.2">
      <c r="B80" s="73"/>
      <c r="C80" s="168">
        <v>43401</v>
      </c>
      <c r="D80" s="83" t="s">
        <v>153</v>
      </c>
      <c r="E80" s="84">
        <f>IFERROR(INDEX('2025'!$C$120:$AC$217,MATCH($C80,'2025'!$C$120:$C$217,0),19),0)</f>
        <v>1913330.95</v>
      </c>
      <c r="F80" s="85">
        <f>IFERROR(INDEX('2025'!$C$8:$AC$105,MATCH($C80,'2025'!$C$8:$C$105,0),19),0)</f>
        <v>1599462.6800000002</v>
      </c>
      <c r="G80" s="86">
        <f t="shared" si="15"/>
        <v>0.83595714583512082</v>
      </c>
      <c r="H80" s="87">
        <f t="shared" si="16"/>
        <v>2.0199061438403742E-4</v>
      </c>
      <c r="I80" s="88">
        <f t="shared" si="17"/>
        <v>-313868.26999999979</v>
      </c>
      <c r="J80" s="89">
        <f t="shared" si="18"/>
        <v>-0.16404285416487921</v>
      </c>
      <c r="K80" s="90">
        <f>VLOOKUP($C80,'2025'!$C$120:$U$217,VLOOKUP($L$4,Master!$D$9:$G$20,4,FALSE),FALSE)</f>
        <v>324017.76000000007</v>
      </c>
      <c r="L80" s="91">
        <f>VLOOKUP($C80,'2025'!$C$8:$U$105,VLOOKUP($L$4,Master!$D$9:$G$20,4,FALSE),FALSE)</f>
        <v>205362.34000000003</v>
      </c>
      <c r="M80" s="91">
        <f t="shared" si="19"/>
        <v>0.63379964110609244</v>
      </c>
      <c r="N80" s="87">
        <f t="shared" si="20"/>
        <v>2.5934500221001457E-5</v>
      </c>
      <c r="O80" s="91">
        <f t="shared" si="21"/>
        <v>-118655.42000000004</v>
      </c>
      <c r="P80" s="92">
        <f t="shared" si="22"/>
        <v>-0.36620035889390762</v>
      </c>
      <c r="Q80" s="81"/>
    </row>
    <row r="81" spans="2:17" s="82" customFormat="1" ht="12.75" x14ac:dyDescent="0.2">
      <c r="B81" s="73"/>
      <c r="C81" s="168">
        <v>43402</v>
      </c>
      <c r="D81" s="83" t="s">
        <v>44</v>
      </c>
      <c r="E81" s="84">
        <f>IFERROR(INDEX('2025'!$C$120:$AC$217,MATCH($C81,'2025'!$C$120:$C$217,0),19),0)</f>
        <v>41550.78</v>
      </c>
      <c r="F81" s="85">
        <f>IFERROR(INDEX('2025'!$C$8:$AC$105,MATCH($C81,'2025'!$C$8:$C$105,0),19),0)</f>
        <v>29846.999999999996</v>
      </c>
      <c r="G81" s="86">
        <f t="shared" si="15"/>
        <v>0.71832586536281617</v>
      </c>
      <c r="H81" s="87">
        <f t="shared" si="16"/>
        <v>3.7692744838037503E-6</v>
      </c>
      <c r="I81" s="88">
        <f t="shared" si="17"/>
        <v>-11703.780000000002</v>
      </c>
      <c r="J81" s="89">
        <f t="shared" si="18"/>
        <v>-0.28167413463718377</v>
      </c>
      <c r="K81" s="90">
        <f>VLOOKUP($C81,'2025'!$C$120:$U$217,VLOOKUP($L$4,Master!$D$9:$G$20,4,FALSE),FALSE)</f>
        <v>10333.810000000001</v>
      </c>
      <c r="L81" s="91">
        <f>VLOOKUP($C81,'2025'!$C$8:$U$105,VLOOKUP($L$4,Master!$D$9:$G$20,4,FALSE),FALSE)</f>
        <v>1556.4099999999999</v>
      </c>
      <c r="M81" s="91">
        <f t="shared" si="19"/>
        <v>0.15061337493141441</v>
      </c>
      <c r="N81" s="87">
        <f t="shared" si="20"/>
        <v>1.9655364020963564E-7</v>
      </c>
      <c r="O81" s="91">
        <f t="shared" si="21"/>
        <v>-8777.4000000000015</v>
      </c>
      <c r="P81" s="92">
        <f t="shared" si="22"/>
        <v>-0.84938662506858553</v>
      </c>
      <c r="Q81" s="81"/>
    </row>
    <row r="82" spans="2:17" s="82" customFormat="1" ht="12.75" x14ac:dyDescent="0.2">
      <c r="B82" s="73"/>
      <c r="C82" s="168">
        <v>43501</v>
      </c>
      <c r="D82" s="83" t="s">
        <v>134</v>
      </c>
      <c r="E82" s="84">
        <f>IFERROR(INDEX('2025'!$C$120:$AC$217,MATCH($C82,'2025'!$C$120:$C$217,0),19),0)</f>
        <v>2493659.2600000002</v>
      </c>
      <c r="F82" s="85">
        <f>IFERROR(INDEX('2025'!$C$8:$AC$105,MATCH($C82,'2025'!$C$8:$C$105,0),19),0)</f>
        <v>1954773.9900000002</v>
      </c>
      <c r="G82" s="86">
        <f t="shared" si="15"/>
        <v>0.78389779283637973</v>
      </c>
      <c r="H82" s="87">
        <f t="shared" si="16"/>
        <v>2.4686165182799774E-4</v>
      </c>
      <c r="I82" s="88">
        <f t="shared" si="17"/>
        <v>-538885.27</v>
      </c>
      <c r="J82" s="89">
        <f t="shared" si="18"/>
        <v>-0.21610220716362025</v>
      </c>
      <c r="K82" s="90">
        <f>VLOOKUP($C82,'2025'!$C$120:$U$217,VLOOKUP($L$4,Master!$D$9:$G$20,4,FALSE),FALSE)</f>
        <v>515362.57999999996</v>
      </c>
      <c r="L82" s="91">
        <f>VLOOKUP($C82,'2025'!$C$8:$U$105,VLOOKUP($L$4,Master!$D$9:$G$20,4,FALSE),FALSE)</f>
        <v>198457.66000000003</v>
      </c>
      <c r="M82" s="91">
        <f t="shared" si="19"/>
        <v>0.38508356582660708</v>
      </c>
      <c r="N82" s="87">
        <f t="shared" si="20"/>
        <v>2.5062532045210587E-5</v>
      </c>
      <c r="O82" s="91">
        <f t="shared" si="21"/>
        <v>-316904.91999999993</v>
      </c>
      <c r="P82" s="92">
        <f t="shared" si="22"/>
        <v>-0.61491643417339292</v>
      </c>
      <c r="Q82" s="81"/>
    </row>
    <row r="83" spans="2:17" s="82" customFormat="1" ht="12.75" x14ac:dyDescent="0.2">
      <c r="B83" s="73"/>
      <c r="C83" s="168">
        <v>43502</v>
      </c>
      <c r="D83" s="83" t="s">
        <v>56</v>
      </c>
      <c r="E83" s="84">
        <f>IFERROR(INDEX('2025'!$C$120:$AC$217,MATCH($C83,'2025'!$C$120:$C$217,0),19),0)</f>
        <v>2011041.46</v>
      </c>
      <c r="F83" s="85">
        <f>IFERROR(INDEX('2025'!$C$8:$AC$105,MATCH($C83,'2025'!$C$8:$C$105,0),19),0)</f>
        <v>2000508.0199999998</v>
      </c>
      <c r="G83" s="86">
        <f t="shared" si="15"/>
        <v>0.99476219649892239</v>
      </c>
      <c r="H83" s="87">
        <f t="shared" si="16"/>
        <v>2.5263724442760619E-4</v>
      </c>
      <c r="I83" s="88">
        <f t="shared" si="17"/>
        <v>-10533.440000000177</v>
      </c>
      <c r="J83" s="89">
        <f t="shared" si="18"/>
        <v>-5.2378035010775849E-3</v>
      </c>
      <c r="K83" s="90">
        <f>VLOOKUP($C83,'2025'!$C$120:$U$217,VLOOKUP($L$4,Master!$D$9:$G$20,4,FALSE),FALSE)</f>
        <v>293547.39000000007</v>
      </c>
      <c r="L83" s="91">
        <f>VLOOKUP($C83,'2025'!$C$8:$U$105,VLOOKUP($L$4,Master!$D$9:$G$20,4,FALSE),FALSE)</f>
        <v>288816.99000000005</v>
      </c>
      <c r="M83" s="91">
        <f t="shared" si="19"/>
        <v>0.98388539581292134</v>
      </c>
      <c r="N83" s="87">
        <f t="shared" si="20"/>
        <v>3.6473699564311429E-5</v>
      </c>
      <c r="O83" s="91">
        <f t="shared" si="21"/>
        <v>-4730.4000000000233</v>
      </c>
      <c r="P83" s="92">
        <f t="shared" si="22"/>
        <v>-1.6114604187078694E-2</v>
      </c>
      <c r="Q83" s="81"/>
    </row>
    <row r="84" spans="2:17" s="82" customFormat="1" ht="12.75" x14ac:dyDescent="0.2">
      <c r="B84" s="73"/>
      <c r="C84" s="168">
        <v>43601</v>
      </c>
      <c r="D84" s="83" t="s">
        <v>135</v>
      </c>
      <c r="E84" s="84">
        <f>IFERROR(INDEX('2025'!$C$120:$AC$217,MATCH($C84,'2025'!$C$120:$C$217,0),19),0)</f>
        <v>890301.28</v>
      </c>
      <c r="F84" s="85">
        <f>IFERROR(INDEX('2025'!$C$8:$AC$105,MATCH($C84,'2025'!$C$8:$C$105,0),19),0)</f>
        <v>5903365.0599999987</v>
      </c>
      <c r="G84" s="86">
        <f t="shared" si="15"/>
        <v>6.6307498288669189</v>
      </c>
      <c r="H84" s="87">
        <f t="shared" si="16"/>
        <v>7.4551557239376127E-4</v>
      </c>
      <c r="I84" s="88">
        <f t="shared" si="17"/>
        <v>5013063.7799999984</v>
      </c>
      <c r="J84" s="89">
        <f t="shared" si="18"/>
        <v>5.630749828866918</v>
      </c>
      <c r="K84" s="90">
        <f>VLOOKUP($C84,'2025'!$C$120:$U$217,VLOOKUP($L$4,Master!$D$9:$G$20,4,FALSE),FALSE)</f>
        <v>1.9999999999999998</v>
      </c>
      <c r="L84" s="91">
        <f>VLOOKUP($C84,'2025'!$C$8:$U$105,VLOOKUP($L$4,Master!$D$9:$G$20,4,FALSE),FALSE)</f>
        <v>10538.789999999999</v>
      </c>
      <c r="M84" s="91">
        <f t="shared" si="19"/>
        <v>5269.3950000000004</v>
      </c>
      <c r="N84" s="87">
        <f t="shared" si="20"/>
        <v>1.3309073688198522E-6</v>
      </c>
      <c r="O84" s="91">
        <f t="shared" si="21"/>
        <v>10536.789999999999</v>
      </c>
      <c r="P84" s="92">
        <f t="shared" si="22"/>
        <v>5268.3950000000004</v>
      </c>
      <c r="Q84" s="81"/>
    </row>
    <row r="85" spans="2:17" s="82" customFormat="1" ht="12.75" x14ac:dyDescent="0.2">
      <c r="B85" s="73"/>
      <c r="C85" s="168">
        <v>43701</v>
      </c>
      <c r="D85" s="83" t="s">
        <v>154</v>
      </c>
      <c r="E85" s="84">
        <f>IFERROR(INDEX('2025'!$C$120:$AC$217,MATCH($C85,'2025'!$C$120:$C$217,0),19),0)</f>
        <v>20612949.059999935</v>
      </c>
      <c r="F85" s="85">
        <f>IFERROR(INDEX('2025'!$C$8:$AC$105,MATCH($C85,'2025'!$C$8:$C$105,0),19),0)</f>
        <v>16665612.629999999</v>
      </c>
      <c r="G85" s="86">
        <f t="shared" si="15"/>
        <v>0.80850210134852252</v>
      </c>
      <c r="H85" s="87">
        <f t="shared" si="16"/>
        <v>2.1046426254972533E-3</v>
      </c>
      <c r="I85" s="88">
        <f t="shared" si="17"/>
        <v>-3947336.4299999364</v>
      </c>
      <c r="J85" s="89">
        <f t="shared" si="18"/>
        <v>-0.19149789865147751</v>
      </c>
      <c r="K85" s="90">
        <f>VLOOKUP($C85,'2025'!$C$120:$U$217,VLOOKUP($L$4,Master!$D$9:$G$20,4,FALSE),FALSE)</f>
        <v>20600949.099999934</v>
      </c>
      <c r="L85" s="91">
        <f>VLOOKUP($C85,'2025'!$C$8:$U$105,VLOOKUP($L$4,Master!$D$9:$G$20,4,FALSE),FALSE)</f>
        <v>16665612.629999999</v>
      </c>
      <c r="M85" s="91">
        <f t="shared" si="19"/>
        <v>0.80897305017854992</v>
      </c>
      <c r="N85" s="87">
        <f t="shared" si="20"/>
        <v>2.1046426254972533E-3</v>
      </c>
      <c r="O85" s="91">
        <f t="shared" si="21"/>
        <v>-3935336.4699999355</v>
      </c>
      <c r="P85" s="92">
        <f t="shared" si="22"/>
        <v>-0.19102694982145013</v>
      </c>
      <c r="Q85" s="81"/>
    </row>
    <row r="86" spans="2:17" s="82" customFormat="1" ht="12.75" x14ac:dyDescent="0.2">
      <c r="B86" s="73"/>
      <c r="C86" s="168">
        <v>50201</v>
      </c>
      <c r="D86" s="83" t="s">
        <v>76</v>
      </c>
      <c r="E86" s="84">
        <f>IFERROR(INDEX('2025'!$C$120:$AC$217,MATCH($C86,'2025'!$C$120:$C$217,0),19),0)</f>
        <v>551649.74</v>
      </c>
      <c r="F86" s="85">
        <f>IFERROR(INDEX('2025'!$C$8:$AC$105,MATCH($C86,'2025'!$C$8:$C$105,0),19),0)</f>
        <v>466965.09</v>
      </c>
      <c r="G86" s="86">
        <f t="shared" si="15"/>
        <v>0.84648837140755295</v>
      </c>
      <c r="H86" s="87">
        <f t="shared" si="16"/>
        <v>5.8971407463534764E-5</v>
      </c>
      <c r="I86" s="88">
        <f t="shared" si="17"/>
        <v>-84684.649999999965</v>
      </c>
      <c r="J86" s="89">
        <f t="shared" si="18"/>
        <v>-0.15351162859244702</v>
      </c>
      <c r="K86" s="90">
        <f>VLOOKUP($C86,'2025'!$C$120:$U$217,VLOOKUP($L$4,Master!$D$9:$G$20,4,FALSE),FALSE)</f>
        <v>101652.51999999999</v>
      </c>
      <c r="L86" s="91">
        <f>VLOOKUP($C86,'2025'!$C$8:$U$105,VLOOKUP($L$4,Master!$D$9:$G$20,4,FALSE),FALSE)</f>
        <v>55848.44</v>
      </c>
      <c r="M86" s="91">
        <f t="shared" si="19"/>
        <v>0.54940536643853011</v>
      </c>
      <c r="N86" s="87">
        <f t="shared" si="20"/>
        <v>7.0529064848140436E-6</v>
      </c>
      <c r="O86" s="91">
        <f t="shared" si="21"/>
        <v>-45804.079999999987</v>
      </c>
      <c r="P86" s="92">
        <f t="shared" si="22"/>
        <v>-0.45059463356146989</v>
      </c>
      <c r="Q86" s="81"/>
    </row>
    <row r="87" spans="2:17" s="82" customFormat="1" ht="12.75" x14ac:dyDescent="0.2">
      <c r="B87" s="73"/>
      <c r="C87" s="168">
        <v>50301</v>
      </c>
      <c r="D87" s="83" t="s">
        <v>77</v>
      </c>
      <c r="E87" s="84">
        <f>IFERROR(INDEX('2025'!$C$120:$AC$217,MATCH($C87,'2025'!$C$120:$C$217,0),19),0)</f>
        <v>1802730.6599999997</v>
      </c>
      <c r="F87" s="85">
        <f>IFERROR(INDEX('2025'!$C$8:$AC$105,MATCH($C87,'2025'!$C$8:$C$105,0),19),0)</f>
        <v>1445823.6599999997</v>
      </c>
      <c r="G87" s="86">
        <f t="shared" si="15"/>
        <v>0.80201867759879331</v>
      </c>
      <c r="H87" s="87">
        <f t="shared" si="16"/>
        <v>1.8258807349876867E-4</v>
      </c>
      <c r="I87" s="88">
        <f t="shared" si="17"/>
        <v>-356907</v>
      </c>
      <c r="J87" s="89">
        <f t="shared" si="18"/>
        <v>-0.19798132240120667</v>
      </c>
      <c r="K87" s="90">
        <f>VLOOKUP($C87,'2025'!$C$120:$U$217,VLOOKUP($L$4,Master!$D$9:$G$20,4,FALSE),FALSE)</f>
        <v>325844.75</v>
      </c>
      <c r="L87" s="91">
        <f>VLOOKUP($C87,'2025'!$C$8:$U$105,VLOOKUP($L$4,Master!$D$9:$G$20,4,FALSE),FALSE)</f>
        <v>158144.94000000003</v>
      </c>
      <c r="M87" s="91">
        <f t="shared" si="19"/>
        <v>0.48533830911806936</v>
      </c>
      <c r="N87" s="87">
        <f t="shared" si="20"/>
        <v>1.9971577950369392E-5</v>
      </c>
      <c r="O87" s="91">
        <f t="shared" si="21"/>
        <v>-167699.80999999997</v>
      </c>
      <c r="P87" s="92">
        <f t="shared" si="22"/>
        <v>-0.51466169088193059</v>
      </c>
      <c r="Q87" s="81"/>
    </row>
    <row r="88" spans="2:17" s="82" customFormat="1" ht="12.75" x14ac:dyDescent="0.2">
      <c r="B88" s="73"/>
      <c r="C88" s="168">
        <v>50401</v>
      </c>
      <c r="D88" s="83" t="s">
        <v>78</v>
      </c>
      <c r="E88" s="84">
        <f>IFERROR(INDEX('2025'!$C$120:$AC$217,MATCH($C88,'2025'!$C$120:$C$217,0),19),0)</f>
        <v>1975457.3099999998</v>
      </c>
      <c r="F88" s="85">
        <f>IFERROR(INDEX('2025'!$C$8:$AC$105,MATCH($C88,'2025'!$C$8:$C$105,0),19),0)</f>
        <v>1794420.37</v>
      </c>
      <c r="G88" s="86">
        <f t="shared" si="15"/>
        <v>0.90835694647332077</v>
      </c>
      <c r="H88" s="87">
        <f t="shared" si="16"/>
        <v>2.2661114731325379E-4</v>
      </c>
      <c r="I88" s="88">
        <f t="shared" si="17"/>
        <v>-181036.93999999971</v>
      </c>
      <c r="J88" s="89">
        <f t="shared" si="18"/>
        <v>-9.1643053526679216E-2</v>
      </c>
      <c r="K88" s="90">
        <f>VLOOKUP($C88,'2025'!$C$120:$U$217,VLOOKUP($L$4,Master!$D$9:$G$20,4,FALSE),FALSE)</f>
        <v>224518.01000000007</v>
      </c>
      <c r="L88" s="91">
        <f>VLOOKUP($C88,'2025'!$C$8:$U$105,VLOOKUP($L$4,Master!$D$9:$G$20,4,FALSE),FALSE)</f>
        <v>124760.62</v>
      </c>
      <c r="M88" s="91">
        <f t="shared" si="19"/>
        <v>0.55568201410657414</v>
      </c>
      <c r="N88" s="87">
        <f t="shared" si="20"/>
        <v>1.5755587548146743E-5</v>
      </c>
      <c r="O88" s="91">
        <f t="shared" si="21"/>
        <v>-99757.390000000072</v>
      </c>
      <c r="P88" s="92">
        <f t="shared" si="22"/>
        <v>-0.44431798589342586</v>
      </c>
      <c r="Q88" s="81"/>
    </row>
    <row r="89" spans="2:17" s="82" customFormat="1" ht="12.75" x14ac:dyDescent="0.2">
      <c r="B89" s="73"/>
      <c r="C89" s="168">
        <v>50801</v>
      </c>
      <c r="D89" s="83" t="s">
        <v>79</v>
      </c>
      <c r="E89" s="84">
        <f>IFERROR(INDEX('2025'!$C$120:$AC$217,MATCH($C89,'2025'!$C$120:$C$217,0),19),0)</f>
        <v>215898.52</v>
      </c>
      <c r="F89" s="85">
        <f>IFERROR(INDEX('2025'!$C$8:$AC$105,MATCH($C89,'2025'!$C$8:$C$105,0),19),0)</f>
        <v>408130.88</v>
      </c>
      <c r="G89" s="86">
        <f t="shared" si="15"/>
        <v>1.8903829447279215</v>
      </c>
      <c r="H89" s="87">
        <f t="shared" si="16"/>
        <v>5.1541438403738083E-5</v>
      </c>
      <c r="I89" s="88">
        <f t="shared" si="17"/>
        <v>192232.36000000002</v>
      </c>
      <c r="J89" s="89">
        <f t="shared" si="18"/>
        <v>0.89038294472792134</v>
      </c>
      <c r="K89" s="90">
        <f>VLOOKUP($C89,'2025'!$C$120:$U$217,VLOOKUP($L$4,Master!$D$9:$G$20,4,FALSE),FALSE)</f>
        <v>76000.37</v>
      </c>
      <c r="L89" s="91">
        <f>VLOOKUP($C89,'2025'!$C$8:$U$105,VLOOKUP($L$4,Master!$D$9:$G$20,4,FALSE),FALSE)</f>
        <v>76000.37</v>
      </c>
      <c r="M89" s="91">
        <f t="shared" si="19"/>
        <v>1</v>
      </c>
      <c r="N89" s="87">
        <f t="shared" si="20"/>
        <v>9.5978240828439732E-6</v>
      </c>
      <c r="O89" s="91">
        <f t="shared" si="21"/>
        <v>0</v>
      </c>
      <c r="P89" s="92">
        <f t="shared" si="22"/>
        <v>0</v>
      </c>
      <c r="Q89" s="81"/>
    </row>
    <row r="90" spans="2:17" s="82" customFormat="1" ht="12.75" x14ac:dyDescent="0.2">
      <c r="B90" s="73"/>
      <c r="C90" s="168">
        <v>50901</v>
      </c>
      <c r="D90" s="83" t="s">
        <v>80</v>
      </c>
      <c r="E90" s="84">
        <f>IFERROR(INDEX('2025'!$C$120:$AC$217,MATCH($C90,'2025'!$C$120:$C$217,0),19),0)</f>
        <v>12423804.309999999</v>
      </c>
      <c r="F90" s="85">
        <f>IFERROR(INDEX('2025'!$C$8:$AC$105,MATCH($C90,'2025'!$C$8:$C$105,0),19),0)</f>
        <v>9558133.9199999999</v>
      </c>
      <c r="G90" s="86">
        <f t="shared" si="15"/>
        <v>0.76934034708729249</v>
      </c>
      <c r="H90" s="87">
        <f t="shared" si="16"/>
        <v>1.2070637014586095E-3</v>
      </c>
      <c r="I90" s="88">
        <f t="shared" si="17"/>
        <v>-2865670.3899999987</v>
      </c>
      <c r="J90" s="89">
        <f t="shared" si="18"/>
        <v>-0.23065965291270746</v>
      </c>
      <c r="K90" s="90">
        <f>VLOOKUP($C90,'2025'!$C$120:$U$217,VLOOKUP($L$4,Master!$D$9:$G$20,4,FALSE),FALSE)</f>
        <v>3911699.28</v>
      </c>
      <c r="L90" s="91">
        <f>VLOOKUP($C90,'2025'!$C$8:$U$105,VLOOKUP($L$4,Master!$D$9:$G$20,4,FALSE),FALSE)</f>
        <v>1520769.23</v>
      </c>
      <c r="M90" s="91">
        <f t="shared" si="19"/>
        <v>0.38877457625014572</v>
      </c>
      <c r="N90" s="87">
        <f t="shared" si="20"/>
        <v>1.9205269053482351E-4</v>
      </c>
      <c r="O90" s="91">
        <f t="shared" si="21"/>
        <v>-2390930.0499999998</v>
      </c>
      <c r="P90" s="92">
        <f t="shared" si="22"/>
        <v>-0.61122542374985434</v>
      </c>
      <c r="Q90" s="81"/>
    </row>
    <row r="91" spans="2:17" s="82" customFormat="1" ht="12.75" x14ac:dyDescent="0.2">
      <c r="B91" s="73"/>
      <c r="C91" s="168">
        <v>51001</v>
      </c>
      <c r="D91" s="83" t="s">
        <v>155</v>
      </c>
      <c r="E91" s="84">
        <f>IFERROR(INDEX('2025'!$C$120:$AC$217,MATCH($C91,'2025'!$C$120:$C$217,0),19),0)</f>
        <v>525805.46</v>
      </c>
      <c r="F91" s="85">
        <f>IFERROR(INDEX('2025'!$C$8:$AC$105,MATCH($C91,'2025'!$C$8:$C$105,0),19),0)</f>
        <v>726170.90999999992</v>
      </c>
      <c r="G91" s="86">
        <f t="shared" ref="G91:G106" si="23">IFERROR(F91/E91,0)</f>
        <v>1.3810638444112009</v>
      </c>
      <c r="H91" s="87">
        <f t="shared" ref="H91:H106" si="24">F91/$D$4</f>
        <v>9.1705614699753735E-5</v>
      </c>
      <c r="I91" s="88">
        <f t="shared" ref="I91:I106" si="25">F91-E91</f>
        <v>200365.44999999995</v>
      </c>
      <c r="J91" s="89">
        <f t="shared" ref="J91:J106" si="26">IFERROR(I91/E91,0)</f>
        <v>0.381063844411201</v>
      </c>
      <c r="K91" s="90">
        <f>VLOOKUP($C91,'2025'!$C$120:$U$217,VLOOKUP($L$4,Master!$D$9:$G$20,4,FALSE),FALSE)</f>
        <v>74378.030000000013</v>
      </c>
      <c r="L91" s="91">
        <f>VLOOKUP($C91,'2025'!$C$8:$U$105,VLOOKUP($L$4,Master!$D$9:$G$20,4,FALSE),FALSE)</f>
        <v>61373.450000000012</v>
      </c>
      <c r="M91" s="91">
        <f t="shared" ref="M91:M106" si="27">IFERROR(L91/K91,0)</f>
        <v>0.82515562727326874</v>
      </c>
      <c r="N91" s="87">
        <f t="shared" ref="N91:N106" si="28">L91/$D$4</f>
        <v>7.7506409042116584E-6</v>
      </c>
      <c r="O91" s="91">
        <f t="shared" ref="O91:O106" si="29">L91-K91</f>
        <v>-13004.580000000002</v>
      </c>
      <c r="P91" s="92">
        <f t="shared" ref="P91:P106" si="30">IFERROR(O91/K91,0)</f>
        <v>-0.17484437272673126</v>
      </c>
      <c r="Q91" s="81"/>
    </row>
    <row r="92" spans="2:17" s="82" customFormat="1" ht="12.75" x14ac:dyDescent="0.2">
      <c r="B92" s="73"/>
      <c r="C92" s="168">
        <v>51101</v>
      </c>
      <c r="D92" s="83" t="s">
        <v>82</v>
      </c>
      <c r="E92" s="84">
        <f>IFERROR(INDEX('2025'!$C$120:$AC$217,MATCH($C92,'2025'!$C$120:$C$217,0),19),0)</f>
        <v>217541.87000000002</v>
      </c>
      <c r="F92" s="85">
        <f>IFERROR(INDEX('2025'!$C$8:$AC$105,MATCH($C92,'2025'!$C$8:$C$105,0),19),0)</f>
        <v>205260.67000000004</v>
      </c>
      <c r="G92" s="86">
        <f t="shared" si="23"/>
        <v>0.94354558044389347</v>
      </c>
      <c r="H92" s="87">
        <f t="shared" si="24"/>
        <v>2.5921660668055824E-5</v>
      </c>
      <c r="I92" s="88">
        <f t="shared" si="25"/>
        <v>-12281.199999999983</v>
      </c>
      <c r="J92" s="89">
        <f t="shared" si="26"/>
        <v>-5.6454419556106514E-2</v>
      </c>
      <c r="K92" s="90">
        <f>VLOOKUP($C92,'2025'!$C$120:$U$217,VLOOKUP($L$4,Master!$D$9:$G$20,4,FALSE),FALSE)</f>
        <v>45614.53</v>
      </c>
      <c r="L92" s="91">
        <f>VLOOKUP($C92,'2025'!$C$8:$U$105,VLOOKUP($L$4,Master!$D$9:$G$20,4,FALSE),FALSE)</f>
        <v>0</v>
      </c>
      <c r="M92" s="91">
        <f t="shared" si="27"/>
        <v>0</v>
      </c>
      <c r="N92" s="87">
        <f t="shared" si="28"/>
        <v>0</v>
      </c>
      <c r="O92" s="91">
        <f t="shared" si="29"/>
        <v>-45614.53</v>
      </c>
      <c r="P92" s="92">
        <f t="shared" si="30"/>
        <v>-1</v>
      </c>
      <c r="Q92" s="81"/>
    </row>
    <row r="93" spans="2:17" s="82" customFormat="1" ht="12.75" x14ac:dyDescent="0.2">
      <c r="B93" s="73"/>
      <c r="C93" s="168">
        <v>51301</v>
      </c>
      <c r="D93" s="83" t="s">
        <v>83</v>
      </c>
      <c r="E93" s="84">
        <f>IFERROR(INDEX('2025'!$C$120:$AC$217,MATCH($C93,'2025'!$C$120:$C$217,0),19),0)</f>
        <v>333332.37</v>
      </c>
      <c r="F93" s="85">
        <f>IFERROR(INDEX('2025'!$C$8:$AC$105,MATCH($C93,'2025'!$C$8:$C$105,0),19),0)</f>
        <v>256848.61000000002</v>
      </c>
      <c r="G93" s="86">
        <f t="shared" si="23"/>
        <v>0.7705480568838845</v>
      </c>
      <c r="H93" s="87">
        <f t="shared" si="24"/>
        <v>3.2436523331439035E-5</v>
      </c>
      <c r="I93" s="88">
        <f t="shared" si="25"/>
        <v>-76483.75999999998</v>
      </c>
      <c r="J93" s="89">
        <f t="shared" si="26"/>
        <v>-0.22945194311611555</v>
      </c>
      <c r="K93" s="90">
        <f>VLOOKUP($C93,'2025'!$C$120:$U$217,VLOOKUP($L$4,Master!$D$9:$G$20,4,FALSE),FALSE)</f>
        <v>61528.719999999987</v>
      </c>
      <c r="L93" s="91">
        <f>VLOOKUP($C93,'2025'!$C$8:$U$105,VLOOKUP($L$4,Master!$D$9:$G$20,4,FALSE),FALSE)</f>
        <v>29048.210000000003</v>
      </c>
      <c r="M93" s="91">
        <f t="shared" si="27"/>
        <v>0.47210814721970501</v>
      </c>
      <c r="N93" s="87">
        <f t="shared" si="28"/>
        <v>3.6683980551872203E-6</v>
      </c>
      <c r="O93" s="91">
        <f t="shared" si="29"/>
        <v>-32480.509999999984</v>
      </c>
      <c r="P93" s="92">
        <f t="shared" si="30"/>
        <v>-0.52789185278029493</v>
      </c>
      <c r="Q93" s="81"/>
    </row>
    <row r="94" spans="2:17" s="82" customFormat="1" ht="12.75" x14ac:dyDescent="0.2">
      <c r="B94" s="73"/>
      <c r="C94" s="168">
        <v>51401</v>
      </c>
      <c r="D94" s="83" t="s">
        <v>84</v>
      </c>
      <c r="E94" s="84">
        <f>IFERROR(INDEX('2025'!$C$120:$AC$217,MATCH($C94,'2025'!$C$120:$C$217,0),19),0)</f>
        <v>44226.270000000004</v>
      </c>
      <c r="F94" s="85">
        <f>IFERROR(INDEX('2025'!$C$8:$AC$105,MATCH($C94,'2025'!$C$8:$C$105,0),19),0)</f>
        <v>45598.22</v>
      </c>
      <c r="G94" s="86">
        <f t="shared" si="23"/>
        <v>1.0310211555258899</v>
      </c>
      <c r="H94" s="87">
        <f t="shared" si="24"/>
        <v>5.758441624044958E-6</v>
      </c>
      <c r="I94" s="88">
        <f t="shared" si="25"/>
        <v>1371.9499999999971</v>
      </c>
      <c r="J94" s="89">
        <f t="shared" si="26"/>
        <v>3.1021155525889861E-2</v>
      </c>
      <c r="K94" s="90">
        <f>VLOOKUP($C94,'2025'!$C$120:$U$217,VLOOKUP($L$4,Master!$D$9:$G$20,4,FALSE),FALSE)</f>
        <v>9975.4800000000014</v>
      </c>
      <c r="L94" s="91">
        <f>VLOOKUP($C94,'2025'!$C$8:$U$105,VLOOKUP($L$4,Master!$D$9:$G$20,4,FALSE),FALSE)</f>
        <v>6768.1500000000024</v>
      </c>
      <c r="M94" s="91">
        <f t="shared" si="27"/>
        <v>0.67847862959977878</v>
      </c>
      <c r="N94" s="87">
        <f t="shared" si="28"/>
        <v>8.5472627391551457E-7</v>
      </c>
      <c r="O94" s="91">
        <f t="shared" si="29"/>
        <v>-3207.329999999999</v>
      </c>
      <c r="P94" s="92">
        <f t="shared" si="30"/>
        <v>-0.32152137040022122</v>
      </c>
      <c r="Q94" s="81"/>
    </row>
    <row r="95" spans="2:17" s="82" customFormat="1" ht="12.75" x14ac:dyDescent="0.2">
      <c r="B95" s="73"/>
      <c r="C95" s="168">
        <v>51601</v>
      </c>
      <c r="D95" s="83" t="s">
        <v>85</v>
      </c>
      <c r="E95" s="84">
        <f>IFERROR(INDEX('2025'!$C$120:$AC$217,MATCH($C95,'2025'!$C$120:$C$217,0),19),0)</f>
        <v>328415.21999999997</v>
      </c>
      <c r="F95" s="85">
        <f>IFERROR(INDEX('2025'!$C$8:$AC$105,MATCH($C95,'2025'!$C$8:$C$105,0),19),0)</f>
        <v>312516.50999999995</v>
      </c>
      <c r="G95" s="86">
        <f t="shared" si="23"/>
        <v>0.9515896065961863</v>
      </c>
      <c r="H95" s="87">
        <f t="shared" si="24"/>
        <v>3.9466630043568849E-5</v>
      </c>
      <c r="I95" s="88">
        <f t="shared" si="25"/>
        <v>-15898.710000000021</v>
      </c>
      <c r="J95" s="89">
        <f t="shared" si="26"/>
        <v>-4.8410393403813694E-2</v>
      </c>
      <c r="K95" s="90">
        <f>VLOOKUP($C95,'2025'!$C$120:$U$217,VLOOKUP($L$4,Master!$D$9:$G$20,4,FALSE),FALSE)</f>
        <v>45873.009999999987</v>
      </c>
      <c r="L95" s="91">
        <f>VLOOKUP($C95,'2025'!$C$8:$U$105,VLOOKUP($L$4,Master!$D$9:$G$20,4,FALSE),FALSE)</f>
        <v>36450.509999999995</v>
      </c>
      <c r="M95" s="91">
        <f t="shared" si="27"/>
        <v>0.7945959944638471</v>
      </c>
      <c r="N95" s="87">
        <f t="shared" si="28"/>
        <v>4.6032089410873261E-6</v>
      </c>
      <c r="O95" s="91">
        <f t="shared" si="29"/>
        <v>-9422.4999999999927</v>
      </c>
      <c r="P95" s="92">
        <f t="shared" si="30"/>
        <v>-0.20540400553615284</v>
      </c>
      <c r="Q95" s="81"/>
    </row>
    <row r="96" spans="2:17" s="82" customFormat="1" ht="12.75" x14ac:dyDescent="0.2">
      <c r="B96" s="73"/>
      <c r="C96" s="168">
        <v>51801</v>
      </c>
      <c r="D96" s="83" t="s">
        <v>156</v>
      </c>
      <c r="E96" s="84">
        <f>IFERROR(INDEX('2025'!$C$120:$AC$217,MATCH($C96,'2025'!$C$120:$C$217,0),19),0)</f>
        <v>13295466.68</v>
      </c>
      <c r="F96" s="85">
        <f>IFERROR(INDEX('2025'!$C$8:$AC$105,MATCH($C96,'2025'!$C$8:$C$105,0),19),0)</f>
        <v>11599333.310000001</v>
      </c>
      <c r="G96" s="86">
        <f t="shared" si="23"/>
        <v>0.87242769202291748</v>
      </c>
      <c r="H96" s="87">
        <f t="shared" si="24"/>
        <v>1.4648397183810065E-3</v>
      </c>
      <c r="I96" s="88">
        <f t="shared" si="25"/>
        <v>-1696133.3699999992</v>
      </c>
      <c r="J96" s="89">
        <f t="shared" si="26"/>
        <v>-0.12757230797708255</v>
      </c>
      <c r="K96" s="90">
        <f>VLOOKUP($C96,'2025'!$C$120:$U$217,VLOOKUP($L$4,Master!$D$9:$G$20,4,FALSE),FALSE)</f>
        <v>1696133.33</v>
      </c>
      <c r="L96" s="91">
        <f>VLOOKUP($C96,'2025'!$C$8:$U$105,VLOOKUP($L$4,Master!$D$9:$G$20,4,FALSE),FALSE)</f>
        <v>0</v>
      </c>
      <c r="M96" s="91">
        <f t="shared" si="27"/>
        <v>0</v>
      </c>
      <c r="N96" s="87">
        <f t="shared" si="28"/>
        <v>0</v>
      </c>
      <c r="O96" s="91">
        <f t="shared" si="29"/>
        <v>-1696133.33</v>
      </c>
      <c r="P96" s="92">
        <f t="shared" si="30"/>
        <v>-1</v>
      </c>
      <c r="Q96" s="81"/>
    </row>
    <row r="97" spans="2:17" s="82" customFormat="1" ht="12.75" x14ac:dyDescent="0.2">
      <c r="B97" s="73"/>
      <c r="C97" s="168">
        <v>51901</v>
      </c>
      <c r="D97" s="83" t="s">
        <v>157</v>
      </c>
      <c r="E97" s="84">
        <f>IFERROR(INDEX('2025'!$C$120:$AC$217,MATCH($C97,'2025'!$C$120:$C$217,0),19),0)</f>
        <v>296034.19</v>
      </c>
      <c r="F97" s="85">
        <f>IFERROR(INDEX('2025'!$C$8:$AC$105,MATCH($C97,'2025'!$C$8:$C$105,0),19),0)</f>
        <v>290019.76</v>
      </c>
      <c r="G97" s="86">
        <f t="shared" si="23"/>
        <v>0.97968332644280043</v>
      </c>
      <c r="H97" s="87">
        <f t="shared" si="24"/>
        <v>3.6625593231041231E-5</v>
      </c>
      <c r="I97" s="88">
        <f t="shared" si="25"/>
        <v>-6014.429999999993</v>
      </c>
      <c r="J97" s="89">
        <f t="shared" si="26"/>
        <v>-2.0316673557199568E-2</v>
      </c>
      <c r="K97" s="90">
        <f>VLOOKUP($C97,'2025'!$C$120:$U$217,VLOOKUP($L$4,Master!$D$9:$G$20,4,FALSE),FALSE)</f>
        <v>48537.460000000006</v>
      </c>
      <c r="L97" s="91">
        <f>VLOOKUP($C97,'2025'!$C$8:$U$105,VLOOKUP($L$4,Master!$D$9:$G$20,4,FALSE),FALSE)</f>
        <v>46260.690000000017</v>
      </c>
      <c r="M97" s="91">
        <f t="shared" si="27"/>
        <v>0.95309251864436273</v>
      </c>
      <c r="N97" s="87">
        <f t="shared" si="28"/>
        <v>5.8421026709604109E-6</v>
      </c>
      <c r="O97" s="91">
        <f t="shared" si="29"/>
        <v>-2276.7699999999895</v>
      </c>
      <c r="P97" s="92">
        <f t="shared" si="30"/>
        <v>-4.6907481355637257E-2</v>
      </c>
      <c r="Q97" s="81"/>
    </row>
    <row r="98" spans="2:17" s="82" customFormat="1" ht="12.75" x14ac:dyDescent="0.2">
      <c r="B98" s="73"/>
      <c r="C98" s="168">
        <v>52001</v>
      </c>
      <c r="D98" s="83" t="s">
        <v>86</v>
      </c>
      <c r="E98" s="84">
        <f>IFERROR(INDEX('2025'!$C$120:$AC$217,MATCH($C98,'2025'!$C$120:$C$217,0),19),0)</f>
        <v>1288348.99</v>
      </c>
      <c r="F98" s="85">
        <f>IFERROR(INDEX('2025'!$C$8:$AC$105,MATCH($C98,'2025'!$C$8:$C$105,0),19),0)</f>
        <v>1048306.0800000001</v>
      </c>
      <c r="G98" s="86">
        <f t="shared" si="23"/>
        <v>0.81368176490750388</v>
      </c>
      <c r="H98" s="87">
        <f t="shared" si="24"/>
        <v>1.323869520742565E-4</v>
      </c>
      <c r="I98" s="88">
        <f t="shared" si="25"/>
        <v>-240042.90999999992</v>
      </c>
      <c r="J98" s="89">
        <f t="shared" si="26"/>
        <v>-0.18631823509249612</v>
      </c>
      <c r="K98" s="90">
        <f>VLOOKUP($C98,'2025'!$C$120:$U$217,VLOOKUP($L$4,Master!$D$9:$G$20,4,FALSE),FALSE)</f>
        <v>234629.41</v>
      </c>
      <c r="L98" s="91">
        <f>VLOOKUP($C98,'2025'!$C$8:$U$105,VLOOKUP($L$4,Master!$D$9:$G$20,4,FALSE),FALSE)</f>
        <v>117907.05000000003</v>
      </c>
      <c r="M98" s="91">
        <f t="shared" si="27"/>
        <v>0.5025245982590163</v>
      </c>
      <c r="N98" s="87">
        <f t="shared" si="28"/>
        <v>1.4890073877628343E-5</v>
      </c>
      <c r="O98" s="91">
        <f t="shared" si="29"/>
        <v>-116722.35999999997</v>
      </c>
      <c r="P98" s="92">
        <f t="shared" si="30"/>
        <v>-0.49747540174098365</v>
      </c>
      <c r="Q98" s="81"/>
    </row>
    <row r="99" spans="2:17" s="82" customFormat="1" ht="12.75" x14ac:dyDescent="0.2">
      <c r="B99" s="73"/>
      <c r="C99" s="168">
        <v>52301</v>
      </c>
      <c r="D99" s="83" t="s">
        <v>158</v>
      </c>
      <c r="E99" s="84">
        <f>IFERROR(INDEX('2025'!$C$120:$AC$217,MATCH($C99,'2025'!$C$120:$C$217,0),19),0)</f>
        <v>294498.49999999994</v>
      </c>
      <c r="F99" s="85">
        <f>IFERROR(INDEX('2025'!$C$8:$AC$105,MATCH($C99,'2025'!$C$8:$C$105,0),19),0)</f>
        <v>258967.28000000003</v>
      </c>
      <c r="G99" s="86">
        <f t="shared" si="23"/>
        <v>0.87935008157936312</v>
      </c>
      <c r="H99" s="87">
        <f t="shared" si="24"/>
        <v>3.2704082843972978E-5</v>
      </c>
      <c r="I99" s="88">
        <f t="shared" si="25"/>
        <v>-35531.219999999914</v>
      </c>
      <c r="J99" s="89">
        <f t="shared" si="26"/>
        <v>-0.12064991842063685</v>
      </c>
      <c r="K99" s="90">
        <f>VLOOKUP($C99,'2025'!$C$120:$U$217,VLOOKUP($L$4,Master!$D$9:$G$20,4,FALSE),FALSE)</f>
        <v>41774.069999999985</v>
      </c>
      <c r="L99" s="91">
        <f>VLOOKUP($C99,'2025'!$C$8:$U$105,VLOOKUP($L$4,Master!$D$9:$G$20,4,FALSE),FALSE)</f>
        <v>31807.18</v>
      </c>
      <c r="M99" s="91">
        <f t="shared" si="27"/>
        <v>0.76140964957448509</v>
      </c>
      <c r="N99" s="87">
        <f t="shared" si="28"/>
        <v>4.0168188419523897E-6</v>
      </c>
      <c r="O99" s="91">
        <f t="shared" si="29"/>
        <v>-9966.8899999999849</v>
      </c>
      <c r="P99" s="92">
        <f t="shared" si="30"/>
        <v>-0.23859035042551488</v>
      </c>
      <c r="Q99" s="81"/>
    </row>
    <row r="100" spans="2:17" s="82" customFormat="1" ht="12.75" x14ac:dyDescent="0.2">
      <c r="B100" s="73"/>
      <c r="C100" s="168">
        <v>52401</v>
      </c>
      <c r="D100" s="83" t="s">
        <v>88</v>
      </c>
      <c r="E100" s="84">
        <f>IFERROR(INDEX('2025'!$C$120:$AC$217,MATCH($C100,'2025'!$C$120:$C$217,0),19),0)</f>
        <v>104673.9</v>
      </c>
      <c r="F100" s="85">
        <f>IFERROR(INDEX('2025'!$C$8:$AC$105,MATCH($C100,'2025'!$C$8:$C$105,0),19),0)</f>
        <v>104673.9</v>
      </c>
      <c r="G100" s="86">
        <f t="shared" si="23"/>
        <v>1</v>
      </c>
      <c r="H100" s="87">
        <f t="shared" si="24"/>
        <v>1.3218905095662056E-5</v>
      </c>
      <c r="I100" s="88">
        <f t="shared" si="25"/>
        <v>0</v>
      </c>
      <c r="J100" s="89">
        <f t="shared" si="26"/>
        <v>0</v>
      </c>
      <c r="K100" s="90">
        <f>VLOOKUP($C100,'2025'!$C$120:$U$217,VLOOKUP($L$4,Master!$D$9:$G$20,4,FALSE),FALSE)</f>
        <v>38550.28</v>
      </c>
      <c r="L100" s="91">
        <f>VLOOKUP($C100,'2025'!$C$8:$U$105,VLOOKUP($L$4,Master!$D$9:$G$20,4,FALSE),FALSE)</f>
        <v>38550.28</v>
      </c>
      <c r="M100" s="91">
        <f t="shared" si="27"/>
        <v>1</v>
      </c>
      <c r="N100" s="87">
        <f t="shared" si="28"/>
        <v>4.868381637936478E-6</v>
      </c>
      <c r="O100" s="91">
        <f t="shared" si="29"/>
        <v>0</v>
      </c>
      <c r="P100" s="92">
        <f t="shared" si="30"/>
        <v>0</v>
      </c>
      <c r="Q100" s="81"/>
    </row>
    <row r="101" spans="2:17" s="82" customFormat="1" ht="12.75" x14ac:dyDescent="0.2">
      <c r="B101" s="73"/>
      <c r="C101" s="168">
        <v>52601</v>
      </c>
      <c r="D101" s="83" t="s">
        <v>159</v>
      </c>
      <c r="E101" s="84">
        <f>IFERROR(INDEX('2025'!$C$120:$AC$217,MATCH($C101,'2025'!$C$120:$C$217,0),19),0)</f>
        <v>2046909.5699999998</v>
      </c>
      <c r="F101" s="85">
        <f>IFERROR(INDEX('2025'!$C$8:$AC$105,MATCH($C101,'2025'!$C$8:$C$105,0),19),0)</f>
        <v>233459.89</v>
      </c>
      <c r="G101" s="86">
        <f t="shared" si="23"/>
        <v>0.11405481386263686</v>
      </c>
      <c r="H101" s="87">
        <f t="shared" si="24"/>
        <v>2.9482842710109241E-5</v>
      </c>
      <c r="I101" s="88">
        <f t="shared" si="25"/>
        <v>-1813449.6799999997</v>
      </c>
      <c r="J101" s="89">
        <f t="shared" si="26"/>
        <v>-0.88594518613736306</v>
      </c>
      <c r="K101" s="90">
        <f>VLOOKUP($C101,'2025'!$C$120:$U$217,VLOOKUP($L$4,Master!$D$9:$G$20,4,FALSE),FALSE)</f>
        <v>118411.80000000002</v>
      </c>
      <c r="L101" s="91">
        <f>VLOOKUP($C101,'2025'!$C$8:$U$105,VLOOKUP($L$4,Master!$D$9:$G$20,4,FALSE),FALSE)</f>
        <v>36369.250000000007</v>
      </c>
      <c r="M101" s="91">
        <f t="shared" si="27"/>
        <v>0.30714210914790591</v>
      </c>
      <c r="N101" s="87">
        <f t="shared" si="28"/>
        <v>4.5929468965081778E-6</v>
      </c>
      <c r="O101" s="91">
        <f t="shared" si="29"/>
        <v>-82042.550000000017</v>
      </c>
      <c r="P101" s="92">
        <f t="shared" si="30"/>
        <v>-0.69285789085209415</v>
      </c>
      <c r="Q101" s="81"/>
    </row>
    <row r="102" spans="2:17" s="82" customFormat="1" ht="12.75" x14ac:dyDescent="0.2">
      <c r="B102" s="73"/>
      <c r="C102" s="168">
        <v>60101</v>
      </c>
      <c r="D102" s="83" t="s">
        <v>90</v>
      </c>
      <c r="E102" s="84">
        <f>IFERROR(INDEX('2025'!$C$120:$AC$217,MATCH($C102,'2025'!$C$120:$C$217,0),19),0)</f>
        <v>530816312.71000004</v>
      </c>
      <c r="F102" s="85">
        <f>IFERROR(INDEX('2025'!$C$8:$AC$105,MATCH($C102,'2025'!$C$8:$C$105,0),19),0)</f>
        <v>528579958.49000001</v>
      </c>
      <c r="G102" s="86">
        <f t="shared" si="23"/>
        <v>0.99578695272460138</v>
      </c>
      <c r="H102" s="87">
        <f t="shared" si="24"/>
        <v>6.6752536274546942E-2</v>
      </c>
      <c r="I102" s="88">
        <f t="shared" si="25"/>
        <v>-2236354.2200000286</v>
      </c>
      <c r="J102" s="89">
        <f t="shared" si="26"/>
        <v>-4.2130472753986598E-3</v>
      </c>
      <c r="K102" s="90">
        <f>VLOOKUP($C102,'2025'!$C$120:$U$217,VLOOKUP($L$4,Master!$D$9:$G$20,4,FALSE),FALSE)</f>
        <v>68575233.579999998</v>
      </c>
      <c r="L102" s="91">
        <f>VLOOKUP($C102,'2025'!$C$8:$U$105,VLOOKUP($L$4,Master!$D$9:$G$20,4,FALSE),FALSE)</f>
        <v>67276423.609999999</v>
      </c>
      <c r="M102" s="91">
        <f t="shared" si="27"/>
        <v>0.9810600722419005</v>
      </c>
      <c r="N102" s="87">
        <f t="shared" si="28"/>
        <v>8.4961070417377028E-3</v>
      </c>
      <c r="O102" s="91">
        <f t="shared" si="29"/>
        <v>-1298809.9699999988</v>
      </c>
      <c r="P102" s="92">
        <f t="shared" si="30"/>
        <v>-1.8939927758099499E-2</v>
      </c>
      <c r="Q102" s="81"/>
    </row>
    <row r="103" spans="2:17" s="82" customFormat="1" ht="12.75" x14ac:dyDescent="0.2">
      <c r="B103" s="73"/>
      <c r="C103" s="168">
        <v>60201</v>
      </c>
      <c r="D103" s="83" t="s">
        <v>91</v>
      </c>
      <c r="E103" s="84">
        <f>IFERROR(INDEX('2025'!$C$120:$AC$217,MATCH($C103,'2025'!$C$120:$C$217,0),19),0)</f>
        <v>310721807.36000001</v>
      </c>
      <c r="F103" s="85">
        <f>IFERROR(INDEX('2025'!$C$8:$AC$105,MATCH($C103,'2025'!$C$8:$C$105,0),19),0)</f>
        <v>285876634.97999996</v>
      </c>
      <c r="G103" s="86">
        <f t="shared" si="23"/>
        <v>0.92004046130172445</v>
      </c>
      <c r="H103" s="87">
        <f t="shared" si="24"/>
        <v>3.6102372290206471E-2</v>
      </c>
      <c r="I103" s="88">
        <f t="shared" si="25"/>
        <v>-24845172.380000055</v>
      </c>
      <c r="J103" s="89">
        <f t="shared" si="26"/>
        <v>-7.9959538698275587E-2</v>
      </c>
      <c r="K103" s="90">
        <f>VLOOKUP($C103,'2025'!$C$120:$U$217,VLOOKUP($L$4,Master!$D$9:$G$20,4,FALSE),FALSE)</f>
        <v>45854268.300000019</v>
      </c>
      <c r="L103" s="91">
        <f>VLOOKUP($C103,'2025'!$C$8:$U$105,VLOOKUP($L$4,Master!$D$9:$G$20,4,FALSE),FALSE)</f>
        <v>38307917.459999993</v>
      </c>
      <c r="M103" s="91">
        <f t="shared" si="27"/>
        <v>0.8354275159156771</v>
      </c>
      <c r="N103" s="87">
        <f t="shared" si="28"/>
        <v>4.8377745103239242E-3</v>
      </c>
      <c r="O103" s="91">
        <f t="shared" si="29"/>
        <v>-7546350.8400000259</v>
      </c>
      <c r="P103" s="92">
        <f t="shared" si="30"/>
        <v>-0.1645724840843229</v>
      </c>
      <c r="Q103" s="81"/>
    </row>
    <row r="104" spans="2:17" s="82" customFormat="1" ht="12.75" x14ac:dyDescent="0.2">
      <c r="B104" s="73"/>
      <c r="C104" s="168">
        <v>60301</v>
      </c>
      <c r="D104" s="83" t="s">
        <v>92</v>
      </c>
      <c r="E104" s="84">
        <f>IFERROR(INDEX('2025'!$C$120:$AC$217,MATCH($C104,'2025'!$C$120:$C$217,0),19),0)</f>
        <v>47851397.420000002</v>
      </c>
      <c r="F104" s="85">
        <f>IFERROR(INDEX('2025'!$C$8:$AC$105,MATCH($C104,'2025'!$C$8:$C$105,0),19),0)</f>
        <v>43789946.279999979</v>
      </c>
      <c r="G104" s="86">
        <f t="shared" si="23"/>
        <v>0.91512366704044268</v>
      </c>
      <c r="H104" s="87">
        <f t="shared" si="24"/>
        <v>5.530080985035042E-3</v>
      </c>
      <c r="I104" s="88">
        <f t="shared" si="25"/>
        <v>-4061451.1400000229</v>
      </c>
      <c r="J104" s="89">
        <f t="shared" si="26"/>
        <v>-8.4876332959557335E-2</v>
      </c>
      <c r="K104" s="90">
        <f>VLOOKUP($C104,'2025'!$C$120:$U$217,VLOOKUP($L$4,Master!$D$9:$G$20,4,FALSE),FALSE)</f>
        <v>5691840.9900000002</v>
      </c>
      <c r="L104" s="91">
        <f>VLOOKUP($C104,'2025'!$C$8:$U$105,VLOOKUP($L$4,Master!$D$9:$G$20,4,FALSE),FALSE)</f>
        <v>4648129.01</v>
      </c>
      <c r="M104" s="91">
        <f t="shared" si="27"/>
        <v>0.81663015853153686</v>
      </c>
      <c r="N104" s="87">
        <f t="shared" si="28"/>
        <v>5.8699614952326823E-4</v>
      </c>
      <c r="O104" s="91">
        <f t="shared" si="29"/>
        <v>-1043711.9800000004</v>
      </c>
      <c r="P104" s="92">
        <f t="shared" si="30"/>
        <v>-0.18336984146846316</v>
      </c>
      <c r="Q104" s="81"/>
    </row>
    <row r="105" spans="2:17" s="82" customFormat="1" ht="12.75" x14ac:dyDescent="0.2">
      <c r="B105" s="73"/>
      <c r="C105" s="168">
        <v>60501</v>
      </c>
      <c r="D105" s="83" t="s">
        <v>93</v>
      </c>
      <c r="E105" s="84">
        <f>IFERROR(INDEX('2025'!$C$120:$AC$217,MATCH($C105,'2025'!$C$120:$C$217,0),19),0)</f>
        <v>9399927.7600000016</v>
      </c>
      <c r="F105" s="85">
        <f>IFERROR(INDEX('2025'!$C$8:$AC$105,MATCH($C105,'2025'!$C$8:$C$105,0),19),0)</f>
        <v>8364667.4300000006</v>
      </c>
      <c r="G105" s="86">
        <f t="shared" si="23"/>
        <v>0.88986507594181763</v>
      </c>
      <c r="H105" s="87">
        <f t="shared" si="24"/>
        <v>1.0563449428553388E-3</v>
      </c>
      <c r="I105" s="88">
        <f t="shared" si="25"/>
        <v>-1035260.330000001</v>
      </c>
      <c r="J105" s="89">
        <f t="shared" si="26"/>
        <v>-0.11013492405818243</v>
      </c>
      <c r="K105" s="90">
        <f>VLOOKUP($C105,'2025'!$C$120:$U$217,VLOOKUP($L$4,Master!$D$9:$G$20,4,FALSE),FALSE)</f>
        <v>26736.880000000001</v>
      </c>
      <c r="L105" s="91">
        <f>VLOOKUP($C105,'2025'!$C$8:$U$105,VLOOKUP($L$4,Master!$D$9:$G$20,4,FALSE),FALSE)</f>
        <v>14111.689999999999</v>
      </c>
      <c r="M105" s="91">
        <f t="shared" si="27"/>
        <v>0.52779868107273542</v>
      </c>
      <c r="N105" s="87">
        <f t="shared" si="28"/>
        <v>1.7821165624802675E-6</v>
      </c>
      <c r="O105" s="91">
        <f t="shared" si="29"/>
        <v>-12625.190000000002</v>
      </c>
      <c r="P105" s="92">
        <f t="shared" si="30"/>
        <v>-0.47220131892726458</v>
      </c>
      <c r="Q105" s="81"/>
    </row>
    <row r="106" spans="2:17" s="82" customFormat="1" ht="13.5" thickBot="1" x14ac:dyDescent="0.25">
      <c r="B106" s="73"/>
      <c r="C106" s="169">
        <v>60601</v>
      </c>
      <c r="D106" s="93" t="s">
        <v>94</v>
      </c>
      <c r="E106" s="94">
        <f>IFERROR(INDEX('2025'!$C$120:$AC$217,MATCH($C106,'2025'!$C$120:$C$217,0),19),0)</f>
        <v>790258.59</v>
      </c>
      <c r="F106" s="95">
        <f>IFERROR(INDEX('2025'!$C$8:$AC$105,MATCH($C106,'2025'!$C$8:$C$105,0),19),0)</f>
        <v>710369.97000000009</v>
      </c>
      <c r="G106" s="96">
        <f t="shared" si="23"/>
        <v>0.89890825482833425</v>
      </c>
      <c r="H106" s="97">
        <f t="shared" si="24"/>
        <v>8.9710168592536477E-5</v>
      </c>
      <c r="I106" s="98">
        <f t="shared" si="25"/>
        <v>-79888.619999999879</v>
      </c>
      <c r="J106" s="99">
        <f t="shared" si="26"/>
        <v>-0.10109174517166575</v>
      </c>
      <c r="K106" s="100">
        <f>VLOOKUP($C106,'2025'!$C$120:$U$217,VLOOKUP($L$4,Master!$D$9:$G$20,4,FALSE),FALSE)</f>
        <v>110855.40000000001</v>
      </c>
      <c r="L106" s="101">
        <f>VLOOKUP($C106,'2025'!$C$8:$U$105,VLOOKUP($L$4,Master!$D$9:$G$20,4,FALSE),FALSE)</f>
        <v>90844.37</v>
      </c>
      <c r="M106" s="101">
        <f t="shared" si="27"/>
        <v>0.81948529345435572</v>
      </c>
      <c r="N106" s="97">
        <f t="shared" si="28"/>
        <v>1.1472421544484435E-5</v>
      </c>
      <c r="O106" s="101">
        <f t="shared" si="29"/>
        <v>-20011.030000000013</v>
      </c>
      <c r="P106" s="102">
        <f t="shared" si="30"/>
        <v>-0.18051470654564425</v>
      </c>
      <c r="Q106" s="81"/>
    </row>
    <row r="107" spans="2:17" s="82" customFormat="1" ht="14.25" thickTop="1" thickBot="1" x14ac:dyDescent="0.25">
      <c r="B107" s="103"/>
      <c r="C107" s="104"/>
      <c r="D107" s="105"/>
      <c r="E107" s="106"/>
      <c r="F107" s="106"/>
      <c r="G107" s="107"/>
      <c r="H107" s="107"/>
      <c r="I107" s="106"/>
      <c r="J107" s="107"/>
      <c r="K107" s="108"/>
      <c r="L107" s="106"/>
      <c r="M107" s="106"/>
      <c r="N107" s="107"/>
      <c r="O107" s="106"/>
      <c r="P107" s="107"/>
      <c r="Q107" s="109"/>
    </row>
    <row r="108" spans="2:17" ht="15.75" thickTop="1" x14ac:dyDescent="0.2"/>
    <row r="109" spans="2:17" x14ac:dyDescent="0.2">
      <c r="E109" s="115"/>
      <c r="F109" s="115"/>
      <c r="G109" s="116"/>
      <c r="H109" s="116"/>
      <c r="I109" s="117"/>
      <c r="J109" s="116"/>
      <c r="K109" s="115"/>
      <c r="L109" s="115"/>
      <c r="M109" s="115"/>
      <c r="N109" s="116"/>
      <c r="O109" s="117"/>
      <c r="P109" s="116"/>
    </row>
    <row r="110" spans="2:17" x14ac:dyDescent="0.2">
      <c r="E110" s="118"/>
      <c r="F110" s="118"/>
    </row>
  </sheetData>
  <sheetProtection algorithmName="SHA-512" hashValue="Bbw6/lRjgzTE3tHrJ+hSWppNzUDFkspHuw/YRQ5H+aCw1uSojCstfpY4JVyBzZxQCDcimadVVw6ZeUHsBq+GjQ==" saltValue="BibaNGVp69KznQQYhkRx5A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220"/>
  <sheetViews>
    <sheetView showGridLines="0" zoomScale="70" zoomScaleNormal="70" workbookViewId="0">
      <selection activeCell="M25" sqref="M24:M25"/>
    </sheetView>
  </sheetViews>
  <sheetFormatPr defaultColWidth="9.140625" defaultRowHeight="12.75" x14ac:dyDescent="0.2"/>
  <cols>
    <col min="1" max="2" width="3.5703125" style="27" customWidth="1"/>
    <col min="3" max="3" width="11.85546875" style="112" customWidth="1"/>
    <col min="4" max="4" width="58" style="112" customWidth="1"/>
    <col min="5" max="16" width="17.85546875" style="112" bestFit="1" customWidth="1"/>
    <col min="17" max="17" width="20.5703125" style="112" bestFit="1" customWidth="1"/>
    <col min="18" max="18" width="2.7109375" style="27" customWidth="1"/>
    <col min="19" max="19" width="13.85546875" style="27" hidden="1" customWidth="1"/>
    <col min="20" max="20" width="0.28515625" style="27" hidden="1" customWidth="1"/>
    <col min="21" max="21" width="20" style="112" hidden="1" customWidth="1"/>
    <col min="22" max="22" width="0.140625" style="27" hidden="1" customWidth="1"/>
    <col min="23" max="23" width="13.85546875" style="27" hidden="1" customWidth="1"/>
    <col min="24" max="24" width="13.85546875" style="27" customWidth="1"/>
    <col min="25" max="16384" width="9.140625" style="27"/>
  </cols>
  <sheetData>
    <row r="1" spans="2:22" x14ac:dyDescent="0.2">
      <c r="C1" s="110"/>
      <c r="D1" s="111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1" customFormat="1" ht="14.25" thickTop="1" thickBot="1" x14ac:dyDescent="0.25">
      <c r="B3" s="34"/>
      <c r="C3" s="36"/>
      <c r="D3" s="36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40"/>
      <c r="S3" s="120"/>
      <c r="T3" s="34"/>
      <c r="U3" s="119"/>
      <c r="V3" s="40"/>
    </row>
    <row r="4" spans="2:22" s="121" customFormat="1" ht="19.5" thickBot="1" x14ac:dyDescent="0.25">
      <c r="B4" s="51"/>
      <c r="C4" s="53"/>
      <c r="D4" s="53"/>
      <c r="E4" s="186" t="s">
        <v>137</v>
      </c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8"/>
      <c r="R4" s="55"/>
      <c r="S4" s="120"/>
      <c r="T4" s="51"/>
      <c r="V4" s="55"/>
    </row>
    <row r="5" spans="2:22" s="121" customFormat="1" x14ac:dyDescent="0.2">
      <c r="B5" s="51"/>
      <c r="C5" s="53"/>
      <c r="D5" s="53"/>
      <c r="E5" s="122" t="s">
        <v>9</v>
      </c>
      <c r="F5" s="122" t="s">
        <v>95</v>
      </c>
      <c r="G5" s="122" t="s">
        <v>96</v>
      </c>
      <c r="H5" s="122" t="s">
        <v>97</v>
      </c>
      <c r="I5" s="122" t="s">
        <v>98</v>
      </c>
      <c r="J5" s="122" t="s">
        <v>99</v>
      </c>
      <c r="K5" s="122" t="s">
        <v>100</v>
      </c>
      <c r="L5" s="122" t="s">
        <v>101</v>
      </c>
      <c r="M5" s="122" t="s">
        <v>102</v>
      </c>
      <c r="N5" s="122" t="s">
        <v>103</v>
      </c>
      <c r="O5" s="122" t="s">
        <v>104</v>
      </c>
      <c r="P5" s="122" t="s">
        <v>105</v>
      </c>
      <c r="Q5" s="122" t="s">
        <v>106</v>
      </c>
      <c r="R5" s="55"/>
      <c r="S5" s="120"/>
      <c r="T5" s="51"/>
      <c r="U5" s="122" t="s">
        <v>11</v>
      </c>
      <c r="V5" s="55"/>
    </row>
    <row r="6" spans="2:22" s="127" customFormat="1" ht="13.5" thickBot="1" x14ac:dyDescent="0.3">
      <c r="B6" s="67"/>
      <c r="C6" s="123" t="s">
        <v>109</v>
      </c>
      <c r="D6" s="124" t="s">
        <v>107</v>
      </c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72"/>
      <c r="S6" s="126"/>
      <c r="T6" s="67"/>
      <c r="U6" s="125"/>
      <c r="V6" s="72"/>
    </row>
    <row r="7" spans="2:22" ht="13.5" thickBot="1" x14ac:dyDescent="0.25">
      <c r="B7" s="128"/>
      <c r="C7" s="189" t="s">
        <v>112</v>
      </c>
      <c r="D7" s="190"/>
      <c r="E7" s="129">
        <v>189011150.75999999</v>
      </c>
      <c r="F7" s="129">
        <v>222514162.72999999</v>
      </c>
      <c r="G7" s="129">
        <v>316844542.02000004</v>
      </c>
      <c r="H7" s="129">
        <v>792656609.19999957</v>
      </c>
      <c r="I7" s="129">
        <v>286138828.41000003</v>
      </c>
      <c r="J7" s="129">
        <v>306683273.68000007</v>
      </c>
      <c r="K7" s="129">
        <v>278673360.09999996</v>
      </c>
      <c r="L7" s="129">
        <v>242922266.14999998</v>
      </c>
      <c r="M7" s="129"/>
      <c r="N7" s="129"/>
      <c r="O7" s="129"/>
      <c r="P7" s="129"/>
      <c r="Q7" s="129">
        <f>SUM(Q8:Q105)</f>
        <v>2635444193.0500002</v>
      </c>
      <c r="R7" s="130"/>
      <c r="S7" s="131"/>
      <c r="T7" s="128"/>
      <c r="U7" s="129">
        <f>SUM(U8:U105)</f>
        <v>2635444193.0500002</v>
      </c>
      <c r="V7" s="130"/>
    </row>
    <row r="8" spans="2:22" x14ac:dyDescent="0.2">
      <c r="B8" s="128"/>
      <c r="C8" s="167">
        <v>10101</v>
      </c>
      <c r="D8" s="133" t="s">
        <v>20</v>
      </c>
      <c r="E8" s="134">
        <v>59450.610000000008</v>
      </c>
      <c r="F8" s="134">
        <v>99478.13</v>
      </c>
      <c r="G8" s="134">
        <v>144275.95999999996</v>
      </c>
      <c r="H8" s="134">
        <v>148527.81</v>
      </c>
      <c r="I8" s="134">
        <v>112145.42000000001</v>
      </c>
      <c r="J8" s="134">
        <v>234420.15999999997</v>
      </c>
      <c r="K8" s="134">
        <v>76701.62999999999</v>
      </c>
      <c r="L8" s="134">
        <v>164665.03000000003</v>
      </c>
      <c r="M8" s="134"/>
      <c r="N8" s="134"/>
      <c r="O8" s="134"/>
      <c r="P8" s="134"/>
      <c r="Q8" s="134">
        <f>SUM(E8:P8)</f>
        <v>1039664.7499999999</v>
      </c>
      <c r="R8" s="130"/>
      <c r="S8" s="131"/>
      <c r="T8" s="128"/>
      <c r="U8" s="134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1039664.7499999999</v>
      </c>
      <c r="V8" s="130"/>
    </row>
    <row r="9" spans="2:22" x14ac:dyDescent="0.2">
      <c r="B9" s="128"/>
      <c r="C9" s="167">
        <v>20101</v>
      </c>
      <c r="D9" s="133" t="s">
        <v>21</v>
      </c>
      <c r="E9" s="134">
        <v>463830.44999999995</v>
      </c>
      <c r="F9" s="134">
        <v>775993.05000000028</v>
      </c>
      <c r="G9" s="134">
        <v>962665.19000000018</v>
      </c>
      <c r="H9" s="134">
        <v>763667.5500000004</v>
      </c>
      <c r="I9" s="134">
        <v>947654.01000000013</v>
      </c>
      <c r="J9" s="134">
        <v>825389.21999999986</v>
      </c>
      <c r="K9" s="134">
        <v>1492077.8900000001</v>
      </c>
      <c r="L9" s="134">
        <v>783886.08999999985</v>
      </c>
      <c r="M9" s="134"/>
      <c r="N9" s="134"/>
      <c r="O9" s="134"/>
      <c r="P9" s="134"/>
      <c r="Q9" s="134">
        <f t="shared" ref="Q9:Q72" si="0">SUM(E9:P9)</f>
        <v>7015163.4500000011</v>
      </c>
      <c r="R9" s="130"/>
      <c r="S9" s="131"/>
      <c r="T9" s="128"/>
      <c r="U9" s="134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7015163.4500000011</v>
      </c>
      <c r="V9" s="130"/>
    </row>
    <row r="10" spans="2:22" x14ac:dyDescent="0.2">
      <c r="B10" s="128"/>
      <c r="C10" s="167">
        <v>20102</v>
      </c>
      <c r="D10" s="133" t="s">
        <v>22</v>
      </c>
      <c r="E10" s="134">
        <v>18686.749999999996</v>
      </c>
      <c r="F10" s="134">
        <v>27003.39</v>
      </c>
      <c r="G10" s="134">
        <v>37887.699999999997</v>
      </c>
      <c r="H10" s="134">
        <v>28583.969999999998</v>
      </c>
      <c r="I10" s="134">
        <v>33384.929999999993</v>
      </c>
      <c r="J10" s="134">
        <v>31503.039999999997</v>
      </c>
      <c r="K10" s="134">
        <v>31982.3</v>
      </c>
      <c r="L10" s="134">
        <v>26086.159999999996</v>
      </c>
      <c r="M10" s="134"/>
      <c r="N10" s="134"/>
      <c r="O10" s="134"/>
      <c r="P10" s="134"/>
      <c r="Q10" s="134">
        <f t="shared" si="0"/>
        <v>235118.24</v>
      </c>
      <c r="R10" s="130"/>
      <c r="S10" s="131"/>
      <c r="T10" s="128"/>
      <c r="U10" s="134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235118.24</v>
      </c>
      <c r="V10" s="130"/>
    </row>
    <row r="11" spans="2:22" x14ac:dyDescent="0.2">
      <c r="B11" s="128"/>
      <c r="C11" s="167">
        <v>20105</v>
      </c>
      <c r="D11" s="133" t="s">
        <v>23</v>
      </c>
      <c r="E11" s="134">
        <v>2880</v>
      </c>
      <c r="F11" s="134">
        <v>2880</v>
      </c>
      <c r="G11" s="134">
        <v>2880</v>
      </c>
      <c r="H11" s="134">
        <v>2880</v>
      </c>
      <c r="I11" s="134">
        <v>2880</v>
      </c>
      <c r="J11" s="134">
        <v>2405</v>
      </c>
      <c r="K11" s="134">
        <v>5305</v>
      </c>
      <c r="L11" s="134">
        <v>4220</v>
      </c>
      <c r="M11" s="134"/>
      <c r="N11" s="134"/>
      <c r="O11" s="134"/>
      <c r="P11" s="134"/>
      <c r="Q11" s="134">
        <f t="shared" si="0"/>
        <v>26330</v>
      </c>
      <c r="R11" s="130"/>
      <c r="S11" s="131"/>
      <c r="T11" s="128"/>
      <c r="U11" s="134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26330</v>
      </c>
      <c r="V11" s="130"/>
    </row>
    <row r="12" spans="2:22" x14ac:dyDescent="0.2">
      <c r="B12" s="128"/>
      <c r="C12" s="167">
        <v>30101</v>
      </c>
      <c r="D12" s="133" t="s">
        <v>24</v>
      </c>
      <c r="E12" s="134">
        <v>67858.290000000008</v>
      </c>
      <c r="F12" s="134">
        <v>77468.509999999995</v>
      </c>
      <c r="G12" s="134">
        <v>97267.829999999987</v>
      </c>
      <c r="H12" s="134">
        <v>96504</v>
      </c>
      <c r="I12" s="134">
        <v>85871.079999999987</v>
      </c>
      <c r="J12" s="134">
        <v>89248.510000000009</v>
      </c>
      <c r="K12" s="134">
        <v>84753.469999999972</v>
      </c>
      <c r="L12" s="134">
        <v>81753.459999999992</v>
      </c>
      <c r="M12" s="134"/>
      <c r="N12" s="134"/>
      <c r="O12" s="134"/>
      <c r="P12" s="134"/>
      <c r="Q12" s="134">
        <f t="shared" si="0"/>
        <v>680725.14999999991</v>
      </c>
      <c r="R12" s="130"/>
      <c r="S12" s="131"/>
      <c r="T12" s="128"/>
      <c r="U12" s="134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680725.14999999991</v>
      </c>
      <c r="V12" s="130"/>
    </row>
    <row r="13" spans="2:22" x14ac:dyDescent="0.2">
      <c r="B13" s="128"/>
      <c r="C13" s="167">
        <v>30201</v>
      </c>
      <c r="D13" s="133" t="s">
        <v>25</v>
      </c>
      <c r="E13" s="134">
        <v>2007866.0499999996</v>
      </c>
      <c r="F13" s="134">
        <v>2406819.1600000011</v>
      </c>
      <c r="G13" s="134">
        <v>2902435.5100000007</v>
      </c>
      <c r="H13" s="134">
        <v>2622206.2000000002</v>
      </c>
      <c r="I13" s="134">
        <v>2550724.3600000003</v>
      </c>
      <c r="J13" s="134">
        <v>2625408.3400000017</v>
      </c>
      <c r="K13" s="134">
        <v>2769243.9500000011</v>
      </c>
      <c r="L13" s="134">
        <v>2444578.2600000002</v>
      </c>
      <c r="M13" s="134"/>
      <c r="N13" s="134"/>
      <c r="O13" s="134"/>
      <c r="P13" s="134"/>
      <c r="Q13" s="134">
        <f t="shared" si="0"/>
        <v>20329281.830000006</v>
      </c>
      <c r="R13" s="130"/>
      <c r="S13" s="131"/>
      <c r="T13" s="128"/>
      <c r="U13" s="134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20329281.830000006</v>
      </c>
      <c r="V13" s="130"/>
    </row>
    <row r="14" spans="2:22" x14ac:dyDescent="0.2">
      <c r="B14" s="128"/>
      <c r="C14" s="167">
        <v>30301</v>
      </c>
      <c r="D14" s="133" t="s">
        <v>26</v>
      </c>
      <c r="E14" s="134">
        <v>765599.31</v>
      </c>
      <c r="F14" s="134">
        <v>968846.31999999925</v>
      </c>
      <c r="G14" s="134">
        <v>1073473.7600000002</v>
      </c>
      <c r="H14" s="134">
        <v>1086497.0299999993</v>
      </c>
      <c r="I14" s="134">
        <v>1024907.0499999999</v>
      </c>
      <c r="J14" s="134">
        <v>1131018.4500000004</v>
      </c>
      <c r="K14" s="134">
        <v>1126481.5100000009</v>
      </c>
      <c r="L14" s="134">
        <v>976454.63999999932</v>
      </c>
      <c r="M14" s="134"/>
      <c r="N14" s="134"/>
      <c r="O14" s="134"/>
      <c r="P14" s="134"/>
      <c r="Q14" s="134">
        <f t="shared" si="0"/>
        <v>8153278.0699999994</v>
      </c>
      <c r="R14" s="130"/>
      <c r="S14" s="131"/>
      <c r="T14" s="128"/>
      <c r="U14" s="134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8153278.0699999994</v>
      </c>
      <c r="V14" s="130"/>
    </row>
    <row r="15" spans="2:22" x14ac:dyDescent="0.2">
      <c r="B15" s="128"/>
      <c r="C15" s="167">
        <v>30401</v>
      </c>
      <c r="D15" s="133" t="s">
        <v>27</v>
      </c>
      <c r="E15" s="134">
        <v>17588.43</v>
      </c>
      <c r="F15" s="134">
        <v>35493.700000000004</v>
      </c>
      <c r="G15" s="134">
        <v>46936.929999999993</v>
      </c>
      <c r="H15" s="134">
        <v>51722.63</v>
      </c>
      <c r="I15" s="134">
        <v>69704.660000000018</v>
      </c>
      <c r="J15" s="134">
        <v>47561.450000000019</v>
      </c>
      <c r="K15" s="134">
        <v>102924.72999999969</v>
      </c>
      <c r="L15" s="134">
        <v>51524.869999999995</v>
      </c>
      <c r="M15" s="134"/>
      <c r="N15" s="134"/>
      <c r="O15" s="134"/>
      <c r="P15" s="134"/>
      <c r="Q15" s="134">
        <f t="shared" si="0"/>
        <v>423457.39999999973</v>
      </c>
      <c r="R15" s="130"/>
      <c r="S15" s="131"/>
      <c r="T15" s="128"/>
      <c r="U15" s="134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423457.39999999973</v>
      </c>
      <c r="V15" s="130"/>
    </row>
    <row r="16" spans="2:22" x14ac:dyDescent="0.2">
      <c r="B16" s="128"/>
      <c r="C16" s="167">
        <v>40101</v>
      </c>
      <c r="D16" s="133" t="s">
        <v>28</v>
      </c>
      <c r="E16" s="134">
        <v>236526.22000000006</v>
      </c>
      <c r="F16" s="134">
        <v>340437.47999999992</v>
      </c>
      <c r="G16" s="134">
        <v>451818.79999999993</v>
      </c>
      <c r="H16" s="134">
        <v>449221.93999999983</v>
      </c>
      <c r="I16" s="134">
        <v>448258.45999999996</v>
      </c>
      <c r="J16" s="134">
        <v>460082.55000000016</v>
      </c>
      <c r="K16" s="134">
        <v>476278.86</v>
      </c>
      <c r="L16" s="134">
        <v>296148.53000000009</v>
      </c>
      <c r="M16" s="134"/>
      <c r="N16" s="134"/>
      <c r="O16" s="134"/>
      <c r="P16" s="134"/>
      <c r="Q16" s="134">
        <f t="shared" si="0"/>
        <v>3158772.84</v>
      </c>
      <c r="R16" s="130"/>
      <c r="S16" s="131"/>
      <c r="T16" s="128"/>
      <c r="U16" s="134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3158772.84</v>
      </c>
      <c r="V16" s="130"/>
    </row>
    <row r="17" spans="2:22" x14ac:dyDescent="0.2">
      <c r="B17" s="128"/>
      <c r="C17" s="167">
        <v>40102</v>
      </c>
      <c r="D17" s="133" t="s">
        <v>29</v>
      </c>
      <c r="E17" s="134">
        <v>46666.020000000004</v>
      </c>
      <c r="F17" s="134">
        <v>77125.960000000006</v>
      </c>
      <c r="G17" s="134">
        <v>66467.090000000011</v>
      </c>
      <c r="H17" s="134">
        <v>83954.57</v>
      </c>
      <c r="I17" s="134">
        <v>121579.18000000001</v>
      </c>
      <c r="J17" s="134">
        <v>125522.62</v>
      </c>
      <c r="K17" s="134">
        <v>75965.410000000018</v>
      </c>
      <c r="L17" s="134">
        <v>69822.37999999999</v>
      </c>
      <c r="M17" s="134"/>
      <c r="N17" s="134"/>
      <c r="O17" s="134"/>
      <c r="P17" s="134"/>
      <c r="Q17" s="134">
        <f t="shared" si="0"/>
        <v>667103.23</v>
      </c>
      <c r="R17" s="130"/>
      <c r="S17" s="131"/>
      <c r="T17" s="128"/>
      <c r="U17" s="134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667103.23</v>
      </c>
      <c r="V17" s="130"/>
    </row>
    <row r="18" spans="2:22" x14ac:dyDescent="0.2">
      <c r="B18" s="128"/>
      <c r="C18" s="167">
        <v>40103</v>
      </c>
      <c r="D18" s="133" t="s">
        <v>30</v>
      </c>
      <c r="E18" s="134">
        <v>0</v>
      </c>
      <c r="F18" s="134">
        <v>35630</v>
      </c>
      <c r="G18" s="134">
        <v>47460</v>
      </c>
      <c r="H18" s="134">
        <v>74873.84</v>
      </c>
      <c r="I18" s="134">
        <v>43630</v>
      </c>
      <c r="J18" s="134">
        <v>21237.09</v>
      </c>
      <c r="K18" s="134">
        <v>80766.2</v>
      </c>
      <c r="L18" s="134">
        <v>49081.83</v>
      </c>
      <c r="M18" s="134"/>
      <c r="N18" s="134"/>
      <c r="O18" s="134"/>
      <c r="P18" s="134"/>
      <c r="Q18" s="134">
        <f t="shared" si="0"/>
        <v>352678.96</v>
      </c>
      <c r="R18" s="130"/>
      <c r="S18" s="131"/>
      <c r="T18" s="128"/>
      <c r="U18" s="134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352678.96</v>
      </c>
      <c r="V18" s="130"/>
    </row>
    <row r="19" spans="2:22" x14ac:dyDescent="0.2">
      <c r="B19" s="128"/>
      <c r="C19" s="167">
        <v>40105</v>
      </c>
      <c r="D19" s="133" t="s">
        <v>31</v>
      </c>
      <c r="E19" s="134">
        <v>27500.77</v>
      </c>
      <c r="F19" s="134">
        <v>36281.279999999999</v>
      </c>
      <c r="G19" s="134">
        <v>30143.120000000003</v>
      </c>
      <c r="H19" s="134">
        <v>33598.450000000004</v>
      </c>
      <c r="I19" s="134">
        <v>34857.58</v>
      </c>
      <c r="J19" s="134">
        <v>36986.6</v>
      </c>
      <c r="K19" s="134">
        <v>34862.450000000004</v>
      </c>
      <c r="L19" s="134">
        <v>31626.720000000001</v>
      </c>
      <c r="M19" s="134"/>
      <c r="N19" s="134"/>
      <c r="O19" s="134"/>
      <c r="P19" s="134"/>
      <c r="Q19" s="134">
        <f t="shared" si="0"/>
        <v>265856.97000000003</v>
      </c>
      <c r="R19" s="130"/>
      <c r="S19" s="131"/>
      <c r="T19" s="128"/>
      <c r="U19" s="134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265856.97000000003</v>
      </c>
      <c r="V19" s="130"/>
    </row>
    <row r="20" spans="2:22" x14ac:dyDescent="0.2">
      <c r="B20" s="128"/>
      <c r="C20" s="167">
        <v>40116</v>
      </c>
      <c r="D20" s="133" t="s">
        <v>32</v>
      </c>
      <c r="E20" s="134">
        <v>0</v>
      </c>
      <c r="F20" s="134">
        <v>2550</v>
      </c>
      <c r="G20" s="134">
        <v>2900</v>
      </c>
      <c r="H20" s="134">
        <v>2900</v>
      </c>
      <c r="I20" s="134">
        <v>2390</v>
      </c>
      <c r="J20" s="134">
        <v>2890</v>
      </c>
      <c r="K20" s="134">
        <v>3080</v>
      </c>
      <c r="L20" s="134">
        <v>1700</v>
      </c>
      <c r="M20" s="134"/>
      <c r="N20" s="134"/>
      <c r="O20" s="134"/>
      <c r="P20" s="134"/>
      <c r="Q20" s="134">
        <f t="shared" si="0"/>
        <v>18410</v>
      </c>
      <c r="R20" s="130"/>
      <c r="S20" s="131"/>
      <c r="T20" s="128"/>
      <c r="U20" s="134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18410</v>
      </c>
      <c r="V20" s="130"/>
    </row>
    <row r="21" spans="2:22" x14ac:dyDescent="0.2">
      <c r="B21" s="128"/>
      <c r="C21" s="167">
        <v>40122</v>
      </c>
      <c r="D21" s="133" t="s">
        <v>33</v>
      </c>
      <c r="E21" s="134">
        <v>0</v>
      </c>
      <c r="F21" s="134">
        <v>0</v>
      </c>
      <c r="G21" s="134">
        <v>0</v>
      </c>
      <c r="H21" s="134">
        <v>0</v>
      </c>
      <c r="I21" s="134">
        <v>0</v>
      </c>
      <c r="J21" s="134">
        <v>0</v>
      </c>
      <c r="K21" s="134">
        <v>0</v>
      </c>
      <c r="L21" s="134">
        <v>0</v>
      </c>
      <c r="M21" s="134"/>
      <c r="N21" s="134"/>
      <c r="O21" s="134"/>
      <c r="P21" s="134"/>
      <c r="Q21" s="134">
        <f t="shared" si="0"/>
        <v>0</v>
      </c>
      <c r="R21" s="130"/>
      <c r="S21" s="131"/>
      <c r="T21" s="128"/>
      <c r="U21" s="134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0"/>
    </row>
    <row r="22" spans="2:22" x14ac:dyDescent="0.2">
      <c r="B22" s="128"/>
      <c r="C22" s="167">
        <v>40201</v>
      </c>
      <c r="D22" s="133" t="s">
        <v>34</v>
      </c>
      <c r="E22" s="134">
        <v>119682.27999999998</v>
      </c>
      <c r="F22" s="134">
        <v>124450.42000000001</v>
      </c>
      <c r="G22" s="134">
        <v>239130.77</v>
      </c>
      <c r="H22" s="134">
        <v>192422.03999999995</v>
      </c>
      <c r="I22" s="134">
        <v>318751.43</v>
      </c>
      <c r="J22" s="134">
        <v>220504.11</v>
      </c>
      <c r="K22" s="134">
        <v>275109.05</v>
      </c>
      <c r="L22" s="134">
        <v>290134.40000000002</v>
      </c>
      <c r="M22" s="134"/>
      <c r="N22" s="134"/>
      <c r="O22" s="134"/>
      <c r="P22" s="134"/>
      <c r="Q22" s="134">
        <f t="shared" si="0"/>
        <v>1780184.5</v>
      </c>
      <c r="R22" s="130"/>
      <c r="S22" s="131"/>
      <c r="T22" s="128"/>
      <c r="U22" s="134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1780184.5</v>
      </c>
      <c r="V22" s="130"/>
    </row>
    <row r="23" spans="2:22" x14ac:dyDescent="0.2">
      <c r="B23" s="128"/>
      <c r="C23" s="167">
        <v>40202</v>
      </c>
      <c r="D23" s="133" t="s">
        <v>35</v>
      </c>
      <c r="E23" s="134">
        <v>732653.75999999989</v>
      </c>
      <c r="F23" s="134">
        <v>1008228.69</v>
      </c>
      <c r="G23" s="134">
        <v>1165998.07</v>
      </c>
      <c r="H23" s="134">
        <v>1032743.4799999999</v>
      </c>
      <c r="I23" s="134">
        <v>1034481.2200000001</v>
      </c>
      <c r="J23" s="134">
        <v>1153458.01</v>
      </c>
      <c r="K23" s="134">
        <v>1355500</v>
      </c>
      <c r="L23" s="134">
        <v>1240380.5700000003</v>
      </c>
      <c r="M23" s="134"/>
      <c r="N23" s="134"/>
      <c r="O23" s="134"/>
      <c r="P23" s="134"/>
      <c r="Q23" s="134">
        <f t="shared" si="0"/>
        <v>8723443.8000000007</v>
      </c>
      <c r="R23" s="130"/>
      <c r="S23" s="131"/>
      <c r="T23" s="128"/>
      <c r="U23" s="134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8723443.8000000007</v>
      </c>
      <c r="V23" s="130"/>
    </row>
    <row r="24" spans="2:22" x14ac:dyDescent="0.2">
      <c r="B24" s="128"/>
      <c r="C24" s="167">
        <v>40204</v>
      </c>
      <c r="D24" s="133" t="s">
        <v>36</v>
      </c>
      <c r="E24" s="134">
        <v>16578.71</v>
      </c>
      <c r="F24" s="134">
        <v>24179.439999999995</v>
      </c>
      <c r="G24" s="134">
        <v>33389.829999999994</v>
      </c>
      <c r="H24" s="134">
        <v>29157.15</v>
      </c>
      <c r="I24" s="134">
        <v>43143.289999999986</v>
      </c>
      <c r="J24" s="134">
        <v>32679.85</v>
      </c>
      <c r="K24" s="134">
        <v>27377.479999999996</v>
      </c>
      <c r="L24" s="134">
        <v>27328.53999999999</v>
      </c>
      <c r="M24" s="134"/>
      <c r="N24" s="134"/>
      <c r="O24" s="134"/>
      <c r="P24" s="134"/>
      <c r="Q24" s="134">
        <f t="shared" si="0"/>
        <v>233834.28999999992</v>
      </c>
      <c r="R24" s="130"/>
      <c r="S24" s="131"/>
      <c r="T24" s="128"/>
      <c r="U24" s="134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233834.28999999992</v>
      </c>
      <c r="V24" s="130"/>
    </row>
    <row r="25" spans="2:22" x14ac:dyDescent="0.2">
      <c r="B25" s="128"/>
      <c r="C25" s="167">
        <v>40301</v>
      </c>
      <c r="D25" s="133" t="s">
        <v>37</v>
      </c>
      <c r="E25" s="134">
        <v>6726148.8000000017</v>
      </c>
      <c r="F25" s="134">
        <v>8584553.6499999985</v>
      </c>
      <c r="G25" s="134">
        <v>9876710.3400000073</v>
      </c>
      <c r="H25" s="134">
        <v>9418907.3999999985</v>
      </c>
      <c r="I25" s="134">
        <v>8776510.9400000032</v>
      </c>
      <c r="J25" s="134">
        <v>10408101.670000004</v>
      </c>
      <c r="K25" s="134">
        <v>9452471.0899999943</v>
      </c>
      <c r="L25" s="134">
        <v>10182215.499999996</v>
      </c>
      <c r="M25" s="134"/>
      <c r="N25" s="134"/>
      <c r="O25" s="134"/>
      <c r="P25" s="134"/>
      <c r="Q25" s="134">
        <f t="shared" si="0"/>
        <v>73425619.390000001</v>
      </c>
      <c r="R25" s="130"/>
      <c r="S25" s="131"/>
      <c r="T25" s="128"/>
      <c r="U25" s="134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73425619.390000001</v>
      </c>
      <c r="V25" s="130"/>
    </row>
    <row r="26" spans="2:22" x14ac:dyDescent="0.2">
      <c r="B26" s="128"/>
      <c r="C26" s="167">
        <v>40401</v>
      </c>
      <c r="D26" s="133" t="s">
        <v>38</v>
      </c>
      <c r="E26" s="134">
        <v>3314343.8400000003</v>
      </c>
      <c r="F26" s="134">
        <v>5224172.1399999978</v>
      </c>
      <c r="G26" s="134">
        <v>4115319.7</v>
      </c>
      <c r="H26" s="134">
        <v>24549000.739999995</v>
      </c>
      <c r="I26" s="134">
        <v>5023304.7800000012</v>
      </c>
      <c r="J26" s="134">
        <v>33008332.84</v>
      </c>
      <c r="K26" s="134">
        <v>5580767.2599999988</v>
      </c>
      <c r="L26" s="134">
        <v>5938394.3699999992</v>
      </c>
      <c r="M26" s="134"/>
      <c r="N26" s="134"/>
      <c r="O26" s="134"/>
      <c r="P26" s="134"/>
      <c r="Q26" s="134">
        <f t="shared" si="0"/>
        <v>86753635.670000002</v>
      </c>
      <c r="R26" s="130"/>
      <c r="S26" s="131"/>
      <c r="T26" s="128"/>
      <c r="U26" s="134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86753635.670000002</v>
      </c>
      <c r="V26" s="130"/>
    </row>
    <row r="27" spans="2:22" x14ac:dyDescent="0.2">
      <c r="B27" s="128"/>
      <c r="C27" s="167">
        <v>40402</v>
      </c>
      <c r="D27" s="133" t="s">
        <v>39</v>
      </c>
      <c r="E27" s="134">
        <v>31330.66</v>
      </c>
      <c r="F27" s="134">
        <v>32974.480000000003</v>
      </c>
      <c r="G27" s="134">
        <v>37582.87999999999</v>
      </c>
      <c r="H27" s="134">
        <v>38441.479999999996</v>
      </c>
      <c r="I27" s="134">
        <v>33167.120000000003</v>
      </c>
      <c r="J27" s="134">
        <v>34978.840000000004</v>
      </c>
      <c r="K27" s="134">
        <v>47463.549999999996</v>
      </c>
      <c r="L27" s="134">
        <v>37867.150000000016</v>
      </c>
      <c r="M27" s="134"/>
      <c r="N27" s="134"/>
      <c r="O27" s="134"/>
      <c r="P27" s="134"/>
      <c r="Q27" s="134">
        <f t="shared" si="0"/>
        <v>293806.15999999997</v>
      </c>
      <c r="R27" s="130"/>
      <c r="S27" s="131"/>
      <c r="T27" s="128"/>
      <c r="U27" s="134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293806.15999999997</v>
      </c>
      <c r="V27" s="130"/>
    </row>
    <row r="28" spans="2:22" x14ac:dyDescent="0.2">
      <c r="B28" s="128"/>
      <c r="C28" s="167">
        <v>40501</v>
      </c>
      <c r="D28" s="133" t="s">
        <v>1</v>
      </c>
      <c r="E28" s="134">
        <v>43704509.910000004</v>
      </c>
      <c r="F28" s="134">
        <v>15467089.760000005</v>
      </c>
      <c r="G28" s="134">
        <v>71525754.940000013</v>
      </c>
      <c r="H28" s="134">
        <v>547766465.44999993</v>
      </c>
      <c r="I28" s="134">
        <v>64276728.73999998</v>
      </c>
      <c r="J28" s="134">
        <v>50281273.469999999</v>
      </c>
      <c r="K28" s="134">
        <v>44077845.07</v>
      </c>
      <c r="L28" s="134">
        <v>14915398.489999998</v>
      </c>
      <c r="M28" s="134"/>
      <c r="N28" s="134"/>
      <c r="O28" s="134"/>
      <c r="P28" s="134"/>
      <c r="Q28" s="134">
        <f t="shared" si="0"/>
        <v>852015065.83000004</v>
      </c>
      <c r="R28" s="130"/>
      <c r="S28" s="131"/>
      <c r="T28" s="128"/>
      <c r="U28" s="134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852015065.83000004</v>
      </c>
      <c r="V28" s="130"/>
    </row>
    <row r="29" spans="2:22" x14ac:dyDescent="0.2">
      <c r="B29" s="128"/>
      <c r="C29" s="167">
        <v>40503</v>
      </c>
      <c r="D29" s="133" t="s">
        <v>120</v>
      </c>
      <c r="E29" s="134">
        <v>588404.26000000013</v>
      </c>
      <c r="F29" s="134">
        <v>1127027.5099999998</v>
      </c>
      <c r="G29" s="134">
        <v>1895768.39</v>
      </c>
      <c r="H29" s="134">
        <v>1691310.2600000002</v>
      </c>
      <c r="I29" s="134">
        <v>767918.69000000041</v>
      </c>
      <c r="J29" s="134">
        <v>936438.01000000024</v>
      </c>
      <c r="K29" s="134">
        <v>1302203.0599999998</v>
      </c>
      <c r="L29" s="134">
        <v>837638.51999999955</v>
      </c>
      <c r="M29" s="134"/>
      <c r="N29" s="134"/>
      <c r="O29" s="134"/>
      <c r="P29" s="134"/>
      <c r="Q29" s="134">
        <f t="shared" si="0"/>
        <v>9146708.6999999993</v>
      </c>
      <c r="R29" s="130"/>
      <c r="S29" s="131"/>
      <c r="T29" s="128"/>
      <c r="U29" s="134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9146708.6999999993</v>
      </c>
      <c r="V29" s="130"/>
    </row>
    <row r="30" spans="2:22" x14ac:dyDescent="0.2">
      <c r="B30" s="128"/>
      <c r="C30" s="167">
        <v>40504</v>
      </c>
      <c r="D30" s="133" t="s">
        <v>118</v>
      </c>
      <c r="E30" s="134">
        <v>543228.23999999976</v>
      </c>
      <c r="F30" s="134">
        <v>654526.51000000013</v>
      </c>
      <c r="G30" s="134">
        <v>1167405.5499999998</v>
      </c>
      <c r="H30" s="134">
        <v>689159.9</v>
      </c>
      <c r="I30" s="134">
        <v>758857.2200000002</v>
      </c>
      <c r="J30" s="134">
        <v>742760.3399999995</v>
      </c>
      <c r="K30" s="134">
        <v>1084770.7900000005</v>
      </c>
      <c r="L30" s="134">
        <v>1017868.5400000002</v>
      </c>
      <c r="M30" s="134"/>
      <c r="N30" s="134"/>
      <c r="O30" s="134"/>
      <c r="P30" s="134"/>
      <c r="Q30" s="134">
        <f t="shared" si="0"/>
        <v>6658577.0900000008</v>
      </c>
      <c r="R30" s="130"/>
      <c r="S30" s="131"/>
      <c r="T30" s="128"/>
      <c r="U30" s="134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6658577.0900000008</v>
      </c>
      <c r="V30" s="130"/>
    </row>
    <row r="31" spans="2:22" x14ac:dyDescent="0.2">
      <c r="B31" s="128"/>
      <c r="C31" s="167">
        <v>40510</v>
      </c>
      <c r="D31" s="133" t="s">
        <v>40</v>
      </c>
      <c r="E31" s="134">
        <v>107285.05999999998</v>
      </c>
      <c r="F31" s="134">
        <v>165799.72000000003</v>
      </c>
      <c r="G31" s="134">
        <v>289795.15000000002</v>
      </c>
      <c r="H31" s="134">
        <v>202873.08999999994</v>
      </c>
      <c r="I31" s="134">
        <v>194973.33999999997</v>
      </c>
      <c r="J31" s="134">
        <v>271893.21999999997</v>
      </c>
      <c r="K31" s="134">
        <v>193383.47999999998</v>
      </c>
      <c r="L31" s="134">
        <v>245865.93999999997</v>
      </c>
      <c r="M31" s="134"/>
      <c r="N31" s="134"/>
      <c r="O31" s="134"/>
      <c r="P31" s="134"/>
      <c r="Q31" s="134">
        <f t="shared" si="0"/>
        <v>1671869</v>
      </c>
      <c r="R31" s="130"/>
      <c r="S31" s="131"/>
      <c r="T31" s="128"/>
      <c r="U31" s="134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1671869</v>
      </c>
      <c r="V31" s="130"/>
    </row>
    <row r="32" spans="2:22" x14ac:dyDescent="0.2">
      <c r="B32" s="128"/>
      <c r="C32" s="167">
        <v>40514</v>
      </c>
      <c r="D32" s="133" t="s">
        <v>41</v>
      </c>
      <c r="E32" s="134">
        <v>28892.239999999994</v>
      </c>
      <c r="F32" s="134">
        <v>26710.080000000002</v>
      </c>
      <c r="G32" s="134">
        <v>55470.63</v>
      </c>
      <c r="H32" s="134">
        <v>37950.730000000003</v>
      </c>
      <c r="I32" s="134">
        <v>33782.239999999998</v>
      </c>
      <c r="J32" s="134">
        <v>38861.200000000004</v>
      </c>
      <c r="K32" s="134">
        <v>29559.200000000004</v>
      </c>
      <c r="L32" s="134">
        <v>41409.43</v>
      </c>
      <c r="M32" s="134"/>
      <c r="N32" s="134"/>
      <c r="O32" s="134"/>
      <c r="P32" s="134"/>
      <c r="Q32" s="134">
        <f t="shared" si="0"/>
        <v>292635.75</v>
      </c>
      <c r="R32" s="130"/>
      <c r="S32" s="131"/>
      <c r="T32" s="128"/>
      <c r="U32" s="134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292635.75</v>
      </c>
      <c r="V32" s="130"/>
    </row>
    <row r="33" spans="2:22" x14ac:dyDescent="0.2">
      <c r="B33" s="128"/>
      <c r="C33" s="167">
        <v>40515</v>
      </c>
      <c r="D33" s="133" t="s">
        <v>42</v>
      </c>
      <c r="E33" s="134">
        <v>56388.82</v>
      </c>
      <c r="F33" s="134">
        <v>73486.029999999984</v>
      </c>
      <c r="G33" s="134">
        <v>121608.93</v>
      </c>
      <c r="H33" s="134">
        <v>80905.039999999964</v>
      </c>
      <c r="I33" s="134">
        <v>63428.880000000012</v>
      </c>
      <c r="J33" s="134">
        <v>72820.080000000016</v>
      </c>
      <c r="K33" s="134">
        <v>76320.749999999985</v>
      </c>
      <c r="L33" s="134">
        <v>67780.37999999999</v>
      </c>
      <c r="M33" s="134"/>
      <c r="N33" s="134"/>
      <c r="O33" s="134"/>
      <c r="P33" s="134"/>
      <c r="Q33" s="134">
        <f t="shared" si="0"/>
        <v>612738.90999999992</v>
      </c>
      <c r="R33" s="130"/>
      <c r="S33" s="131"/>
      <c r="T33" s="128"/>
      <c r="U33" s="134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612738.90999999992</v>
      </c>
      <c r="V33" s="130"/>
    </row>
    <row r="34" spans="2:22" x14ac:dyDescent="0.2">
      <c r="B34" s="128"/>
      <c r="C34" s="167">
        <v>40516</v>
      </c>
      <c r="D34" s="133" t="s">
        <v>43</v>
      </c>
      <c r="E34" s="134">
        <v>34623.94</v>
      </c>
      <c r="F34" s="134">
        <v>38424.12000000001</v>
      </c>
      <c r="G34" s="134">
        <v>55996.500000000007</v>
      </c>
      <c r="H34" s="134">
        <v>52666.660000000018</v>
      </c>
      <c r="I34" s="134">
        <v>47273.62000000001</v>
      </c>
      <c r="J34" s="134">
        <v>78154.039999999994</v>
      </c>
      <c r="K34" s="134">
        <v>53223.73</v>
      </c>
      <c r="L34" s="134">
        <v>50582.79</v>
      </c>
      <c r="M34" s="134"/>
      <c r="N34" s="134"/>
      <c r="O34" s="134"/>
      <c r="P34" s="134"/>
      <c r="Q34" s="134">
        <f t="shared" si="0"/>
        <v>410945.39999999997</v>
      </c>
      <c r="R34" s="130"/>
      <c r="S34" s="131"/>
      <c r="T34" s="128"/>
      <c r="U34" s="134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410945.39999999997</v>
      </c>
      <c r="V34" s="130"/>
    </row>
    <row r="35" spans="2:22" x14ac:dyDescent="0.2">
      <c r="B35" s="128"/>
      <c r="C35" s="167">
        <v>40601</v>
      </c>
      <c r="D35" s="133" t="s">
        <v>46</v>
      </c>
      <c r="E35" s="134">
        <v>770011.10999999975</v>
      </c>
      <c r="F35" s="134">
        <v>1652838.41</v>
      </c>
      <c r="G35" s="134">
        <v>1913806</v>
      </c>
      <c r="H35" s="134">
        <v>1826483.4900000002</v>
      </c>
      <c r="I35" s="134">
        <v>1604387.2999999998</v>
      </c>
      <c r="J35" s="134">
        <v>1962952.5200000003</v>
      </c>
      <c r="K35" s="134">
        <v>2128916.4</v>
      </c>
      <c r="L35" s="134">
        <v>1810748.5100000002</v>
      </c>
      <c r="M35" s="134"/>
      <c r="N35" s="134"/>
      <c r="O35" s="134"/>
      <c r="P35" s="134"/>
      <c r="Q35" s="134">
        <f t="shared" si="0"/>
        <v>13670143.74</v>
      </c>
      <c r="R35" s="130"/>
      <c r="S35" s="131"/>
      <c r="T35" s="128"/>
      <c r="U35" s="134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13670143.74</v>
      </c>
      <c r="V35" s="130"/>
    </row>
    <row r="36" spans="2:22" x14ac:dyDescent="0.2">
      <c r="B36" s="128"/>
      <c r="C36" s="167">
        <v>40701</v>
      </c>
      <c r="D36" s="133" t="s">
        <v>121</v>
      </c>
      <c r="E36" s="134">
        <v>20638216.249999993</v>
      </c>
      <c r="F36" s="134">
        <v>25619332.390000008</v>
      </c>
      <c r="G36" s="134">
        <v>28301602.29000001</v>
      </c>
      <c r="H36" s="134">
        <v>28046600.23999998</v>
      </c>
      <c r="I36" s="134">
        <v>27712214.95999999</v>
      </c>
      <c r="J36" s="134">
        <v>29820640.389999993</v>
      </c>
      <c r="K36" s="134">
        <v>21409896.350000001</v>
      </c>
      <c r="L36" s="134">
        <v>25239627.030000024</v>
      </c>
      <c r="M36" s="134"/>
      <c r="N36" s="134"/>
      <c r="O36" s="134"/>
      <c r="P36" s="134"/>
      <c r="Q36" s="134">
        <f t="shared" si="0"/>
        <v>206788129.90000001</v>
      </c>
      <c r="R36" s="130"/>
      <c r="S36" s="131"/>
      <c r="T36" s="128"/>
      <c r="U36" s="134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206788129.90000001</v>
      </c>
      <c r="V36" s="130"/>
    </row>
    <row r="37" spans="2:22" x14ac:dyDescent="0.2">
      <c r="B37" s="128"/>
      <c r="C37" s="167">
        <v>40704</v>
      </c>
      <c r="D37" s="133" t="s">
        <v>47</v>
      </c>
      <c r="E37" s="134">
        <v>67379.639999999985</v>
      </c>
      <c r="F37" s="134">
        <v>73392.250000000015</v>
      </c>
      <c r="G37" s="134">
        <v>91696.170000000013</v>
      </c>
      <c r="H37" s="134">
        <v>229408.24000000002</v>
      </c>
      <c r="I37" s="134">
        <v>231746.18</v>
      </c>
      <c r="J37" s="134">
        <v>280242.31999999989</v>
      </c>
      <c r="K37" s="134">
        <v>121995.29999999999</v>
      </c>
      <c r="L37" s="134">
        <v>142101.37999999998</v>
      </c>
      <c r="M37" s="134"/>
      <c r="N37" s="134"/>
      <c r="O37" s="134"/>
      <c r="P37" s="134"/>
      <c r="Q37" s="134">
        <f t="shared" si="0"/>
        <v>1237961.4799999997</v>
      </c>
      <c r="R37" s="130"/>
      <c r="S37" s="131"/>
      <c r="T37" s="128"/>
      <c r="U37" s="134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1237961.4799999997</v>
      </c>
      <c r="V37" s="130"/>
    </row>
    <row r="38" spans="2:22" x14ac:dyDescent="0.2">
      <c r="B38" s="128"/>
      <c r="C38" s="167">
        <v>40705</v>
      </c>
      <c r="D38" s="133" t="s">
        <v>48</v>
      </c>
      <c r="E38" s="134">
        <v>45781.150000000016</v>
      </c>
      <c r="F38" s="134">
        <v>64278.53</v>
      </c>
      <c r="G38" s="134">
        <v>192285.37</v>
      </c>
      <c r="H38" s="134">
        <v>75959.87</v>
      </c>
      <c r="I38" s="134">
        <v>85888.909999999989</v>
      </c>
      <c r="J38" s="134">
        <v>194063.28</v>
      </c>
      <c r="K38" s="134">
        <v>241574.24000000002</v>
      </c>
      <c r="L38" s="134">
        <v>166486.03000000003</v>
      </c>
      <c r="M38" s="134"/>
      <c r="N38" s="134"/>
      <c r="O38" s="134"/>
      <c r="P38" s="134"/>
      <c r="Q38" s="134">
        <f t="shared" si="0"/>
        <v>1066317.3799999999</v>
      </c>
      <c r="R38" s="130"/>
      <c r="S38" s="131"/>
      <c r="T38" s="128"/>
      <c r="U38" s="134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1066317.3799999999</v>
      </c>
      <c r="V38" s="130"/>
    </row>
    <row r="39" spans="2:22" x14ac:dyDescent="0.2">
      <c r="B39" s="128"/>
      <c r="C39" s="167">
        <v>40709</v>
      </c>
      <c r="D39" s="133" t="s">
        <v>49</v>
      </c>
      <c r="E39" s="134">
        <v>30707.709999999995</v>
      </c>
      <c r="F39" s="134">
        <v>59959.81</v>
      </c>
      <c r="G39" s="134">
        <v>47997.739999999983</v>
      </c>
      <c r="H39" s="134">
        <v>75325.62999999999</v>
      </c>
      <c r="I39" s="134">
        <v>64779.799999999996</v>
      </c>
      <c r="J39" s="134">
        <v>74500.449999999983</v>
      </c>
      <c r="K39" s="134">
        <v>102228.32</v>
      </c>
      <c r="L39" s="134">
        <v>37305.62000000001</v>
      </c>
      <c r="M39" s="134"/>
      <c r="N39" s="134"/>
      <c r="O39" s="134"/>
      <c r="P39" s="134"/>
      <c r="Q39" s="134">
        <f t="shared" si="0"/>
        <v>492805.0799999999</v>
      </c>
      <c r="R39" s="130"/>
      <c r="S39" s="131"/>
      <c r="T39" s="128"/>
      <c r="U39" s="134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492805.0799999999</v>
      </c>
      <c r="V39" s="130"/>
    </row>
    <row r="40" spans="2:22" x14ac:dyDescent="0.2">
      <c r="B40" s="128"/>
      <c r="C40" s="167">
        <v>40710</v>
      </c>
      <c r="D40" s="133" t="s">
        <v>50</v>
      </c>
      <c r="E40" s="134">
        <v>16947.210000000003</v>
      </c>
      <c r="F40" s="134">
        <v>29141.26</v>
      </c>
      <c r="G40" s="134">
        <v>29124.26</v>
      </c>
      <c r="H40" s="134">
        <v>46701.52</v>
      </c>
      <c r="I40" s="134">
        <v>32650.059999999998</v>
      </c>
      <c r="J40" s="134">
        <v>24208.35</v>
      </c>
      <c r="K40" s="134">
        <v>43181.56</v>
      </c>
      <c r="L40" s="134">
        <v>19424.560000000005</v>
      </c>
      <c r="M40" s="134"/>
      <c r="N40" s="134"/>
      <c r="O40" s="134"/>
      <c r="P40" s="134"/>
      <c r="Q40" s="134">
        <f t="shared" si="0"/>
        <v>241378.78</v>
      </c>
      <c r="R40" s="130"/>
      <c r="S40" s="131"/>
      <c r="T40" s="128"/>
      <c r="U40" s="134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241378.78</v>
      </c>
      <c r="V40" s="130"/>
    </row>
    <row r="41" spans="2:22" x14ac:dyDescent="0.2">
      <c r="B41" s="128"/>
      <c r="C41" s="167">
        <v>40801</v>
      </c>
      <c r="D41" s="133" t="s">
        <v>53</v>
      </c>
      <c r="E41" s="134">
        <v>798674.16999999993</v>
      </c>
      <c r="F41" s="134">
        <v>1157921.3599999994</v>
      </c>
      <c r="G41" s="134">
        <v>1284787.71</v>
      </c>
      <c r="H41" s="134">
        <v>1935059.3900000006</v>
      </c>
      <c r="I41" s="134">
        <v>1275296.0499999993</v>
      </c>
      <c r="J41" s="134">
        <v>1904297.0400000003</v>
      </c>
      <c r="K41" s="134">
        <v>2325915.4400000004</v>
      </c>
      <c r="L41" s="134">
        <v>1693299.41</v>
      </c>
      <c r="M41" s="134"/>
      <c r="N41" s="134"/>
      <c r="O41" s="134"/>
      <c r="P41" s="134"/>
      <c r="Q41" s="134">
        <f t="shared" si="0"/>
        <v>12375250.57</v>
      </c>
      <c r="R41" s="130"/>
      <c r="S41" s="131"/>
      <c r="T41" s="128"/>
      <c r="U41" s="134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12375250.57</v>
      </c>
      <c r="V41" s="130"/>
    </row>
    <row r="42" spans="2:22" x14ac:dyDescent="0.2">
      <c r="B42" s="128"/>
      <c r="C42" s="167">
        <v>40802</v>
      </c>
      <c r="D42" s="133" t="s">
        <v>51</v>
      </c>
      <c r="E42" s="134">
        <v>150913.10000000003</v>
      </c>
      <c r="F42" s="134">
        <v>170914.41999999995</v>
      </c>
      <c r="G42" s="134">
        <v>199384.49999999994</v>
      </c>
      <c r="H42" s="134">
        <v>168307.88</v>
      </c>
      <c r="I42" s="134">
        <v>185174.34</v>
      </c>
      <c r="J42" s="134">
        <v>212516.18000000002</v>
      </c>
      <c r="K42" s="134">
        <v>184003.77999999994</v>
      </c>
      <c r="L42" s="134">
        <v>169117.96999999994</v>
      </c>
      <c r="M42" s="134"/>
      <c r="N42" s="134"/>
      <c r="O42" s="134"/>
      <c r="P42" s="134"/>
      <c r="Q42" s="134">
        <f t="shared" si="0"/>
        <v>1440332.17</v>
      </c>
      <c r="R42" s="130"/>
      <c r="S42" s="131"/>
      <c r="T42" s="128"/>
      <c r="U42" s="134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1440332.17</v>
      </c>
      <c r="V42" s="130"/>
    </row>
    <row r="43" spans="2:22" x14ac:dyDescent="0.2">
      <c r="B43" s="128"/>
      <c r="C43" s="167">
        <v>40817</v>
      </c>
      <c r="D43" s="133" t="s">
        <v>52</v>
      </c>
      <c r="E43" s="134">
        <v>34106.83</v>
      </c>
      <c r="F43" s="134">
        <v>37959.559999999983</v>
      </c>
      <c r="G43" s="134">
        <v>42842.33</v>
      </c>
      <c r="H43" s="134">
        <v>57247.28</v>
      </c>
      <c r="I43" s="134">
        <v>42518.460000000006</v>
      </c>
      <c r="J43" s="134">
        <v>66639.010000000009</v>
      </c>
      <c r="K43" s="134">
        <v>114350.91</v>
      </c>
      <c r="L43" s="134">
        <v>38706.1</v>
      </c>
      <c r="M43" s="134"/>
      <c r="N43" s="134"/>
      <c r="O43" s="134"/>
      <c r="P43" s="134"/>
      <c r="Q43" s="134">
        <f t="shared" si="0"/>
        <v>434370.48</v>
      </c>
      <c r="R43" s="130"/>
      <c r="S43" s="131"/>
      <c r="T43" s="128"/>
      <c r="U43" s="134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434370.48</v>
      </c>
      <c r="V43" s="130"/>
    </row>
    <row r="44" spans="2:22" x14ac:dyDescent="0.2">
      <c r="B44" s="128"/>
      <c r="C44" s="167">
        <v>40901</v>
      </c>
      <c r="D44" s="133" t="s">
        <v>122</v>
      </c>
      <c r="E44" s="134">
        <v>221241.64000000007</v>
      </c>
      <c r="F44" s="134">
        <v>280819.45999999996</v>
      </c>
      <c r="G44" s="134">
        <v>309317.66999999993</v>
      </c>
      <c r="H44" s="134">
        <v>434055.53999999992</v>
      </c>
      <c r="I44" s="134">
        <v>637761.26</v>
      </c>
      <c r="J44" s="134">
        <v>1524462.41</v>
      </c>
      <c r="K44" s="134">
        <v>2407126.9699999997</v>
      </c>
      <c r="L44" s="134">
        <v>344202.27999999991</v>
      </c>
      <c r="M44" s="134"/>
      <c r="N44" s="134"/>
      <c r="O44" s="134"/>
      <c r="P44" s="134"/>
      <c r="Q44" s="134">
        <f t="shared" si="0"/>
        <v>6158987.2299999995</v>
      </c>
      <c r="R44" s="130"/>
      <c r="S44" s="131"/>
      <c r="T44" s="128"/>
      <c r="U44" s="134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6158987.2299999995</v>
      </c>
      <c r="V44" s="130"/>
    </row>
    <row r="45" spans="2:22" x14ac:dyDescent="0.2">
      <c r="B45" s="128"/>
      <c r="C45" s="167">
        <v>40903</v>
      </c>
      <c r="D45" s="133" t="s">
        <v>70</v>
      </c>
      <c r="E45" s="134">
        <v>188970.38999999998</v>
      </c>
      <c r="F45" s="134">
        <v>6580188.1600000001</v>
      </c>
      <c r="G45" s="134">
        <v>6752671.5099999998</v>
      </c>
      <c r="H45" s="134">
        <v>5131137.7899999991</v>
      </c>
      <c r="I45" s="134">
        <v>5088608.9399999985</v>
      </c>
      <c r="J45" s="134">
        <v>5544569.3700000001</v>
      </c>
      <c r="K45" s="134">
        <v>6314207.5899999999</v>
      </c>
      <c r="L45" s="134">
        <v>188154</v>
      </c>
      <c r="M45" s="134"/>
      <c r="N45" s="134"/>
      <c r="O45" s="134"/>
      <c r="P45" s="134"/>
      <c r="Q45" s="134">
        <f t="shared" si="0"/>
        <v>35788507.75</v>
      </c>
      <c r="R45" s="130"/>
      <c r="S45" s="131"/>
      <c r="T45" s="128"/>
      <c r="U45" s="134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35788507.75</v>
      </c>
      <c r="V45" s="130"/>
    </row>
    <row r="46" spans="2:22" x14ac:dyDescent="0.2">
      <c r="B46" s="128"/>
      <c r="C46" s="167">
        <v>40904</v>
      </c>
      <c r="D46" s="133" t="s">
        <v>54</v>
      </c>
      <c r="E46" s="134">
        <v>56870.25</v>
      </c>
      <c r="F46" s="134">
        <v>85265.63</v>
      </c>
      <c r="G46" s="134">
        <v>71473.720000000016</v>
      </c>
      <c r="H46" s="134">
        <v>92116.36</v>
      </c>
      <c r="I46" s="134">
        <v>91586.17</v>
      </c>
      <c r="J46" s="134">
        <v>83740.409999999989</v>
      </c>
      <c r="K46" s="134">
        <v>70709.450000000012</v>
      </c>
      <c r="L46" s="134">
        <v>86381.569999999978</v>
      </c>
      <c r="M46" s="134"/>
      <c r="N46" s="134"/>
      <c r="O46" s="134"/>
      <c r="P46" s="134"/>
      <c r="Q46" s="134">
        <f t="shared" si="0"/>
        <v>638143.55999999994</v>
      </c>
      <c r="R46" s="130"/>
      <c r="S46" s="131"/>
      <c r="T46" s="128"/>
      <c r="U46" s="134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638143.55999999994</v>
      </c>
      <c r="V46" s="130"/>
    </row>
    <row r="47" spans="2:22" x14ac:dyDescent="0.2">
      <c r="B47" s="128"/>
      <c r="C47" s="167">
        <v>40911</v>
      </c>
      <c r="D47" s="133" t="s">
        <v>55</v>
      </c>
      <c r="E47" s="134">
        <v>42420.590000000004</v>
      </c>
      <c r="F47" s="134">
        <v>53624.049999999996</v>
      </c>
      <c r="G47" s="134">
        <v>66032.779999999984</v>
      </c>
      <c r="H47" s="134">
        <v>66251.77</v>
      </c>
      <c r="I47" s="134">
        <v>56788.73000000001</v>
      </c>
      <c r="J47" s="134">
        <v>63663.609999999993</v>
      </c>
      <c r="K47" s="134">
        <v>58538.899999999994</v>
      </c>
      <c r="L47" s="134">
        <v>56618.860000000008</v>
      </c>
      <c r="M47" s="134"/>
      <c r="N47" s="134"/>
      <c r="O47" s="134"/>
      <c r="P47" s="134"/>
      <c r="Q47" s="134">
        <f t="shared" si="0"/>
        <v>463939.29000000004</v>
      </c>
      <c r="R47" s="130"/>
      <c r="S47" s="131"/>
      <c r="T47" s="128"/>
      <c r="U47" s="134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463939.29000000004</v>
      </c>
      <c r="V47" s="130"/>
    </row>
    <row r="48" spans="2:22" x14ac:dyDescent="0.2">
      <c r="B48" s="128"/>
      <c r="C48" s="167">
        <v>40913</v>
      </c>
      <c r="D48" s="133" t="s">
        <v>57</v>
      </c>
      <c r="E48" s="134">
        <v>25444.860000000008</v>
      </c>
      <c r="F48" s="134">
        <v>34021.57</v>
      </c>
      <c r="G48" s="134">
        <v>53664.740000000005</v>
      </c>
      <c r="H48" s="134">
        <v>35844.5</v>
      </c>
      <c r="I48" s="134">
        <v>38160.520000000011</v>
      </c>
      <c r="J48" s="134">
        <v>68857.560000000012</v>
      </c>
      <c r="K48" s="134">
        <v>64865.94</v>
      </c>
      <c r="L48" s="134">
        <v>35175.259999999995</v>
      </c>
      <c r="M48" s="134"/>
      <c r="N48" s="134"/>
      <c r="O48" s="134"/>
      <c r="P48" s="134"/>
      <c r="Q48" s="134">
        <f t="shared" si="0"/>
        <v>356034.95000000007</v>
      </c>
      <c r="R48" s="130"/>
      <c r="S48" s="131"/>
      <c r="T48" s="128"/>
      <c r="U48" s="134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356034.95000000007</v>
      </c>
      <c r="V48" s="130"/>
    </row>
    <row r="49" spans="2:22" x14ac:dyDescent="0.2">
      <c r="B49" s="128"/>
      <c r="C49" s="167">
        <v>41101</v>
      </c>
      <c r="D49" s="133" t="s">
        <v>63</v>
      </c>
      <c r="E49" s="134">
        <v>901307.47000000009</v>
      </c>
      <c r="F49" s="134">
        <v>821737.15</v>
      </c>
      <c r="G49" s="134">
        <v>455762.33999999985</v>
      </c>
      <c r="H49" s="134">
        <v>6773095.9299999997</v>
      </c>
      <c r="I49" s="134">
        <v>1780837.9099999995</v>
      </c>
      <c r="J49" s="134">
        <v>4389187.54</v>
      </c>
      <c r="K49" s="134">
        <v>4459962.6599999992</v>
      </c>
      <c r="L49" s="134">
        <v>5838294.6899999995</v>
      </c>
      <c r="M49" s="134"/>
      <c r="N49" s="134"/>
      <c r="O49" s="134"/>
      <c r="P49" s="134"/>
      <c r="Q49" s="134">
        <f t="shared" si="0"/>
        <v>25420185.689999998</v>
      </c>
      <c r="R49" s="130"/>
      <c r="S49" s="131"/>
      <c r="T49" s="128"/>
      <c r="U49" s="134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25420185.689999998</v>
      </c>
      <c r="V49" s="130"/>
    </row>
    <row r="50" spans="2:22" x14ac:dyDescent="0.2">
      <c r="B50" s="128"/>
      <c r="C50" s="167">
        <v>41103</v>
      </c>
      <c r="D50" s="133" t="s">
        <v>64</v>
      </c>
      <c r="E50" s="134">
        <v>382961.19</v>
      </c>
      <c r="F50" s="134">
        <v>464277.87</v>
      </c>
      <c r="G50" s="134">
        <v>517700.41</v>
      </c>
      <c r="H50" s="134">
        <v>453003</v>
      </c>
      <c r="I50" s="134">
        <v>469288</v>
      </c>
      <c r="J50" s="134">
        <v>571927.90000000014</v>
      </c>
      <c r="K50" s="134">
        <v>573532.88</v>
      </c>
      <c r="L50" s="134">
        <v>494223.68000000011</v>
      </c>
      <c r="M50" s="134"/>
      <c r="N50" s="134"/>
      <c r="O50" s="134"/>
      <c r="P50" s="134"/>
      <c r="Q50" s="134">
        <f t="shared" si="0"/>
        <v>3926914.93</v>
      </c>
      <c r="R50" s="130"/>
      <c r="S50" s="131"/>
      <c r="T50" s="128"/>
      <c r="U50" s="134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3926914.93</v>
      </c>
      <c r="V50" s="130"/>
    </row>
    <row r="51" spans="2:22" x14ac:dyDescent="0.2">
      <c r="B51" s="128"/>
      <c r="C51" s="167">
        <v>41104</v>
      </c>
      <c r="D51" s="133" t="s">
        <v>65</v>
      </c>
      <c r="E51" s="134">
        <v>22285.51</v>
      </c>
      <c r="F51" s="134">
        <v>29174.02</v>
      </c>
      <c r="G51" s="134">
        <v>37167.670000000006</v>
      </c>
      <c r="H51" s="134">
        <v>42570.71</v>
      </c>
      <c r="I51" s="134">
        <v>41020.520000000004</v>
      </c>
      <c r="J51" s="134">
        <v>45868.039999999994</v>
      </c>
      <c r="K51" s="134">
        <v>49158.2</v>
      </c>
      <c r="L51" s="134">
        <v>79772.609999999986</v>
      </c>
      <c r="M51" s="134"/>
      <c r="N51" s="134"/>
      <c r="O51" s="134"/>
      <c r="P51" s="134"/>
      <c r="Q51" s="134">
        <f t="shared" si="0"/>
        <v>347017.27999999997</v>
      </c>
      <c r="R51" s="130"/>
      <c r="S51" s="131"/>
      <c r="T51" s="128"/>
      <c r="U51" s="134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347017.27999999997</v>
      </c>
      <c r="V51" s="130"/>
    </row>
    <row r="52" spans="2:22" x14ac:dyDescent="0.2">
      <c r="B52" s="128"/>
      <c r="C52" s="167">
        <v>41107</v>
      </c>
      <c r="D52" s="133" t="s">
        <v>66</v>
      </c>
      <c r="E52" s="134">
        <v>114683.79999999999</v>
      </c>
      <c r="F52" s="134">
        <v>532849.56000000006</v>
      </c>
      <c r="G52" s="134">
        <v>262569.62</v>
      </c>
      <c r="H52" s="134">
        <v>263144.19000000006</v>
      </c>
      <c r="I52" s="134">
        <v>330047.08999999997</v>
      </c>
      <c r="J52" s="134">
        <v>248227.55999999997</v>
      </c>
      <c r="K52" s="134">
        <v>310138.70999999996</v>
      </c>
      <c r="L52" s="134">
        <v>425190.49000000005</v>
      </c>
      <c r="M52" s="134"/>
      <c r="N52" s="134"/>
      <c r="O52" s="134"/>
      <c r="P52" s="134"/>
      <c r="Q52" s="134">
        <f t="shared" si="0"/>
        <v>2486851.0200000005</v>
      </c>
      <c r="R52" s="130"/>
      <c r="S52" s="131"/>
      <c r="T52" s="128"/>
      <c r="U52" s="134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2486851.0200000005</v>
      </c>
      <c r="V52" s="130"/>
    </row>
    <row r="53" spans="2:22" x14ac:dyDescent="0.2">
      <c r="B53" s="128"/>
      <c r="C53" s="167">
        <v>41301</v>
      </c>
      <c r="D53" s="133" t="s">
        <v>67</v>
      </c>
      <c r="E53" s="134">
        <v>151436.94</v>
      </c>
      <c r="F53" s="134">
        <v>545093.23</v>
      </c>
      <c r="G53" s="134">
        <v>447343.03</v>
      </c>
      <c r="H53" s="134">
        <v>223033.14</v>
      </c>
      <c r="I53" s="134">
        <v>213249.32000000007</v>
      </c>
      <c r="J53" s="134">
        <v>218602.46</v>
      </c>
      <c r="K53" s="134">
        <v>301471.21000000008</v>
      </c>
      <c r="L53" s="134">
        <v>209429.48</v>
      </c>
      <c r="M53" s="134"/>
      <c r="N53" s="134"/>
      <c r="O53" s="134"/>
      <c r="P53" s="134"/>
      <c r="Q53" s="134">
        <f t="shared" si="0"/>
        <v>2309658.81</v>
      </c>
      <c r="R53" s="130"/>
      <c r="S53" s="131"/>
      <c r="T53" s="128"/>
      <c r="U53" s="134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2309658.81</v>
      </c>
      <c r="V53" s="130"/>
    </row>
    <row r="54" spans="2:22" x14ac:dyDescent="0.2">
      <c r="B54" s="128"/>
      <c r="C54" s="167">
        <v>41401</v>
      </c>
      <c r="D54" s="133" t="s">
        <v>68</v>
      </c>
      <c r="E54" s="134">
        <v>56829.270000000004</v>
      </c>
      <c r="F54" s="134">
        <v>130796.67999999996</v>
      </c>
      <c r="G54" s="134">
        <v>296384.68</v>
      </c>
      <c r="H54" s="134">
        <v>235280.86999999997</v>
      </c>
      <c r="I54" s="134">
        <v>246868.87</v>
      </c>
      <c r="J54" s="134">
        <v>221670.62000000002</v>
      </c>
      <c r="K54" s="134">
        <v>1092189.73</v>
      </c>
      <c r="L54" s="134">
        <v>300273.3</v>
      </c>
      <c r="M54" s="134"/>
      <c r="N54" s="134"/>
      <c r="O54" s="134"/>
      <c r="P54" s="134"/>
      <c r="Q54" s="134">
        <f t="shared" si="0"/>
        <v>2580294.0199999996</v>
      </c>
      <c r="R54" s="130"/>
      <c r="S54" s="131"/>
      <c r="T54" s="128"/>
      <c r="U54" s="134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2580294.0199999996</v>
      </c>
      <c r="V54" s="130"/>
    </row>
    <row r="55" spans="2:22" x14ac:dyDescent="0.2">
      <c r="B55" s="128"/>
      <c r="C55" s="167">
        <v>41501</v>
      </c>
      <c r="D55" s="133" t="s">
        <v>123</v>
      </c>
      <c r="E55" s="134">
        <v>420951.32999999996</v>
      </c>
      <c r="F55" s="134">
        <v>695150.08000000007</v>
      </c>
      <c r="G55" s="134">
        <v>1490072.1399999997</v>
      </c>
      <c r="H55" s="134">
        <v>926192.76999999979</v>
      </c>
      <c r="I55" s="134">
        <v>1207938.2200000002</v>
      </c>
      <c r="J55" s="134">
        <v>410686.27000000014</v>
      </c>
      <c r="K55" s="134">
        <v>623241.77</v>
      </c>
      <c r="L55" s="134">
        <v>599956.22000000009</v>
      </c>
      <c r="M55" s="134"/>
      <c r="N55" s="134"/>
      <c r="O55" s="134"/>
      <c r="P55" s="134"/>
      <c r="Q55" s="134">
        <f t="shared" si="0"/>
        <v>6374188.7999999998</v>
      </c>
      <c r="R55" s="130"/>
      <c r="S55" s="131"/>
      <c r="T55" s="128"/>
      <c r="U55" s="134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6374188.7999999998</v>
      </c>
      <c r="V55" s="130"/>
    </row>
    <row r="56" spans="2:22" x14ac:dyDescent="0.2">
      <c r="B56" s="128"/>
      <c r="C56" s="167">
        <v>41503</v>
      </c>
      <c r="D56" s="133" t="s">
        <v>124</v>
      </c>
      <c r="E56" s="134">
        <v>266807.01000000007</v>
      </c>
      <c r="F56" s="134">
        <v>390982.63000000018</v>
      </c>
      <c r="G56" s="134">
        <v>722765.12</v>
      </c>
      <c r="H56" s="134">
        <v>575019.69000000018</v>
      </c>
      <c r="I56" s="134">
        <v>493709.73000000004</v>
      </c>
      <c r="J56" s="134">
        <v>337242.82000000007</v>
      </c>
      <c r="K56" s="134">
        <v>480894.96999999991</v>
      </c>
      <c r="L56" s="134">
        <v>572140.65000000026</v>
      </c>
      <c r="M56" s="134"/>
      <c r="N56" s="134"/>
      <c r="O56" s="134"/>
      <c r="P56" s="134"/>
      <c r="Q56" s="134">
        <f t="shared" si="0"/>
        <v>3839562.620000001</v>
      </c>
      <c r="R56" s="130"/>
      <c r="S56" s="131"/>
      <c r="T56" s="128"/>
      <c r="U56" s="134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3839562.620000001</v>
      </c>
      <c r="V56" s="130"/>
    </row>
    <row r="57" spans="2:22" x14ac:dyDescent="0.2">
      <c r="B57" s="128"/>
      <c r="C57" s="167">
        <v>41505</v>
      </c>
      <c r="D57" s="133" t="s">
        <v>119</v>
      </c>
      <c r="E57" s="134">
        <v>336103.67999999999</v>
      </c>
      <c r="F57" s="134">
        <v>636042.43999999994</v>
      </c>
      <c r="G57" s="134">
        <v>10699232.859999999</v>
      </c>
      <c r="H57" s="134">
        <v>2432261.1699999995</v>
      </c>
      <c r="I57" s="134">
        <v>1473872.7899999998</v>
      </c>
      <c r="J57" s="134">
        <v>1766517.5900000003</v>
      </c>
      <c r="K57" s="134">
        <v>3101024.8699999996</v>
      </c>
      <c r="L57" s="134">
        <v>1241254.1600000001</v>
      </c>
      <c r="M57" s="134"/>
      <c r="N57" s="134"/>
      <c r="O57" s="134"/>
      <c r="P57" s="134"/>
      <c r="Q57" s="134">
        <f t="shared" si="0"/>
        <v>21686309.559999999</v>
      </c>
      <c r="R57" s="130"/>
      <c r="S57" s="131"/>
      <c r="T57" s="128"/>
      <c r="U57" s="134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21686309.559999999</v>
      </c>
      <c r="V57" s="130"/>
    </row>
    <row r="58" spans="2:22" x14ac:dyDescent="0.2">
      <c r="B58" s="128"/>
      <c r="C58" s="167">
        <v>41801</v>
      </c>
      <c r="D58" s="133" t="s">
        <v>72</v>
      </c>
      <c r="E58" s="134">
        <v>78070.560000000027</v>
      </c>
      <c r="F58" s="134">
        <v>186135.91999999998</v>
      </c>
      <c r="G58" s="134">
        <v>161376.16000000006</v>
      </c>
      <c r="H58" s="134">
        <v>258305.80999999997</v>
      </c>
      <c r="I58" s="134">
        <v>198400.49000000002</v>
      </c>
      <c r="J58" s="134">
        <v>176154.92999999996</v>
      </c>
      <c r="K58" s="134">
        <v>218573.94</v>
      </c>
      <c r="L58" s="134">
        <v>297151.09999999998</v>
      </c>
      <c r="M58" s="134"/>
      <c r="N58" s="134"/>
      <c r="O58" s="134"/>
      <c r="P58" s="134"/>
      <c r="Q58" s="134">
        <f t="shared" si="0"/>
        <v>1574168.9099999997</v>
      </c>
      <c r="R58" s="130"/>
      <c r="S58" s="131"/>
      <c r="T58" s="128"/>
      <c r="U58" s="134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1574168.9099999997</v>
      </c>
      <c r="V58" s="130"/>
    </row>
    <row r="59" spans="2:22" x14ac:dyDescent="0.2">
      <c r="B59" s="128"/>
      <c r="C59" s="167">
        <v>42001</v>
      </c>
      <c r="D59" s="133" t="s">
        <v>73</v>
      </c>
      <c r="E59" s="134">
        <v>133515.06000000003</v>
      </c>
      <c r="F59" s="134">
        <v>349589.02999999997</v>
      </c>
      <c r="G59" s="134">
        <v>322511.45</v>
      </c>
      <c r="H59" s="134">
        <v>338859.77999999997</v>
      </c>
      <c r="I59" s="134">
        <v>449915.7</v>
      </c>
      <c r="J59" s="134">
        <v>398791.96</v>
      </c>
      <c r="K59" s="134">
        <v>2551218.3599999989</v>
      </c>
      <c r="L59" s="134">
        <v>467832.70000000013</v>
      </c>
      <c r="M59" s="134"/>
      <c r="N59" s="134"/>
      <c r="O59" s="134"/>
      <c r="P59" s="134"/>
      <c r="Q59" s="134">
        <f t="shared" si="0"/>
        <v>5012234.0399999991</v>
      </c>
      <c r="R59" s="130"/>
      <c r="S59" s="131"/>
      <c r="T59" s="128"/>
      <c r="U59" s="134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5012234.0399999991</v>
      </c>
      <c r="V59" s="130"/>
    </row>
    <row r="60" spans="2:22" x14ac:dyDescent="0.2">
      <c r="B60" s="128"/>
      <c r="C60" s="167">
        <v>42002</v>
      </c>
      <c r="D60" s="133" t="s">
        <v>74</v>
      </c>
      <c r="E60" s="134">
        <v>112584.57999999999</v>
      </c>
      <c r="F60" s="134">
        <v>107945.07000000004</v>
      </c>
      <c r="G60" s="134">
        <v>148449.06999999995</v>
      </c>
      <c r="H60" s="134">
        <v>148790.51999999999</v>
      </c>
      <c r="I60" s="134">
        <v>161453.53</v>
      </c>
      <c r="J60" s="134">
        <v>159210.55999999988</v>
      </c>
      <c r="K60" s="134">
        <v>148599.27000000002</v>
      </c>
      <c r="L60" s="134">
        <v>138223.69999999998</v>
      </c>
      <c r="M60" s="134"/>
      <c r="N60" s="134"/>
      <c r="O60" s="134"/>
      <c r="P60" s="134"/>
      <c r="Q60" s="134">
        <f t="shared" si="0"/>
        <v>1125256.2999999998</v>
      </c>
      <c r="R60" s="130"/>
      <c r="S60" s="131"/>
      <c r="T60" s="128"/>
      <c r="U60" s="134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1125256.2999999998</v>
      </c>
      <c r="V60" s="130"/>
    </row>
    <row r="61" spans="2:22" x14ac:dyDescent="0.2">
      <c r="B61" s="128"/>
      <c r="C61" s="167">
        <v>42005</v>
      </c>
      <c r="D61" s="133" t="s">
        <v>130</v>
      </c>
      <c r="E61" s="134">
        <v>0</v>
      </c>
      <c r="F61" s="134">
        <v>0</v>
      </c>
      <c r="G61" s="134">
        <v>0</v>
      </c>
      <c r="H61" s="134">
        <v>0</v>
      </c>
      <c r="I61" s="134">
        <v>0</v>
      </c>
      <c r="J61" s="134">
        <v>0</v>
      </c>
      <c r="K61" s="134">
        <v>0</v>
      </c>
      <c r="L61" s="134">
        <v>0</v>
      </c>
      <c r="M61" s="134"/>
      <c r="N61" s="134"/>
      <c r="O61" s="134"/>
      <c r="P61" s="134"/>
      <c r="Q61" s="134">
        <f t="shared" si="0"/>
        <v>0</v>
      </c>
      <c r="R61" s="130"/>
      <c r="S61" s="131"/>
      <c r="T61" s="128"/>
      <c r="U61" s="134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0</v>
      </c>
      <c r="V61" s="130"/>
    </row>
    <row r="62" spans="2:22" x14ac:dyDescent="0.2">
      <c r="B62" s="128"/>
      <c r="C62" s="167">
        <v>42101</v>
      </c>
      <c r="D62" s="133" t="s">
        <v>75</v>
      </c>
      <c r="E62" s="134">
        <v>40815.56</v>
      </c>
      <c r="F62" s="134">
        <v>60680.830000000009</v>
      </c>
      <c r="G62" s="134">
        <v>3743562.2000000007</v>
      </c>
      <c r="H62" s="134">
        <v>1404334.2500000002</v>
      </c>
      <c r="I62" s="134">
        <v>248494.27000000002</v>
      </c>
      <c r="J62" s="134">
        <v>367149.34</v>
      </c>
      <c r="K62" s="134">
        <v>3612125.6200000006</v>
      </c>
      <c r="L62" s="134">
        <v>468285.94</v>
      </c>
      <c r="M62" s="134"/>
      <c r="N62" s="134"/>
      <c r="O62" s="134"/>
      <c r="P62" s="134"/>
      <c r="Q62" s="134">
        <f t="shared" si="0"/>
        <v>9945448.0100000016</v>
      </c>
      <c r="R62" s="130"/>
      <c r="S62" s="131"/>
      <c r="T62" s="128"/>
      <c r="U62" s="134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9945448.0100000016</v>
      </c>
      <c r="V62" s="130"/>
    </row>
    <row r="63" spans="2:22" x14ac:dyDescent="0.2">
      <c r="B63" s="128"/>
      <c r="C63" s="167">
        <v>42501</v>
      </c>
      <c r="D63" s="133" t="s">
        <v>141</v>
      </c>
      <c r="E63" s="134">
        <v>0</v>
      </c>
      <c r="F63" s="134">
        <v>0</v>
      </c>
      <c r="G63" s="134">
        <v>0</v>
      </c>
      <c r="H63" s="134">
        <v>0</v>
      </c>
      <c r="I63" s="134">
        <v>0</v>
      </c>
      <c r="J63" s="134">
        <v>0</v>
      </c>
      <c r="K63" s="134">
        <v>0</v>
      </c>
      <c r="L63" s="134">
        <v>130009.69</v>
      </c>
      <c r="M63" s="134"/>
      <c r="N63" s="134"/>
      <c r="O63" s="134"/>
      <c r="P63" s="134"/>
      <c r="Q63" s="134">
        <f t="shared" si="0"/>
        <v>130009.69</v>
      </c>
      <c r="R63" s="130"/>
      <c r="S63" s="131"/>
      <c r="T63" s="128"/>
      <c r="U63" s="134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130009.69</v>
      </c>
      <c r="V63" s="130"/>
    </row>
    <row r="64" spans="2:22" x14ac:dyDescent="0.2">
      <c r="B64" s="128"/>
      <c r="C64" s="167">
        <v>42701</v>
      </c>
      <c r="D64" s="133" t="s">
        <v>131</v>
      </c>
      <c r="E64" s="134">
        <v>331067.78000000003</v>
      </c>
      <c r="F64" s="134">
        <v>120190.70000000001</v>
      </c>
      <c r="G64" s="134">
        <v>334136.76000000007</v>
      </c>
      <c r="H64" s="134">
        <v>182376.31</v>
      </c>
      <c r="I64" s="134">
        <v>158556.53000000003</v>
      </c>
      <c r="J64" s="134">
        <v>163049.65000000002</v>
      </c>
      <c r="K64" s="134">
        <v>991584.1100000001</v>
      </c>
      <c r="L64" s="134">
        <v>254604.96999999997</v>
      </c>
      <c r="M64" s="134"/>
      <c r="N64" s="134"/>
      <c r="O64" s="134"/>
      <c r="P64" s="134"/>
      <c r="Q64" s="134">
        <f t="shared" si="0"/>
        <v>2535566.8099999996</v>
      </c>
      <c r="R64" s="130"/>
      <c r="S64" s="131"/>
      <c r="T64" s="128"/>
      <c r="U64" s="134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2535566.8099999996</v>
      </c>
      <c r="V64" s="130"/>
    </row>
    <row r="65" spans="2:22" x14ac:dyDescent="0.2">
      <c r="B65" s="128"/>
      <c r="C65" s="167">
        <v>42703</v>
      </c>
      <c r="D65" s="133" t="s">
        <v>59</v>
      </c>
      <c r="E65" s="134">
        <v>56023.970000000008</v>
      </c>
      <c r="F65" s="134">
        <v>6136556.1099999994</v>
      </c>
      <c r="G65" s="134">
        <v>5452471.5700000003</v>
      </c>
      <c r="H65" s="134">
        <v>7235687.8700000001</v>
      </c>
      <c r="I65" s="134">
        <v>4737968.12</v>
      </c>
      <c r="J65" s="134">
        <v>7271470.4500000002</v>
      </c>
      <c r="K65" s="134">
        <v>12161512.699999997</v>
      </c>
      <c r="L65" s="134">
        <v>5217022.42</v>
      </c>
      <c r="M65" s="134"/>
      <c r="N65" s="134"/>
      <c r="O65" s="134"/>
      <c r="P65" s="134"/>
      <c r="Q65" s="134">
        <f t="shared" si="0"/>
        <v>48268713.210000001</v>
      </c>
      <c r="R65" s="130"/>
      <c r="S65" s="131"/>
      <c r="T65" s="128"/>
      <c r="U65" s="134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48268713.210000001</v>
      </c>
      <c r="V65" s="130"/>
    </row>
    <row r="66" spans="2:22" x14ac:dyDescent="0.2">
      <c r="B66" s="128"/>
      <c r="C66" s="167">
        <v>42704</v>
      </c>
      <c r="D66" s="133" t="s">
        <v>60</v>
      </c>
      <c r="E66" s="134">
        <v>14777.91</v>
      </c>
      <c r="F66" s="134">
        <v>1413466.6800000002</v>
      </c>
      <c r="G66" s="134">
        <v>2544183.3600000003</v>
      </c>
      <c r="H66" s="134">
        <v>1233943.9099999999</v>
      </c>
      <c r="I66" s="134">
        <v>1419324.54</v>
      </c>
      <c r="J66" s="134">
        <v>1375702.25</v>
      </c>
      <c r="K66" s="134">
        <v>1375155.8</v>
      </c>
      <c r="L66" s="134">
        <v>2239625.08</v>
      </c>
      <c r="M66" s="134"/>
      <c r="N66" s="134"/>
      <c r="O66" s="134"/>
      <c r="P66" s="134"/>
      <c r="Q66" s="134">
        <f t="shared" si="0"/>
        <v>11616179.530000001</v>
      </c>
      <c r="R66" s="130"/>
      <c r="S66" s="131"/>
      <c r="T66" s="128"/>
      <c r="U66" s="134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11616179.530000001</v>
      </c>
      <c r="V66" s="130"/>
    </row>
    <row r="67" spans="2:22" ht="38.25" x14ac:dyDescent="0.2">
      <c r="B67" s="128"/>
      <c r="C67" s="167">
        <v>42705</v>
      </c>
      <c r="D67" s="133" t="s">
        <v>61</v>
      </c>
      <c r="E67" s="134">
        <v>0</v>
      </c>
      <c r="F67" s="134">
        <v>890.83</v>
      </c>
      <c r="G67" s="134">
        <v>1680.1300000000003</v>
      </c>
      <c r="H67" s="134">
        <v>1447.31</v>
      </c>
      <c r="I67" s="134">
        <v>3673.1899999999996</v>
      </c>
      <c r="J67" s="134">
        <v>20888.699999999997</v>
      </c>
      <c r="K67" s="134">
        <v>3056.3399999999997</v>
      </c>
      <c r="L67" s="134">
        <v>3764.25</v>
      </c>
      <c r="M67" s="134"/>
      <c r="N67" s="134"/>
      <c r="O67" s="134"/>
      <c r="P67" s="134"/>
      <c r="Q67" s="134">
        <f t="shared" si="0"/>
        <v>35400.75</v>
      </c>
      <c r="R67" s="130"/>
      <c r="S67" s="131"/>
      <c r="T67" s="128"/>
      <c r="U67" s="134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35400.75</v>
      </c>
      <c r="V67" s="130"/>
    </row>
    <row r="68" spans="2:22" x14ac:dyDescent="0.2">
      <c r="B68" s="128"/>
      <c r="C68" s="167">
        <v>42801</v>
      </c>
      <c r="D68" s="133" t="s">
        <v>125</v>
      </c>
      <c r="E68" s="134">
        <v>61664.890000000007</v>
      </c>
      <c r="F68" s="134">
        <v>78819.3</v>
      </c>
      <c r="G68" s="134">
        <v>1596489.08</v>
      </c>
      <c r="H68" s="134">
        <v>1690695.1400000001</v>
      </c>
      <c r="I68" s="134">
        <v>1118133.75</v>
      </c>
      <c r="J68" s="134">
        <v>129677.05999999998</v>
      </c>
      <c r="K68" s="134">
        <v>105570.46999999999</v>
      </c>
      <c r="L68" s="134">
        <v>122180.79000000002</v>
      </c>
      <c r="M68" s="134"/>
      <c r="N68" s="134"/>
      <c r="O68" s="134"/>
      <c r="P68" s="134"/>
      <c r="Q68" s="134">
        <f t="shared" si="0"/>
        <v>4903230.4799999995</v>
      </c>
      <c r="R68" s="130"/>
      <c r="S68" s="131"/>
      <c r="T68" s="128"/>
      <c r="U68" s="134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4903230.4799999995</v>
      </c>
      <c r="V68" s="130"/>
    </row>
    <row r="69" spans="2:22" x14ac:dyDescent="0.2">
      <c r="B69" s="128"/>
      <c r="C69" s="167">
        <v>42802</v>
      </c>
      <c r="D69" s="133" t="s">
        <v>58</v>
      </c>
      <c r="E69" s="134">
        <v>61992.7</v>
      </c>
      <c r="F69" s="134">
        <v>93566.459999999977</v>
      </c>
      <c r="G69" s="134">
        <v>91493.83</v>
      </c>
      <c r="H69" s="134">
        <v>104348.34999999998</v>
      </c>
      <c r="I69" s="134">
        <v>91580.329999999987</v>
      </c>
      <c r="J69" s="134">
        <v>104242.44999999998</v>
      </c>
      <c r="K69" s="134">
        <v>102844.96000000004</v>
      </c>
      <c r="L69" s="134">
        <v>117652.52999999998</v>
      </c>
      <c r="M69" s="134"/>
      <c r="N69" s="134"/>
      <c r="O69" s="134"/>
      <c r="P69" s="134"/>
      <c r="Q69" s="134">
        <f t="shared" si="0"/>
        <v>767721.61</v>
      </c>
      <c r="R69" s="130"/>
      <c r="S69" s="131"/>
      <c r="T69" s="128"/>
      <c r="U69" s="134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767721.61</v>
      </c>
      <c r="V69" s="130"/>
    </row>
    <row r="70" spans="2:22" x14ac:dyDescent="0.2">
      <c r="B70" s="128"/>
      <c r="C70" s="167">
        <v>42901</v>
      </c>
      <c r="D70" s="133" t="s">
        <v>126</v>
      </c>
      <c r="E70" s="134">
        <v>20493325.650000002</v>
      </c>
      <c r="F70" s="134">
        <v>23768991.789999999</v>
      </c>
      <c r="G70" s="134">
        <v>23337349.320000008</v>
      </c>
      <c r="H70" s="134">
        <v>22574655.640000004</v>
      </c>
      <c r="I70" s="134">
        <v>22146859.360000007</v>
      </c>
      <c r="J70" s="134">
        <v>22924225.799999997</v>
      </c>
      <c r="K70" s="134">
        <v>23861750.609999999</v>
      </c>
      <c r="L70" s="134">
        <v>23022686.989999998</v>
      </c>
      <c r="M70" s="134"/>
      <c r="N70" s="134"/>
      <c r="O70" s="134"/>
      <c r="P70" s="134"/>
      <c r="Q70" s="134">
        <f t="shared" si="0"/>
        <v>182129845.16000003</v>
      </c>
      <c r="R70" s="130"/>
      <c r="S70" s="131"/>
      <c r="T70" s="128"/>
      <c r="U70" s="134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182129845.16000003</v>
      </c>
      <c r="V70" s="130"/>
    </row>
    <row r="71" spans="2:22" x14ac:dyDescent="0.2">
      <c r="B71" s="128"/>
      <c r="C71" s="167">
        <v>42902</v>
      </c>
      <c r="D71" s="133" t="s">
        <v>45</v>
      </c>
      <c r="E71" s="134">
        <v>20706.839999999997</v>
      </c>
      <c r="F71" s="134">
        <v>24070.320000000007</v>
      </c>
      <c r="G71" s="134">
        <v>32508.47</v>
      </c>
      <c r="H71" s="134">
        <v>36822.109999999993</v>
      </c>
      <c r="I71" s="134">
        <v>40711.18</v>
      </c>
      <c r="J71" s="134">
        <v>37927.53</v>
      </c>
      <c r="K71" s="134">
        <v>36434.080000000016</v>
      </c>
      <c r="L71" s="134">
        <v>26551.100000000006</v>
      </c>
      <c r="M71" s="134"/>
      <c r="N71" s="134"/>
      <c r="O71" s="134"/>
      <c r="P71" s="134"/>
      <c r="Q71" s="134">
        <f t="shared" si="0"/>
        <v>255731.63</v>
      </c>
      <c r="R71" s="130"/>
      <c r="S71" s="131"/>
      <c r="T71" s="128"/>
      <c r="U71" s="134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255731.63</v>
      </c>
      <c r="V71" s="130"/>
    </row>
    <row r="72" spans="2:22" ht="25.5" x14ac:dyDescent="0.2">
      <c r="B72" s="128"/>
      <c r="C72" s="167">
        <v>43001</v>
      </c>
      <c r="D72" s="133" t="s">
        <v>127</v>
      </c>
      <c r="E72" s="134">
        <v>29953.639999999996</v>
      </c>
      <c r="F72" s="134">
        <v>44085.140000000007</v>
      </c>
      <c r="G72" s="134">
        <v>53731.949999999983</v>
      </c>
      <c r="H72" s="134">
        <v>50524.999999999993</v>
      </c>
      <c r="I72" s="134">
        <v>39273.119999999995</v>
      </c>
      <c r="J72" s="134">
        <v>233857.02</v>
      </c>
      <c r="K72" s="134">
        <v>403790.82</v>
      </c>
      <c r="L72" s="134">
        <v>209244.96</v>
      </c>
      <c r="M72" s="134"/>
      <c r="N72" s="134"/>
      <c r="O72" s="134"/>
      <c r="P72" s="134"/>
      <c r="Q72" s="134">
        <f t="shared" si="0"/>
        <v>1064461.6499999999</v>
      </c>
      <c r="R72" s="130"/>
      <c r="S72" s="131"/>
      <c r="T72" s="128"/>
      <c r="U72" s="134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1064461.6499999999</v>
      </c>
      <c r="V72" s="130"/>
    </row>
    <row r="73" spans="2:22" x14ac:dyDescent="0.2">
      <c r="B73" s="128"/>
      <c r="C73" s="167">
        <v>43101</v>
      </c>
      <c r="D73" s="133" t="s">
        <v>132</v>
      </c>
      <c r="E73" s="134">
        <v>17725.03</v>
      </c>
      <c r="F73" s="134">
        <v>26080.409999999996</v>
      </c>
      <c r="G73" s="134">
        <v>37097.890000000007</v>
      </c>
      <c r="H73" s="134">
        <v>39422.509999999995</v>
      </c>
      <c r="I73" s="134">
        <v>34960.679999999993</v>
      </c>
      <c r="J73" s="134">
        <v>57916.379999999983</v>
      </c>
      <c r="K73" s="134">
        <v>562593.35</v>
      </c>
      <c r="L73" s="134">
        <v>39518.569999999992</v>
      </c>
      <c r="M73" s="134"/>
      <c r="N73" s="134"/>
      <c r="O73" s="134"/>
      <c r="P73" s="134"/>
      <c r="Q73" s="134">
        <f t="shared" ref="Q73:Q105" si="1">SUM(E73:P73)</f>
        <v>815314.82</v>
      </c>
      <c r="R73" s="130"/>
      <c r="S73" s="131"/>
      <c r="T73" s="128"/>
      <c r="U73" s="134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815314.82</v>
      </c>
      <c r="V73" s="130"/>
    </row>
    <row r="74" spans="2:22" x14ac:dyDescent="0.2">
      <c r="B74" s="128"/>
      <c r="C74" s="167">
        <v>43201</v>
      </c>
      <c r="D74" s="133" t="s">
        <v>128</v>
      </c>
      <c r="E74" s="134">
        <v>25455.67</v>
      </c>
      <c r="F74" s="134">
        <v>31911.53</v>
      </c>
      <c r="G74" s="134">
        <v>133854.9</v>
      </c>
      <c r="H74" s="134">
        <v>89672.320000000007</v>
      </c>
      <c r="I74" s="134">
        <v>98497.39</v>
      </c>
      <c r="J74" s="134">
        <v>95629.849999999991</v>
      </c>
      <c r="K74" s="134">
        <v>92392.92</v>
      </c>
      <c r="L74" s="134">
        <v>0</v>
      </c>
      <c r="M74" s="134"/>
      <c r="N74" s="134"/>
      <c r="O74" s="134"/>
      <c r="P74" s="134"/>
      <c r="Q74" s="134">
        <f t="shared" si="1"/>
        <v>567414.57999999996</v>
      </c>
      <c r="R74" s="130"/>
      <c r="S74" s="131"/>
      <c r="T74" s="128"/>
      <c r="U74" s="134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567414.57999999996</v>
      </c>
      <c r="V74" s="130"/>
    </row>
    <row r="75" spans="2:22" x14ac:dyDescent="0.2">
      <c r="B75" s="128"/>
      <c r="C75" s="167">
        <v>43202</v>
      </c>
      <c r="D75" s="133" t="s">
        <v>62</v>
      </c>
      <c r="E75" s="134">
        <v>10014.16</v>
      </c>
      <c r="F75" s="134">
        <v>15756.690000000006</v>
      </c>
      <c r="G75" s="134">
        <v>24563.950000000004</v>
      </c>
      <c r="H75" s="134">
        <v>20839.829999999998</v>
      </c>
      <c r="I75" s="134">
        <v>15823.34</v>
      </c>
      <c r="J75" s="134">
        <v>21266.94</v>
      </c>
      <c r="K75" s="134">
        <v>15136.419999999998</v>
      </c>
      <c r="L75" s="134">
        <v>24681.93</v>
      </c>
      <c r="M75" s="134"/>
      <c r="N75" s="134"/>
      <c r="O75" s="134"/>
      <c r="P75" s="134"/>
      <c r="Q75" s="134">
        <f t="shared" si="1"/>
        <v>148083.26</v>
      </c>
      <c r="R75" s="130"/>
      <c r="S75" s="131"/>
      <c r="T75" s="128"/>
      <c r="U75" s="134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148083.26</v>
      </c>
      <c r="V75" s="130"/>
    </row>
    <row r="76" spans="2:22" x14ac:dyDescent="0.2">
      <c r="B76" s="128"/>
      <c r="C76" s="167">
        <v>43301</v>
      </c>
      <c r="D76" s="133" t="s">
        <v>129</v>
      </c>
      <c r="E76" s="134">
        <v>74834.719999999987</v>
      </c>
      <c r="F76" s="134">
        <v>212450.68</v>
      </c>
      <c r="G76" s="134">
        <v>1694688.3199999998</v>
      </c>
      <c r="H76" s="134">
        <v>358344.62000000017</v>
      </c>
      <c r="I76" s="134">
        <v>165699.03999999998</v>
      </c>
      <c r="J76" s="134">
        <v>310643.53999999998</v>
      </c>
      <c r="K76" s="134">
        <v>377434.89</v>
      </c>
      <c r="L76" s="134">
        <v>168718.14999999991</v>
      </c>
      <c r="M76" s="134"/>
      <c r="N76" s="134"/>
      <c r="O76" s="134"/>
      <c r="P76" s="134"/>
      <c r="Q76" s="134">
        <f t="shared" si="1"/>
        <v>3362813.96</v>
      </c>
      <c r="R76" s="130"/>
      <c r="S76" s="131"/>
      <c r="T76" s="128"/>
      <c r="U76" s="134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3362813.96</v>
      </c>
      <c r="V76" s="130"/>
    </row>
    <row r="77" spans="2:22" x14ac:dyDescent="0.2">
      <c r="B77" s="128"/>
      <c r="C77" s="167">
        <v>43302</v>
      </c>
      <c r="D77" s="133" t="s">
        <v>69</v>
      </c>
      <c r="E77" s="134">
        <v>74416</v>
      </c>
      <c r="F77" s="134">
        <v>85841.309999999983</v>
      </c>
      <c r="G77" s="134">
        <v>146872.57</v>
      </c>
      <c r="H77" s="134">
        <v>220895.16</v>
      </c>
      <c r="I77" s="134">
        <v>116636.19999999997</v>
      </c>
      <c r="J77" s="134">
        <v>397192.5799999999</v>
      </c>
      <c r="K77" s="134">
        <v>202848.38</v>
      </c>
      <c r="L77" s="134">
        <v>146874.81</v>
      </c>
      <c r="M77" s="134"/>
      <c r="N77" s="134"/>
      <c r="O77" s="134"/>
      <c r="P77" s="134"/>
      <c r="Q77" s="134">
        <f t="shared" si="1"/>
        <v>1391577.0099999998</v>
      </c>
      <c r="R77" s="130"/>
      <c r="S77" s="131"/>
      <c r="T77" s="128"/>
      <c r="U77" s="134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1391577.0099999998</v>
      </c>
      <c r="V77" s="130"/>
    </row>
    <row r="78" spans="2:22" x14ac:dyDescent="0.2">
      <c r="B78" s="128"/>
      <c r="C78" s="167">
        <v>43303</v>
      </c>
      <c r="D78" s="133" t="s">
        <v>71</v>
      </c>
      <c r="E78" s="134">
        <v>106730.29000000001</v>
      </c>
      <c r="F78" s="134">
        <v>144645.03</v>
      </c>
      <c r="G78" s="134">
        <v>169317.13</v>
      </c>
      <c r="H78" s="134">
        <v>125854.62000000001</v>
      </c>
      <c r="I78" s="134">
        <v>123918.20999999999</v>
      </c>
      <c r="J78" s="134">
        <v>133341.43</v>
      </c>
      <c r="K78" s="134">
        <v>135738.18</v>
      </c>
      <c r="L78" s="134">
        <v>117510.68999999999</v>
      </c>
      <c r="M78" s="134"/>
      <c r="N78" s="134"/>
      <c r="O78" s="134"/>
      <c r="P78" s="134"/>
      <c r="Q78" s="134">
        <f t="shared" si="1"/>
        <v>1057055.5799999998</v>
      </c>
      <c r="R78" s="130"/>
      <c r="S78" s="131"/>
      <c r="T78" s="128"/>
      <c r="U78" s="134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1057055.5799999998</v>
      </c>
      <c r="V78" s="130"/>
    </row>
    <row r="79" spans="2:22" x14ac:dyDescent="0.2">
      <c r="B79" s="128"/>
      <c r="C79" s="167">
        <v>43401</v>
      </c>
      <c r="D79" s="133" t="s">
        <v>133</v>
      </c>
      <c r="E79" s="134">
        <v>131671.96</v>
      </c>
      <c r="F79" s="134">
        <v>186810.53999999995</v>
      </c>
      <c r="G79" s="134">
        <v>251462.38000000003</v>
      </c>
      <c r="H79" s="134">
        <v>238582.43999999992</v>
      </c>
      <c r="I79" s="134">
        <v>161331.72999999998</v>
      </c>
      <c r="J79" s="134">
        <v>217253.68999999997</v>
      </c>
      <c r="K79" s="134">
        <v>206987.60000000012</v>
      </c>
      <c r="L79" s="134">
        <v>205362.34000000003</v>
      </c>
      <c r="M79" s="134"/>
      <c r="N79" s="134"/>
      <c r="O79" s="134"/>
      <c r="P79" s="134"/>
      <c r="Q79" s="134">
        <f t="shared" si="1"/>
        <v>1599462.6800000002</v>
      </c>
      <c r="R79" s="130"/>
      <c r="S79" s="131"/>
      <c r="T79" s="128"/>
      <c r="U79" s="134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1599462.6800000002</v>
      </c>
      <c r="V79" s="130"/>
    </row>
    <row r="80" spans="2:22" x14ac:dyDescent="0.2">
      <c r="B80" s="128"/>
      <c r="C80" s="167">
        <v>43402</v>
      </c>
      <c r="D80" s="133" t="s">
        <v>44</v>
      </c>
      <c r="E80" s="134">
        <v>1456.37</v>
      </c>
      <c r="F80" s="134">
        <v>1484.5499999999997</v>
      </c>
      <c r="G80" s="134">
        <v>6156.37</v>
      </c>
      <c r="H80" s="134">
        <v>4900.9099999999989</v>
      </c>
      <c r="I80" s="134">
        <v>0</v>
      </c>
      <c r="J80" s="134">
        <v>5475.2000000000007</v>
      </c>
      <c r="K80" s="134">
        <v>8817.1899999999987</v>
      </c>
      <c r="L80" s="134">
        <v>1556.4099999999999</v>
      </c>
      <c r="M80" s="134"/>
      <c r="N80" s="134"/>
      <c r="O80" s="134"/>
      <c r="P80" s="134"/>
      <c r="Q80" s="134">
        <f t="shared" si="1"/>
        <v>29846.999999999996</v>
      </c>
      <c r="R80" s="130"/>
      <c r="S80" s="131"/>
      <c r="T80" s="128"/>
      <c r="U80" s="134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29846.999999999996</v>
      </c>
      <c r="V80" s="130"/>
    </row>
    <row r="81" spans="2:22" x14ac:dyDescent="0.2">
      <c r="B81" s="128"/>
      <c r="C81" s="167">
        <v>43501</v>
      </c>
      <c r="D81" s="133" t="s">
        <v>134</v>
      </c>
      <c r="E81" s="134">
        <v>105282.45999999999</v>
      </c>
      <c r="F81" s="134">
        <v>143721.56</v>
      </c>
      <c r="G81" s="134">
        <v>752402.11</v>
      </c>
      <c r="H81" s="134">
        <v>229216.30999999997</v>
      </c>
      <c r="I81" s="134">
        <v>159466.42000000007</v>
      </c>
      <c r="J81" s="134">
        <v>208001.82</v>
      </c>
      <c r="K81" s="134">
        <v>158225.65000000002</v>
      </c>
      <c r="L81" s="134">
        <v>198457.66000000003</v>
      </c>
      <c r="M81" s="134"/>
      <c r="N81" s="134"/>
      <c r="O81" s="134"/>
      <c r="P81" s="134"/>
      <c r="Q81" s="134">
        <f t="shared" si="1"/>
        <v>1954773.9900000002</v>
      </c>
      <c r="R81" s="130"/>
      <c r="S81" s="131"/>
      <c r="T81" s="128"/>
      <c r="U81" s="134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1954773.9900000002</v>
      </c>
      <c r="V81" s="130"/>
    </row>
    <row r="82" spans="2:22" x14ac:dyDescent="0.2">
      <c r="B82" s="128"/>
      <c r="C82" s="167">
        <v>43502</v>
      </c>
      <c r="D82" s="133" t="s">
        <v>56</v>
      </c>
      <c r="E82" s="134">
        <v>32868.57</v>
      </c>
      <c r="F82" s="134">
        <v>43721.370000000017</v>
      </c>
      <c r="G82" s="134">
        <v>347672.44</v>
      </c>
      <c r="H82" s="134">
        <v>288682.33999999997</v>
      </c>
      <c r="I82" s="134">
        <v>95625.570000000022</v>
      </c>
      <c r="J82" s="134">
        <v>472739.04999999993</v>
      </c>
      <c r="K82" s="134">
        <v>430381.69</v>
      </c>
      <c r="L82" s="134">
        <v>288816.99000000005</v>
      </c>
      <c r="M82" s="134"/>
      <c r="N82" s="134"/>
      <c r="O82" s="134"/>
      <c r="P82" s="134"/>
      <c r="Q82" s="134">
        <f t="shared" si="1"/>
        <v>2000508.0199999998</v>
      </c>
      <c r="R82" s="130"/>
      <c r="S82" s="131"/>
      <c r="T82" s="128"/>
      <c r="U82" s="134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2000508.0199999998</v>
      </c>
      <c r="V82" s="130"/>
    </row>
    <row r="83" spans="2:22" x14ac:dyDescent="0.2">
      <c r="B83" s="128"/>
      <c r="C83" s="167">
        <v>43601</v>
      </c>
      <c r="D83" s="133" t="s">
        <v>135</v>
      </c>
      <c r="E83" s="134">
        <v>31743.679999999997</v>
      </c>
      <c r="F83" s="134">
        <v>62826.22</v>
      </c>
      <c r="G83" s="134">
        <v>1388735.1199999999</v>
      </c>
      <c r="H83" s="134">
        <v>3380224.09</v>
      </c>
      <c r="I83" s="134">
        <v>775699</v>
      </c>
      <c r="J83" s="134">
        <v>53790.559999999998</v>
      </c>
      <c r="K83" s="134">
        <v>199807.60000000003</v>
      </c>
      <c r="L83" s="134">
        <v>10538.789999999999</v>
      </c>
      <c r="M83" s="134"/>
      <c r="N83" s="134"/>
      <c r="O83" s="134"/>
      <c r="P83" s="134"/>
      <c r="Q83" s="134">
        <f t="shared" si="1"/>
        <v>5903365.0599999987</v>
      </c>
      <c r="R83" s="130"/>
      <c r="S83" s="131"/>
      <c r="T83" s="128"/>
      <c r="U83" s="134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5903365.0599999987</v>
      </c>
      <c r="V83" s="130"/>
    </row>
    <row r="84" spans="2:22" x14ac:dyDescent="0.2">
      <c r="B84" s="128"/>
      <c r="C84" s="167">
        <v>43701</v>
      </c>
      <c r="D84" s="133" t="e">
        <v>#N/A</v>
      </c>
      <c r="E84" s="134">
        <v>0</v>
      </c>
      <c r="F84" s="134">
        <v>0</v>
      </c>
      <c r="G84" s="134">
        <v>0</v>
      </c>
      <c r="H84" s="134">
        <v>0</v>
      </c>
      <c r="I84" s="134">
        <v>0</v>
      </c>
      <c r="J84" s="134">
        <v>0</v>
      </c>
      <c r="K84" s="134">
        <v>0</v>
      </c>
      <c r="L84" s="134">
        <v>16665612.629999999</v>
      </c>
      <c r="M84" s="134"/>
      <c r="N84" s="134"/>
      <c r="O84" s="134"/>
      <c r="P84" s="134"/>
      <c r="Q84" s="134">
        <f t="shared" si="1"/>
        <v>16665612.629999999</v>
      </c>
      <c r="R84" s="130"/>
      <c r="S84" s="131"/>
      <c r="T84" s="128"/>
      <c r="U84" s="134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16665612.629999999</v>
      </c>
      <c r="V84" s="130"/>
    </row>
    <row r="85" spans="2:22" x14ac:dyDescent="0.2">
      <c r="B85" s="128"/>
      <c r="C85" s="167">
        <v>50201</v>
      </c>
      <c r="D85" s="133" t="s">
        <v>76</v>
      </c>
      <c r="E85" s="134">
        <v>46043.1</v>
      </c>
      <c r="F85" s="134">
        <v>52676.950000000004</v>
      </c>
      <c r="G85" s="134">
        <v>63857.470000000016</v>
      </c>
      <c r="H85" s="134">
        <v>60304.250000000007</v>
      </c>
      <c r="I85" s="134">
        <v>62531.540000000008</v>
      </c>
      <c r="J85" s="134">
        <v>60003.330000000009</v>
      </c>
      <c r="K85" s="134">
        <v>65700.00999999998</v>
      </c>
      <c r="L85" s="134">
        <v>55848.44</v>
      </c>
      <c r="M85" s="134"/>
      <c r="N85" s="134"/>
      <c r="O85" s="134"/>
      <c r="P85" s="134"/>
      <c r="Q85" s="134">
        <f t="shared" si="1"/>
        <v>466965.09</v>
      </c>
      <c r="R85" s="130"/>
      <c r="S85" s="131"/>
      <c r="T85" s="128"/>
      <c r="U85" s="134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466965.09</v>
      </c>
      <c r="V85" s="130"/>
    </row>
    <row r="86" spans="2:22" x14ac:dyDescent="0.2">
      <c r="B86" s="128"/>
      <c r="C86" s="167">
        <v>50301</v>
      </c>
      <c r="D86" s="133" t="s">
        <v>77</v>
      </c>
      <c r="E86" s="134">
        <v>145032.75999999998</v>
      </c>
      <c r="F86" s="134">
        <v>171961.51999999996</v>
      </c>
      <c r="G86" s="134">
        <v>181659.14999999997</v>
      </c>
      <c r="H86" s="134">
        <v>179033.17999999993</v>
      </c>
      <c r="I86" s="134">
        <v>204194.36000000002</v>
      </c>
      <c r="J86" s="134">
        <v>188787.60000000003</v>
      </c>
      <c r="K86" s="134">
        <v>217010.15</v>
      </c>
      <c r="L86" s="134">
        <v>158144.94000000003</v>
      </c>
      <c r="M86" s="134"/>
      <c r="N86" s="134"/>
      <c r="O86" s="134"/>
      <c r="P86" s="134"/>
      <c r="Q86" s="134">
        <f t="shared" si="1"/>
        <v>1445823.6599999997</v>
      </c>
      <c r="R86" s="130"/>
      <c r="S86" s="131"/>
      <c r="T86" s="128"/>
      <c r="U86" s="134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1445823.6599999997</v>
      </c>
      <c r="V86" s="130"/>
    </row>
    <row r="87" spans="2:22" x14ac:dyDescent="0.2">
      <c r="B87" s="128"/>
      <c r="C87" s="167">
        <v>50401</v>
      </c>
      <c r="D87" s="133" t="s">
        <v>78</v>
      </c>
      <c r="E87" s="134">
        <v>41500.71</v>
      </c>
      <c r="F87" s="134">
        <v>161172.34</v>
      </c>
      <c r="G87" s="134">
        <v>270552.44</v>
      </c>
      <c r="H87" s="134">
        <v>488215.24000000005</v>
      </c>
      <c r="I87" s="134">
        <v>104341.58</v>
      </c>
      <c r="J87" s="134">
        <v>352846.73000000004</v>
      </c>
      <c r="K87" s="134">
        <v>251030.70999999996</v>
      </c>
      <c r="L87" s="134">
        <v>124760.62</v>
      </c>
      <c r="M87" s="134"/>
      <c r="N87" s="134"/>
      <c r="O87" s="134"/>
      <c r="P87" s="134"/>
      <c r="Q87" s="134">
        <f t="shared" si="1"/>
        <v>1794420.37</v>
      </c>
      <c r="R87" s="130"/>
      <c r="S87" s="131"/>
      <c r="T87" s="128"/>
      <c r="U87" s="134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1794420.37</v>
      </c>
      <c r="V87" s="130"/>
    </row>
    <row r="88" spans="2:22" x14ac:dyDescent="0.2">
      <c r="B88" s="128"/>
      <c r="C88" s="167">
        <v>50801</v>
      </c>
      <c r="D88" s="133" t="s">
        <v>79</v>
      </c>
      <c r="E88" s="134">
        <v>27979.63</v>
      </c>
      <c r="F88" s="134">
        <v>27979.63</v>
      </c>
      <c r="G88" s="134">
        <v>27979.63</v>
      </c>
      <c r="H88" s="134">
        <v>27979.63</v>
      </c>
      <c r="I88" s="134">
        <v>27979.63</v>
      </c>
      <c r="J88" s="134">
        <v>27979.63</v>
      </c>
      <c r="K88" s="134">
        <v>164252.73000000001</v>
      </c>
      <c r="L88" s="134">
        <v>76000.37</v>
      </c>
      <c r="M88" s="134"/>
      <c r="N88" s="134"/>
      <c r="O88" s="134"/>
      <c r="P88" s="134"/>
      <c r="Q88" s="134">
        <f t="shared" si="1"/>
        <v>408130.88</v>
      </c>
      <c r="R88" s="130"/>
      <c r="S88" s="131"/>
      <c r="T88" s="128"/>
      <c r="U88" s="134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408130.88</v>
      </c>
      <c r="V88" s="130"/>
    </row>
    <row r="89" spans="2:22" x14ac:dyDescent="0.2">
      <c r="B89" s="128"/>
      <c r="C89" s="167">
        <v>50901</v>
      </c>
      <c r="D89" s="133" t="s">
        <v>80</v>
      </c>
      <c r="E89" s="134">
        <v>695023.25999999989</v>
      </c>
      <c r="F89" s="134">
        <v>1070550.9599999997</v>
      </c>
      <c r="G89" s="134">
        <v>987270.18999999983</v>
      </c>
      <c r="H89" s="134">
        <v>1012111.5699999998</v>
      </c>
      <c r="I89" s="134">
        <v>1019894.0099999999</v>
      </c>
      <c r="J89" s="134">
        <v>1680114.11</v>
      </c>
      <c r="K89" s="134">
        <v>1572400.5899999999</v>
      </c>
      <c r="L89" s="134">
        <v>1520769.23</v>
      </c>
      <c r="M89" s="134"/>
      <c r="N89" s="134"/>
      <c r="O89" s="134"/>
      <c r="P89" s="134"/>
      <c r="Q89" s="134">
        <f t="shared" si="1"/>
        <v>9558133.9199999999</v>
      </c>
      <c r="R89" s="130"/>
      <c r="S89" s="131"/>
      <c r="T89" s="128"/>
      <c r="U89" s="134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9558133.9199999999</v>
      </c>
      <c r="V89" s="130"/>
    </row>
    <row r="90" spans="2:22" ht="25.5" x14ac:dyDescent="0.2">
      <c r="B90" s="128"/>
      <c r="C90" s="167">
        <v>51001</v>
      </c>
      <c r="D90" s="133" t="s">
        <v>81</v>
      </c>
      <c r="E90" s="134">
        <v>79158.880000000005</v>
      </c>
      <c r="F90" s="134">
        <v>78605.58</v>
      </c>
      <c r="G90" s="134">
        <v>81977.709999999992</v>
      </c>
      <c r="H90" s="134">
        <v>85926.41</v>
      </c>
      <c r="I90" s="134">
        <v>99278.380000000019</v>
      </c>
      <c r="J90" s="134">
        <v>94439.090000000011</v>
      </c>
      <c r="K90" s="134">
        <v>145411.40999999997</v>
      </c>
      <c r="L90" s="134">
        <v>61373.450000000012</v>
      </c>
      <c r="M90" s="134"/>
      <c r="N90" s="134"/>
      <c r="O90" s="134"/>
      <c r="P90" s="134"/>
      <c r="Q90" s="134">
        <f t="shared" si="1"/>
        <v>726170.90999999992</v>
      </c>
      <c r="R90" s="130"/>
      <c r="S90" s="131"/>
      <c r="T90" s="128"/>
      <c r="U90" s="134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726170.90999999992</v>
      </c>
      <c r="V90" s="130"/>
    </row>
    <row r="91" spans="2:22" x14ac:dyDescent="0.2">
      <c r="B91" s="128"/>
      <c r="C91" s="167">
        <v>51101</v>
      </c>
      <c r="D91" s="133" t="s">
        <v>82</v>
      </c>
      <c r="E91" s="134">
        <v>0</v>
      </c>
      <c r="F91" s="134">
        <v>5260.67</v>
      </c>
      <c r="G91" s="134">
        <v>38594</v>
      </c>
      <c r="H91" s="134">
        <v>33333.33</v>
      </c>
      <c r="I91" s="134">
        <v>61406.01</v>
      </c>
      <c r="J91" s="134">
        <v>33333.33</v>
      </c>
      <c r="K91" s="134">
        <v>33333.33</v>
      </c>
      <c r="L91" s="134">
        <v>0</v>
      </c>
      <c r="M91" s="134"/>
      <c r="N91" s="134"/>
      <c r="O91" s="134"/>
      <c r="P91" s="134"/>
      <c r="Q91" s="134">
        <f t="shared" si="1"/>
        <v>205260.67000000004</v>
      </c>
      <c r="R91" s="130"/>
      <c r="S91" s="131"/>
      <c r="T91" s="128"/>
      <c r="U91" s="134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205260.67000000004</v>
      </c>
      <c r="V91" s="130"/>
    </row>
    <row r="92" spans="2:22" x14ac:dyDescent="0.2">
      <c r="B92" s="128"/>
      <c r="C92" s="167">
        <v>51301</v>
      </c>
      <c r="D92" s="133" t="s">
        <v>83</v>
      </c>
      <c r="E92" s="134">
        <v>13923.58</v>
      </c>
      <c r="F92" s="134">
        <v>33573.760000000002</v>
      </c>
      <c r="G92" s="134">
        <v>40097.209999999992</v>
      </c>
      <c r="H92" s="134">
        <v>36475.480000000003</v>
      </c>
      <c r="I92" s="134">
        <v>35787.53</v>
      </c>
      <c r="J92" s="134">
        <v>38930.740000000013</v>
      </c>
      <c r="K92" s="134">
        <v>29012.1</v>
      </c>
      <c r="L92" s="134">
        <v>29048.210000000003</v>
      </c>
      <c r="M92" s="134"/>
      <c r="N92" s="134"/>
      <c r="O92" s="134"/>
      <c r="P92" s="134"/>
      <c r="Q92" s="134">
        <f t="shared" si="1"/>
        <v>256848.61000000002</v>
      </c>
      <c r="R92" s="130"/>
      <c r="S92" s="131"/>
      <c r="T92" s="128"/>
      <c r="U92" s="134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256848.61000000002</v>
      </c>
      <c r="V92" s="130"/>
    </row>
    <row r="93" spans="2:22" x14ac:dyDescent="0.2">
      <c r="B93" s="128"/>
      <c r="C93" s="167">
        <v>51401</v>
      </c>
      <c r="D93" s="133" t="s">
        <v>84</v>
      </c>
      <c r="E93" s="134">
        <v>4962.8499999999995</v>
      </c>
      <c r="F93" s="134">
        <v>5026.2599999999993</v>
      </c>
      <c r="G93" s="134">
        <v>6481.0700000000006</v>
      </c>
      <c r="H93" s="134">
        <v>5612.56</v>
      </c>
      <c r="I93" s="134">
        <v>4793.7699999999995</v>
      </c>
      <c r="J93" s="134">
        <v>5656.5299999999988</v>
      </c>
      <c r="K93" s="134">
        <v>6297.0300000000007</v>
      </c>
      <c r="L93" s="134">
        <v>6768.1500000000024</v>
      </c>
      <c r="M93" s="134"/>
      <c r="N93" s="134"/>
      <c r="O93" s="134"/>
      <c r="P93" s="134"/>
      <c r="Q93" s="134">
        <f t="shared" si="1"/>
        <v>45598.22</v>
      </c>
      <c r="R93" s="130"/>
      <c r="S93" s="131"/>
      <c r="T93" s="128"/>
      <c r="U93" s="134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45598.22</v>
      </c>
      <c r="V93" s="130"/>
    </row>
    <row r="94" spans="2:22" x14ac:dyDescent="0.2">
      <c r="B94" s="128"/>
      <c r="C94" s="167">
        <v>51601</v>
      </c>
      <c r="D94" s="133" t="s">
        <v>85</v>
      </c>
      <c r="E94" s="134">
        <v>35318.69</v>
      </c>
      <c r="F94" s="134">
        <v>37193.549999999988</v>
      </c>
      <c r="G94" s="134">
        <v>46639.229999999996</v>
      </c>
      <c r="H94" s="134">
        <v>41346.999999999993</v>
      </c>
      <c r="I94" s="134">
        <v>36508.07999999998</v>
      </c>
      <c r="J94" s="134">
        <v>40486.639999999999</v>
      </c>
      <c r="K94" s="134">
        <v>38572.80999999999</v>
      </c>
      <c r="L94" s="134">
        <v>36450.509999999995</v>
      </c>
      <c r="M94" s="134"/>
      <c r="N94" s="134"/>
      <c r="O94" s="134"/>
      <c r="P94" s="134"/>
      <c r="Q94" s="134">
        <f t="shared" si="1"/>
        <v>312516.50999999995</v>
      </c>
      <c r="R94" s="130"/>
      <c r="S94" s="131"/>
      <c r="T94" s="128"/>
      <c r="U94" s="134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312516.50999999995</v>
      </c>
      <c r="V94" s="130"/>
    </row>
    <row r="95" spans="2:22" x14ac:dyDescent="0.2">
      <c r="B95" s="128"/>
      <c r="C95" s="167">
        <v>51801</v>
      </c>
      <c r="D95" s="133" t="s">
        <v>139</v>
      </c>
      <c r="E95" s="134">
        <v>1509476.36</v>
      </c>
      <c r="F95" s="134">
        <v>1483481.97</v>
      </c>
      <c r="G95" s="134">
        <v>1696133.33</v>
      </c>
      <c r="H95" s="134">
        <v>125708.33</v>
      </c>
      <c r="I95" s="134">
        <v>1696133.33</v>
      </c>
      <c r="J95" s="134">
        <v>1696133.33</v>
      </c>
      <c r="K95" s="134">
        <v>3392266.66</v>
      </c>
      <c r="L95" s="134">
        <v>0</v>
      </c>
      <c r="M95" s="134"/>
      <c r="N95" s="134"/>
      <c r="O95" s="134"/>
      <c r="P95" s="134"/>
      <c r="Q95" s="134">
        <f t="shared" si="1"/>
        <v>11599333.310000001</v>
      </c>
      <c r="R95" s="130"/>
      <c r="S95" s="131"/>
      <c r="T95" s="128"/>
      <c r="U95" s="134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11599333.310000001</v>
      </c>
      <c r="V95" s="130"/>
    </row>
    <row r="96" spans="2:22" ht="25.5" x14ac:dyDescent="0.2">
      <c r="B96" s="128"/>
      <c r="C96" s="167">
        <v>51901</v>
      </c>
      <c r="D96" s="133" t="s">
        <v>140</v>
      </c>
      <c r="E96" s="134">
        <v>21472.03</v>
      </c>
      <c r="F96" s="134">
        <v>24906.67</v>
      </c>
      <c r="G96" s="134">
        <v>40066.009999999995</v>
      </c>
      <c r="H96" s="134">
        <v>46313.409999999989</v>
      </c>
      <c r="I96" s="134">
        <v>38819.070000000007</v>
      </c>
      <c r="J96" s="134">
        <v>33271.25</v>
      </c>
      <c r="K96" s="134">
        <v>38910.629999999997</v>
      </c>
      <c r="L96" s="134">
        <v>46260.690000000017</v>
      </c>
      <c r="M96" s="134"/>
      <c r="N96" s="134"/>
      <c r="O96" s="134"/>
      <c r="P96" s="134"/>
      <c r="Q96" s="134">
        <f t="shared" si="1"/>
        <v>290019.76</v>
      </c>
      <c r="R96" s="130"/>
      <c r="S96" s="131"/>
      <c r="T96" s="128"/>
      <c r="U96" s="134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290019.76</v>
      </c>
      <c r="V96" s="130"/>
    </row>
    <row r="97" spans="2:22" x14ac:dyDescent="0.2">
      <c r="B97" s="128"/>
      <c r="C97" s="167">
        <v>52001</v>
      </c>
      <c r="D97" s="133" t="s">
        <v>86</v>
      </c>
      <c r="E97" s="134">
        <v>76159.260000000009</v>
      </c>
      <c r="F97" s="134">
        <v>100202.04000000002</v>
      </c>
      <c r="G97" s="134">
        <v>141285.38999999998</v>
      </c>
      <c r="H97" s="134">
        <v>215851.56000000006</v>
      </c>
      <c r="I97" s="134">
        <v>99739.110000000015</v>
      </c>
      <c r="J97" s="134">
        <v>133837.26999999996</v>
      </c>
      <c r="K97" s="134">
        <v>163324.39999999997</v>
      </c>
      <c r="L97" s="134">
        <v>117907.05000000003</v>
      </c>
      <c r="M97" s="134"/>
      <c r="N97" s="134"/>
      <c r="O97" s="134"/>
      <c r="P97" s="134"/>
      <c r="Q97" s="134">
        <f t="shared" si="1"/>
        <v>1048306.0800000001</v>
      </c>
      <c r="R97" s="130"/>
      <c r="S97" s="131"/>
      <c r="T97" s="128"/>
      <c r="U97" s="134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1048306.0800000001</v>
      </c>
      <c r="V97" s="130"/>
    </row>
    <row r="98" spans="2:22" x14ac:dyDescent="0.2">
      <c r="B98" s="128"/>
      <c r="C98" s="167">
        <v>52301</v>
      </c>
      <c r="D98" s="133" t="s">
        <v>87</v>
      </c>
      <c r="E98" s="134">
        <v>24355.820000000007</v>
      </c>
      <c r="F98" s="134">
        <v>27366.07</v>
      </c>
      <c r="G98" s="134">
        <v>30871.53</v>
      </c>
      <c r="H98" s="134">
        <v>33968.460000000006</v>
      </c>
      <c r="I98" s="134">
        <v>35113.329999999994</v>
      </c>
      <c r="J98" s="134">
        <v>37679.03</v>
      </c>
      <c r="K98" s="134">
        <v>37805.860000000008</v>
      </c>
      <c r="L98" s="134">
        <v>31807.18</v>
      </c>
      <c r="M98" s="134"/>
      <c r="N98" s="134"/>
      <c r="O98" s="134"/>
      <c r="P98" s="134"/>
      <c r="Q98" s="134">
        <f t="shared" si="1"/>
        <v>258967.28000000003</v>
      </c>
      <c r="R98" s="130"/>
      <c r="S98" s="131"/>
      <c r="T98" s="128"/>
      <c r="U98" s="134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258967.28000000003</v>
      </c>
      <c r="V98" s="130"/>
    </row>
    <row r="99" spans="2:22" x14ac:dyDescent="0.2">
      <c r="B99" s="128"/>
      <c r="C99" s="167">
        <v>52401</v>
      </c>
      <c r="D99" s="133" t="s">
        <v>88</v>
      </c>
      <c r="E99" s="134">
        <v>0</v>
      </c>
      <c r="F99" s="134">
        <v>0</v>
      </c>
      <c r="G99" s="134">
        <v>15000</v>
      </c>
      <c r="H99" s="134">
        <v>27094.309999999998</v>
      </c>
      <c r="I99" s="134">
        <v>8648.07</v>
      </c>
      <c r="J99" s="134">
        <v>0</v>
      </c>
      <c r="K99" s="134">
        <v>15381.24</v>
      </c>
      <c r="L99" s="134">
        <v>38550.28</v>
      </c>
      <c r="M99" s="134"/>
      <c r="N99" s="134"/>
      <c r="O99" s="134"/>
      <c r="P99" s="134"/>
      <c r="Q99" s="134">
        <f t="shared" si="1"/>
        <v>104673.9</v>
      </c>
      <c r="R99" s="130"/>
      <c r="S99" s="131"/>
      <c r="T99" s="128"/>
      <c r="U99" s="134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104673.9</v>
      </c>
      <c r="V99" s="130"/>
    </row>
    <row r="100" spans="2:22" x14ac:dyDescent="0.2">
      <c r="B100" s="128"/>
      <c r="C100" s="167">
        <v>52601</v>
      </c>
      <c r="D100" s="133" t="s">
        <v>89</v>
      </c>
      <c r="E100" s="134">
        <v>15769.849999999999</v>
      </c>
      <c r="F100" s="134">
        <v>31968.579999999998</v>
      </c>
      <c r="G100" s="134">
        <v>37642.879999999997</v>
      </c>
      <c r="H100" s="134">
        <v>30632.5</v>
      </c>
      <c r="I100" s="134">
        <v>14048.8</v>
      </c>
      <c r="J100" s="134">
        <v>38483.299999999996</v>
      </c>
      <c r="K100" s="134">
        <v>28544.729999999996</v>
      </c>
      <c r="L100" s="134">
        <v>36369.250000000007</v>
      </c>
      <c r="M100" s="134"/>
      <c r="N100" s="134"/>
      <c r="O100" s="134"/>
      <c r="P100" s="134"/>
      <c r="Q100" s="134">
        <f t="shared" si="1"/>
        <v>233459.89</v>
      </c>
      <c r="R100" s="130"/>
      <c r="S100" s="131"/>
      <c r="T100" s="128"/>
      <c r="U100" s="134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233459.89</v>
      </c>
      <c r="V100" s="130"/>
    </row>
    <row r="101" spans="2:22" x14ac:dyDescent="0.2">
      <c r="B101" s="128"/>
      <c r="C101" s="167">
        <v>60101</v>
      </c>
      <c r="D101" s="133" t="s">
        <v>90</v>
      </c>
      <c r="E101" s="134">
        <v>63148705.050000004</v>
      </c>
      <c r="F101" s="134">
        <v>65718966.999999993</v>
      </c>
      <c r="G101" s="134">
        <v>65770349.18999999</v>
      </c>
      <c r="H101" s="134">
        <v>66171444.32</v>
      </c>
      <c r="I101" s="134">
        <v>65995561.740000024</v>
      </c>
      <c r="J101" s="134">
        <v>67345055.760000005</v>
      </c>
      <c r="K101" s="134">
        <v>67153451.819999993</v>
      </c>
      <c r="L101" s="134">
        <v>67276423.609999999</v>
      </c>
      <c r="M101" s="134"/>
      <c r="N101" s="134"/>
      <c r="O101" s="134"/>
      <c r="P101" s="134"/>
      <c r="Q101" s="134">
        <f t="shared" si="1"/>
        <v>528579958.49000001</v>
      </c>
      <c r="R101" s="130"/>
      <c r="S101" s="131"/>
      <c r="T101" s="128"/>
      <c r="U101" s="134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528579958.49000001</v>
      </c>
      <c r="V101" s="130"/>
    </row>
    <row r="102" spans="2:22" x14ac:dyDescent="0.2">
      <c r="B102" s="128"/>
      <c r="C102" s="167">
        <v>60201</v>
      </c>
      <c r="D102" s="133" t="s">
        <v>91</v>
      </c>
      <c r="E102" s="134">
        <v>14490027.250000002</v>
      </c>
      <c r="F102" s="134">
        <v>36684561.839999996</v>
      </c>
      <c r="G102" s="134">
        <v>46056297.760000005</v>
      </c>
      <c r="H102" s="134">
        <v>35765367.299999997</v>
      </c>
      <c r="I102" s="134">
        <v>47897350.919999987</v>
      </c>
      <c r="J102" s="134">
        <v>40021988.269999988</v>
      </c>
      <c r="K102" s="134">
        <v>26653124.18</v>
      </c>
      <c r="L102" s="134">
        <v>38307917.459999993</v>
      </c>
      <c r="M102" s="134"/>
      <c r="N102" s="134"/>
      <c r="O102" s="134"/>
      <c r="P102" s="134"/>
      <c r="Q102" s="134">
        <f t="shared" si="1"/>
        <v>285876634.97999996</v>
      </c>
      <c r="R102" s="130"/>
      <c r="S102" s="131"/>
      <c r="T102" s="128"/>
      <c r="U102" s="134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285876634.97999996</v>
      </c>
      <c r="V102" s="130"/>
    </row>
    <row r="103" spans="2:22" x14ac:dyDescent="0.2">
      <c r="B103" s="128"/>
      <c r="C103" s="167">
        <v>60301</v>
      </c>
      <c r="D103" s="133" t="s">
        <v>92</v>
      </c>
      <c r="E103" s="134">
        <v>1072208.2799999998</v>
      </c>
      <c r="F103" s="134">
        <v>5817501.349999995</v>
      </c>
      <c r="G103" s="134">
        <v>7680353.9800000023</v>
      </c>
      <c r="H103" s="134">
        <v>6514182.2199999969</v>
      </c>
      <c r="I103" s="134">
        <v>5769782.8299999973</v>
      </c>
      <c r="J103" s="134">
        <v>6441013.3099999959</v>
      </c>
      <c r="K103" s="134">
        <v>5846775.2999999961</v>
      </c>
      <c r="L103" s="134">
        <v>4648129.01</v>
      </c>
      <c r="M103" s="134"/>
      <c r="N103" s="134"/>
      <c r="O103" s="134"/>
      <c r="P103" s="134"/>
      <c r="Q103" s="134">
        <f t="shared" si="1"/>
        <v>43789946.279999979</v>
      </c>
      <c r="R103" s="130"/>
      <c r="S103" s="131"/>
      <c r="T103" s="128"/>
      <c r="U103" s="134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43789946.279999979</v>
      </c>
      <c r="V103" s="130"/>
    </row>
    <row r="104" spans="2:22" x14ac:dyDescent="0.2">
      <c r="B104" s="128"/>
      <c r="C104" s="132">
        <v>60501</v>
      </c>
      <c r="D104" s="133" t="s">
        <v>93</v>
      </c>
      <c r="E104" s="134">
        <v>9562.86</v>
      </c>
      <c r="F104" s="134">
        <v>14150.380000000001</v>
      </c>
      <c r="G104" s="134">
        <v>16454.490000000005</v>
      </c>
      <c r="H104" s="134">
        <v>14242.72</v>
      </c>
      <c r="I104" s="134">
        <v>15006.550000000001</v>
      </c>
      <c r="J104" s="134">
        <v>21474.86</v>
      </c>
      <c r="K104" s="134">
        <v>8259663.8799999999</v>
      </c>
      <c r="L104" s="134">
        <v>14111.689999999999</v>
      </c>
      <c r="M104" s="134"/>
      <c r="N104" s="134"/>
      <c r="O104" s="134"/>
      <c r="P104" s="134"/>
      <c r="Q104" s="134">
        <f t="shared" si="1"/>
        <v>8364667.4300000006</v>
      </c>
      <c r="R104" s="130"/>
      <c r="S104" s="131"/>
      <c r="T104" s="128"/>
      <c r="U104" s="134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8364667.4300000006</v>
      </c>
      <c r="V104" s="130"/>
    </row>
    <row r="105" spans="2:22" ht="13.5" thickBot="1" x14ac:dyDescent="0.25">
      <c r="B105" s="128"/>
      <c r="C105" s="167">
        <v>60601</v>
      </c>
      <c r="D105" s="133" t="s">
        <v>94</v>
      </c>
      <c r="E105" s="134">
        <v>48197.97</v>
      </c>
      <c r="F105" s="134">
        <v>43427.49</v>
      </c>
      <c r="G105" s="134">
        <v>109984.59999999999</v>
      </c>
      <c r="H105" s="134">
        <v>112795.89</v>
      </c>
      <c r="I105" s="134">
        <v>95205.709999999992</v>
      </c>
      <c r="J105" s="134">
        <v>106948.42000000001</v>
      </c>
      <c r="K105" s="134">
        <v>102965.52</v>
      </c>
      <c r="L105" s="134">
        <v>90844.37</v>
      </c>
      <c r="M105" s="134"/>
      <c r="N105" s="134"/>
      <c r="O105" s="134"/>
      <c r="P105" s="134"/>
      <c r="Q105" s="134">
        <f t="shared" si="1"/>
        <v>710369.97000000009</v>
      </c>
      <c r="R105" s="130"/>
      <c r="S105" s="131"/>
      <c r="T105" s="103"/>
      <c r="U105" s="134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710369.97000000009</v>
      </c>
      <c r="V105" s="109"/>
    </row>
    <row r="106" spans="2:22" ht="13.5" thickTop="1" x14ac:dyDescent="0.2">
      <c r="B106" s="128"/>
      <c r="C106" s="170"/>
      <c r="D106" s="171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30"/>
      <c r="S106" s="131"/>
      <c r="T106" s="131"/>
      <c r="U106" s="134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131"/>
    </row>
    <row r="107" spans="2:22" ht="13.5" thickBot="1" x14ac:dyDescent="0.25">
      <c r="B107" s="103"/>
      <c r="C107" s="135"/>
      <c r="D107" s="136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09"/>
      <c r="S107" s="131"/>
      <c r="T107" s="131"/>
      <c r="U107" s="172"/>
      <c r="V107" s="131"/>
    </row>
    <row r="108" spans="2:22" ht="13.5" thickTop="1" x14ac:dyDescent="0.2">
      <c r="B108" s="131"/>
      <c r="C108" s="170"/>
      <c r="D108" s="171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31"/>
      <c r="S108" s="131"/>
      <c r="T108" s="131"/>
      <c r="U108" s="172"/>
      <c r="V108" s="131"/>
    </row>
    <row r="109" spans="2:22" x14ac:dyDescent="0.2">
      <c r="B109" s="131"/>
      <c r="C109" s="170"/>
      <c r="D109" s="171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31"/>
      <c r="S109" s="131"/>
      <c r="T109" s="131"/>
      <c r="U109" s="172"/>
      <c r="V109" s="131"/>
    </row>
    <row r="110" spans="2:22" x14ac:dyDescent="0.2">
      <c r="B110" s="131"/>
      <c r="C110" s="170"/>
      <c r="D110" s="171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31"/>
      <c r="S110" s="131"/>
      <c r="T110" s="131"/>
      <c r="U110" s="172"/>
      <c r="V110" s="131"/>
    </row>
    <row r="111" spans="2:22" x14ac:dyDescent="0.2">
      <c r="B111" s="131"/>
      <c r="C111" s="170"/>
      <c r="D111" s="171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31"/>
      <c r="S111" s="131"/>
      <c r="T111" s="131"/>
      <c r="U111" s="172"/>
      <c r="V111" s="131"/>
    </row>
    <row r="114" spans="2:22" ht="13.5" thickBot="1" x14ac:dyDescent="0.25"/>
    <row r="115" spans="2:22" s="121" customFormat="1" ht="14.25" thickTop="1" thickBot="1" x14ac:dyDescent="0.25">
      <c r="B115" s="34"/>
      <c r="C115" s="36"/>
      <c r="D115" s="36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40"/>
      <c r="S115" s="120"/>
      <c r="T115" s="34"/>
      <c r="U115" s="119"/>
      <c r="V115" s="40"/>
    </row>
    <row r="116" spans="2:22" s="121" customFormat="1" ht="19.5" thickBot="1" x14ac:dyDescent="0.25">
      <c r="B116" s="51"/>
      <c r="C116" s="53"/>
      <c r="D116" s="53"/>
      <c r="E116" s="183" t="s">
        <v>136</v>
      </c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5"/>
      <c r="R116" s="55"/>
      <c r="S116" s="120"/>
      <c r="T116" s="51"/>
      <c r="V116" s="55"/>
    </row>
    <row r="117" spans="2:22" s="121" customFormat="1" x14ac:dyDescent="0.2">
      <c r="B117" s="51"/>
      <c r="C117" s="53"/>
      <c r="D117" s="53"/>
      <c r="E117" s="122" t="s">
        <v>9</v>
      </c>
      <c r="F117" s="122" t="s">
        <v>95</v>
      </c>
      <c r="G117" s="122" t="s">
        <v>96</v>
      </c>
      <c r="H117" s="122" t="s">
        <v>97</v>
      </c>
      <c r="I117" s="122" t="s">
        <v>98</v>
      </c>
      <c r="J117" s="122" t="s">
        <v>99</v>
      </c>
      <c r="K117" s="122" t="s">
        <v>100</v>
      </c>
      <c r="L117" s="122" t="s">
        <v>101</v>
      </c>
      <c r="M117" s="122" t="s">
        <v>102</v>
      </c>
      <c r="N117" s="122" t="s">
        <v>103</v>
      </c>
      <c r="O117" s="122" t="s">
        <v>104</v>
      </c>
      <c r="P117" s="122" t="s">
        <v>105</v>
      </c>
      <c r="Q117" s="122" t="s">
        <v>106</v>
      </c>
      <c r="R117" s="55"/>
      <c r="S117" s="120"/>
      <c r="T117" s="51"/>
      <c r="U117" s="122" t="s">
        <v>106</v>
      </c>
      <c r="V117" s="55"/>
    </row>
    <row r="118" spans="2:22" s="127" customFormat="1" ht="13.5" thickBot="1" x14ac:dyDescent="0.3">
      <c r="B118" s="67"/>
      <c r="C118" s="123" t="s">
        <v>109</v>
      </c>
      <c r="D118" s="124" t="s">
        <v>107</v>
      </c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72"/>
      <c r="S118" s="126"/>
      <c r="T118" s="67"/>
      <c r="U118" s="125"/>
      <c r="V118" s="72"/>
    </row>
    <row r="119" spans="2:22" ht="13.5" thickBot="1" x14ac:dyDescent="0.25">
      <c r="B119" s="128"/>
      <c r="C119" s="189" t="s">
        <v>112</v>
      </c>
      <c r="D119" s="190"/>
      <c r="E119" s="129">
        <f t="shared" ref="E119:Q119" si="2">SUM(E120:E217)</f>
        <v>226473885.43000001</v>
      </c>
      <c r="F119" s="129">
        <f t="shared" si="2"/>
        <v>217710873.49000001</v>
      </c>
      <c r="G119" s="129">
        <f t="shared" si="2"/>
        <v>307702707.51999992</v>
      </c>
      <c r="H119" s="129">
        <f t="shared" si="2"/>
        <v>792753938.46000087</v>
      </c>
      <c r="I119" s="129">
        <f t="shared" si="2"/>
        <v>309961110.40999991</v>
      </c>
      <c r="J119" s="129">
        <f t="shared" si="2"/>
        <v>281975374.79000002</v>
      </c>
      <c r="K119" s="129">
        <f t="shared" si="2"/>
        <v>319655308.01999998</v>
      </c>
      <c r="L119" s="129">
        <f t="shared" si="2"/>
        <v>347329601.01999998</v>
      </c>
      <c r="M119" s="129">
        <f t="shared" si="2"/>
        <v>302748947.89999992</v>
      </c>
      <c r="N119" s="129">
        <f t="shared" si="2"/>
        <v>305103558.04000014</v>
      </c>
      <c r="O119" s="129">
        <f t="shared" si="2"/>
        <v>298920892.88999993</v>
      </c>
      <c r="P119" s="129">
        <f t="shared" si="2"/>
        <v>316498831.70999992</v>
      </c>
      <c r="Q119" s="129">
        <f t="shared" si="2"/>
        <v>4026835029.6799989</v>
      </c>
      <c r="R119" s="130"/>
      <c r="S119" s="131"/>
      <c r="T119" s="128"/>
      <c r="U119" s="129">
        <f>SUM(U120:U217)</f>
        <v>2803562799.1400008</v>
      </c>
      <c r="V119" s="130"/>
    </row>
    <row r="120" spans="2:22" x14ac:dyDescent="0.2">
      <c r="B120" s="128"/>
      <c r="C120" s="132">
        <v>10101</v>
      </c>
      <c r="D120" s="133" t="s">
        <v>20</v>
      </c>
      <c r="E120" s="134">
        <v>92958.58</v>
      </c>
      <c r="F120" s="134">
        <v>100815.90999999999</v>
      </c>
      <c r="G120" s="134">
        <v>206133.19</v>
      </c>
      <c r="H120" s="134">
        <v>150294.69999999995</v>
      </c>
      <c r="I120" s="134">
        <v>103138.65000000001</v>
      </c>
      <c r="J120" s="134">
        <v>292121.11</v>
      </c>
      <c r="K120" s="134">
        <v>85273.05</v>
      </c>
      <c r="L120" s="134">
        <v>102765.00999999998</v>
      </c>
      <c r="M120" s="134">
        <v>136163.28000000003</v>
      </c>
      <c r="N120" s="134">
        <v>133775.78000000003</v>
      </c>
      <c r="O120" s="134">
        <v>133588.23000000001</v>
      </c>
      <c r="P120" s="134">
        <v>139805.09000000003</v>
      </c>
      <c r="Q120" s="134">
        <f>SUM(E120:P120)</f>
        <v>1676832.58</v>
      </c>
      <c r="R120" s="130"/>
      <c r="S120" s="131"/>
      <c r="T120" s="128"/>
      <c r="U120" s="134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1133500.2</v>
      </c>
      <c r="V120" s="130"/>
    </row>
    <row r="121" spans="2:22" x14ac:dyDescent="0.2">
      <c r="B121" s="128"/>
      <c r="C121" s="132">
        <v>20101</v>
      </c>
      <c r="D121" s="133" t="s">
        <v>21</v>
      </c>
      <c r="E121" s="134">
        <v>658580.47999999975</v>
      </c>
      <c r="F121" s="134">
        <v>673191.94000000006</v>
      </c>
      <c r="G121" s="134">
        <v>1112897.4300000002</v>
      </c>
      <c r="H121" s="134">
        <v>1013341.65</v>
      </c>
      <c r="I121" s="134">
        <v>2017639.31</v>
      </c>
      <c r="J121" s="134">
        <v>1096708.8800000001</v>
      </c>
      <c r="K121" s="134">
        <v>1068766.56</v>
      </c>
      <c r="L121" s="134">
        <v>1348819.43</v>
      </c>
      <c r="M121" s="134">
        <v>1358917.7599999998</v>
      </c>
      <c r="N121" s="134">
        <v>1368144.0699999998</v>
      </c>
      <c r="O121" s="134">
        <v>1405282.6099999999</v>
      </c>
      <c r="P121" s="134">
        <v>1371215.8399999999</v>
      </c>
      <c r="Q121" s="134">
        <f t="shared" ref="Q121:Q184" si="3">SUM(E121:P121)</f>
        <v>14493505.959999999</v>
      </c>
      <c r="R121" s="130"/>
      <c r="S121" s="131"/>
      <c r="T121" s="128"/>
      <c r="U121" s="134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8989945.6799999997</v>
      </c>
      <c r="V121" s="130"/>
    </row>
    <row r="122" spans="2:22" x14ac:dyDescent="0.2">
      <c r="B122" s="128"/>
      <c r="C122" s="132">
        <v>20102</v>
      </c>
      <c r="D122" s="133" t="s">
        <v>22</v>
      </c>
      <c r="E122" s="134">
        <v>28015.790000000005</v>
      </c>
      <c r="F122" s="134">
        <v>31607.510000000002</v>
      </c>
      <c r="G122" s="134">
        <v>38604.879999999997</v>
      </c>
      <c r="H122" s="134">
        <v>34293.120000000003</v>
      </c>
      <c r="I122" s="134">
        <v>28865.64</v>
      </c>
      <c r="J122" s="134">
        <v>30732.649999999998</v>
      </c>
      <c r="K122" s="134">
        <v>30744.380000000008</v>
      </c>
      <c r="L122" s="134">
        <v>44175.649999999987</v>
      </c>
      <c r="M122" s="134">
        <v>62819.339999999982</v>
      </c>
      <c r="N122" s="134">
        <v>65504.709999999992</v>
      </c>
      <c r="O122" s="134">
        <v>65504.709999999992</v>
      </c>
      <c r="P122" s="134">
        <v>64921.869999999981</v>
      </c>
      <c r="Q122" s="134">
        <f t="shared" si="3"/>
        <v>525790.24999999988</v>
      </c>
      <c r="R122" s="130"/>
      <c r="S122" s="131"/>
      <c r="T122" s="128"/>
      <c r="U122" s="134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267039.62</v>
      </c>
      <c r="V122" s="130"/>
    </row>
    <row r="123" spans="2:22" x14ac:dyDescent="0.2">
      <c r="B123" s="128"/>
      <c r="C123" s="132">
        <v>20105</v>
      </c>
      <c r="D123" s="133" t="s">
        <v>23</v>
      </c>
      <c r="E123" s="134">
        <v>3400</v>
      </c>
      <c r="F123" s="134">
        <v>3400</v>
      </c>
      <c r="G123" s="134">
        <v>3400</v>
      </c>
      <c r="H123" s="134">
        <v>3400</v>
      </c>
      <c r="I123" s="134">
        <v>2880</v>
      </c>
      <c r="J123" s="134">
        <v>2880</v>
      </c>
      <c r="K123" s="134">
        <v>3630</v>
      </c>
      <c r="L123" s="134">
        <v>4182.2</v>
      </c>
      <c r="M123" s="134">
        <v>4182.2</v>
      </c>
      <c r="N123" s="134">
        <v>4182.2</v>
      </c>
      <c r="O123" s="134">
        <v>4182.2</v>
      </c>
      <c r="P123" s="134">
        <v>4182.2</v>
      </c>
      <c r="Q123" s="134">
        <f t="shared" si="3"/>
        <v>43900.999999999993</v>
      </c>
      <c r="R123" s="130"/>
      <c r="S123" s="131"/>
      <c r="T123" s="128"/>
      <c r="U123" s="134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27172.2</v>
      </c>
      <c r="V123" s="130"/>
    </row>
    <row r="124" spans="2:22" x14ac:dyDescent="0.2">
      <c r="B124" s="128"/>
      <c r="C124" s="132">
        <v>30101</v>
      </c>
      <c r="D124" s="133" t="s">
        <v>24</v>
      </c>
      <c r="E124" s="134">
        <v>73529.189999999988</v>
      </c>
      <c r="F124" s="134">
        <v>77607.25</v>
      </c>
      <c r="G124" s="134">
        <v>104199.47999999997</v>
      </c>
      <c r="H124" s="134">
        <v>94421.810000000027</v>
      </c>
      <c r="I124" s="134">
        <v>89152.46</v>
      </c>
      <c r="J124" s="134">
        <v>89525.389999999985</v>
      </c>
      <c r="K124" s="134">
        <v>88521.449999999953</v>
      </c>
      <c r="L124" s="134">
        <v>99537.539999999979</v>
      </c>
      <c r="M124" s="134">
        <v>162470.98000000004</v>
      </c>
      <c r="N124" s="134">
        <v>159942.86000000007</v>
      </c>
      <c r="O124" s="134">
        <v>159942.85000000006</v>
      </c>
      <c r="P124" s="134">
        <v>162471.04000000007</v>
      </c>
      <c r="Q124" s="134">
        <f t="shared" si="3"/>
        <v>1361322.3</v>
      </c>
      <c r="R124" s="130"/>
      <c r="S124" s="131"/>
      <c r="T124" s="128"/>
      <c r="U124" s="134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716494.56999999983</v>
      </c>
      <c r="V124" s="130"/>
    </row>
    <row r="125" spans="2:22" x14ac:dyDescent="0.2">
      <c r="B125" s="128"/>
      <c r="C125" s="132">
        <v>30201</v>
      </c>
      <c r="D125" s="133" t="s">
        <v>25</v>
      </c>
      <c r="E125" s="134">
        <v>2082601.6500000015</v>
      </c>
      <c r="F125" s="134">
        <v>2077038.5900000026</v>
      </c>
      <c r="G125" s="134">
        <v>2678548.700000003</v>
      </c>
      <c r="H125" s="134">
        <v>2540467.1199999992</v>
      </c>
      <c r="I125" s="134">
        <v>2447017.120000001</v>
      </c>
      <c r="J125" s="134">
        <v>2591528.2899999991</v>
      </c>
      <c r="K125" s="134">
        <v>2580850.15</v>
      </c>
      <c r="L125" s="134">
        <v>3474624.660000029</v>
      </c>
      <c r="M125" s="134">
        <v>2627136.090000018</v>
      </c>
      <c r="N125" s="134">
        <v>3696276.7100000284</v>
      </c>
      <c r="O125" s="134">
        <v>3703549.2600000291</v>
      </c>
      <c r="P125" s="134">
        <v>3784356.9300000318</v>
      </c>
      <c r="Q125" s="134">
        <f t="shared" si="3"/>
        <v>34283995.270000137</v>
      </c>
      <c r="R125" s="130"/>
      <c r="S125" s="131"/>
      <c r="T125" s="128"/>
      <c r="U125" s="134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20472676.280000035</v>
      </c>
      <c r="V125" s="130"/>
    </row>
    <row r="126" spans="2:22" x14ac:dyDescent="0.2">
      <c r="B126" s="128"/>
      <c r="C126" s="132">
        <v>30301</v>
      </c>
      <c r="D126" s="133" t="s">
        <v>26</v>
      </c>
      <c r="E126" s="134">
        <v>831198.12000000046</v>
      </c>
      <c r="F126" s="134">
        <v>830725.5200000006</v>
      </c>
      <c r="G126" s="134">
        <v>997896.03000000108</v>
      </c>
      <c r="H126" s="134">
        <v>1100430.9899999993</v>
      </c>
      <c r="I126" s="134">
        <v>1010790.6600000001</v>
      </c>
      <c r="J126" s="134">
        <v>1110525.0099999998</v>
      </c>
      <c r="K126" s="134">
        <v>1024087.1300000004</v>
      </c>
      <c r="L126" s="134">
        <v>1906840.0899999938</v>
      </c>
      <c r="M126" s="134">
        <v>1849849.5699999933</v>
      </c>
      <c r="N126" s="134">
        <v>1860217.0899999933</v>
      </c>
      <c r="O126" s="134">
        <v>1847240.7099999937</v>
      </c>
      <c r="P126" s="134">
        <v>1105596.7399999963</v>
      </c>
      <c r="Q126" s="134">
        <f t="shared" si="3"/>
        <v>15475397.659999972</v>
      </c>
      <c r="R126" s="130"/>
      <c r="S126" s="131"/>
      <c r="T126" s="128"/>
      <c r="U126" s="134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8812493.549999997</v>
      </c>
      <c r="V126" s="130"/>
    </row>
    <row r="127" spans="2:22" x14ac:dyDescent="0.2">
      <c r="B127" s="128"/>
      <c r="C127" s="132">
        <v>30401</v>
      </c>
      <c r="D127" s="133" t="s">
        <v>27</v>
      </c>
      <c r="E127" s="134">
        <v>42108.94</v>
      </c>
      <c r="F127" s="134">
        <v>58058.289999999994</v>
      </c>
      <c r="G127" s="134">
        <v>50442.130000000005</v>
      </c>
      <c r="H127" s="134">
        <v>72197.949999999983</v>
      </c>
      <c r="I127" s="134">
        <v>48852.83</v>
      </c>
      <c r="J127" s="134">
        <v>55757.82</v>
      </c>
      <c r="K127" s="134">
        <v>113025.54000000001</v>
      </c>
      <c r="L127" s="134">
        <v>89422.489999999991</v>
      </c>
      <c r="M127" s="134">
        <v>81226.069999999992</v>
      </c>
      <c r="N127" s="134">
        <v>80545.209999999992</v>
      </c>
      <c r="O127" s="134">
        <v>79398.149999999994</v>
      </c>
      <c r="P127" s="134">
        <v>55239.48</v>
      </c>
      <c r="Q127" s="134">
        <f t="shared" si="3"/>
        <v>826274.89999999991</v>
      </c>
      <c r="R127" s="130"/>
      <c r="S127" s="131"/>
      <c r="T127" s="128"/>
      <c r="U127" s="134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529865.99</v>
      </c>
      <c r="V127" s="130"/>
    </row>
    <row r="128" spans="2:22" x14ac:dyDescent="0.2">
      <c r="B128" s="128"/>
      <c r="C128" s="132">
        <v>40101</v>
      </c>
      <c r="D128" s="133" t="s">
        <v>28</v>
      </c>
      <c r="E128" s="134">
        <v>320158.99000000011</v>
      </c>
      <c r="F128" s="134">
        <v>385574.30999999994</v>
      </c>
      <c r="G128" s="134">
        <v>480792.39</v>
      </c>
      <c r="H128" s="134">
        <v>454583.54999999987</v>
      </c>
      <c r="I128" s="134">
        <v>434680.64999999991</v>
      </c>
      <c r="J128" s="134">
        <v>444432.55000000005</v>
      </c>
      <c r="K128" s="134">
        <v>551359.6100000001</v>
      </c>
      <c r="L128" s="134">
        <v>635956.35999999987</v>
      </c>
      <c r="M128" s="134">
        <v>643192.0299999998</v>
      </c>
      <c r="N128" s="134">
        <v>608669.73999999976</v>
      </c>
      <c r="O128" s="134">
        <v>606619.73999999976</v>
      </c>
      <c r="P128" s="134">
        <v>365013.65000000026</v>
      </c>
      <c r="Q128" s="134">
        <f t="shared" si="3"/>
        <v>5931033.5700000003</v>
      </c>
      <c r="R128" s="130"/>
      <c r="S128" s="131"/>
      <c r="T128" s="128"/>
      <c r="U128" s="134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3707538.4099999997</v>
      </c>
      <c r="V128" s="130"/>
    </row>
    <row r="129" spans="2:22" x14ac:dyDescent="0.2">
      <c r="B129" s="128"/>
      <c r="C129" s="132">
        <v>40102</v>
      </c>
      <c r="D129" s="133" t="s">
        <v>29</v>
      </c>
      <c r="E129" s="134">
        <v>52349.850000000006</v>
      </c>
      <c r="F129" s="134">
        <v>82373.569999999992</v>
      </c>
      <c r="G129" s="134">
        <v>86761.140000000014</v>
      </c>
      <c r="H129" s="134">
        <v>83718.97000000003</v>
      </c>
      <c r="I129" s="134">
        <v>183304.45</v>
      </c>
      <c r="J129" s="134">
        <v>94729.330000000016</v>
      </c>
      <c r="K129" s="134">
        <v>95338.020000000019</v>
      </c>
      <c r="L129" s="134">
        <v>145908.12</v>
      </c>
      <c r="M129" s="134">
        <v>147338.38</v>
      </c>
      <c r="N129" s="134">
        <v>145697.29</v>
      </c>
      <c r="O129" s="134">
        <v>128733.87999999999</v>
      </c>
      <c r="P129" s="134">
        <v>71453.159999999989</v>
      </c>
      <c r="Q129" s="134">
        <f t="shared" si="3"/>
        <v>1317706.1599999999</v>
      </c>
      <c r="R129" s="130"/>
      <c r="S129" s="131"/>
      <c r="T129" s="128"/>
      <c r="U129" s="134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824483.45000000007</v>
      </c>
      <c r="V129" s="130"/>
    </row>
    <row r="130" spans="2:22" x14ac:dyDescent="0.2">
      <c r="B130" s="128"/>
      <c r="C130" s="132">
        <v>40103</v>
      </c>
      <c r="D130" s="133" t="s">
        <v>30</v>
      </c>
      <c r="E130" s="134">
        <v>35943.21</v>
      </c>
      <c r="F130" s="134">
        <v>35713.25</v>
      </c>
      <c r="G130" s="134">
        <v>27504.129999999997</v>
      </c>
      <c r="H130" s="134">
        <v>68955.34</v>
      </c>
      <c r="I130" s="134">
        <v>39093.050000000003</v>
      </c>
      <c r="J130" s="134">
        <v>65536.250000000015</v>
      </c>
      <c r="K130" s="134">
        <v>43801.73</v>
      </c>
      <c r="L130" s="134">
        <v>48201.01999999999</v>
      </c>
      <c r="M130" s="134">
        <v>48201.01999999999</v>
      </c>
      <c r="N130" s="134">
        <v>48201.01999999999</v>
      </c>
      <c r="O130" s="134">
        <v>48201.01999999999</v>
      </c>
      <c r="P130" s="134">
        <v>48200.959999999992</v>
      </c>
      <c r="Q130" s="134">
        <f t="shared" si="3"/>
        <v>557552</v>
      </c>
      <c r="R130" s="130"/>
      <c r="S130" s="131"/>
      <c r="T130" s="128"/>
      <c r="U130" s="134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364747.98</v>
      </c>
      <c r="V130" s="130"/>
    </row>
    <row r="131" spans="2:22" x14ac:dyDescent="0.2">
      <c r="B131" s="128"/>
      <c r="C131" s="132">
        <v>40105</v>
      </c>
      <c r="D131" s="133" t="s">
        <v>31</v>
      </c>
      <c r="E131" s="134">
        <v>27700.75</v>
      </c>
      <c r="F131" s="134">
        <v>36081.299999999996</v>
      </c>
      <c r="G131" s="134">
        <v>31228.26</v>
      </c>
      <c r="H131" s="134">
        <v>34472.929999999993</v>
      </c>
      <c r="I131" s="134">
        <v>35520.480000000003</v>
      </c>
      <c r="J131" s="134">
        <v>40281.129999999997</v>
      </c>
      <c r="K131" s="134">
        <v>36938.25</v>
      </c>
      <c r="L131" s="134">
        <v>56317.900000000016</v>
      </c>
      <c r="M131" s="134">
        <v>55680.840000000018</v>
      </c>
      <c r="N131" s="134">
        <v>55060.840000000018</v>
      </c>
      <c r="O131" s="134">
        <v>55060.840000000018</v>
      </c>
      <c r="P131" s="134">
        <v>24801.629999999997</v>
      </c>
      <c r="Q131" s="134">
        <f t="shared" si="3"/>
        <v>489145.15000000008</v>
      </c>
      <c r="R131" s="130"/>
      <c r="S131" s="131"/>
      <c r="T131" s="128"/>
      <c r="U131" s="134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298541</v>
      </c>
      <c r="V131" s="130"/>
    </row>
    <row r="132" spans="2:22" x14ac:dyDescent="0.2">
      <c r="B132" s="128"/>
      <c r="C132" s="132">
        <v>40116</v>
      </c>
      <c r="D132" s="133" t="s">
        <v>32</v>
      </c>
      <c r="E132" s="134">
        <v>2810.33</v>
      </c>
      <c r="F132" s="134">
        <v>0</v>
      </c>
      <c r="G132" s="134">
        <v>6279.76</v>
      </c>
      <c r="H132" s="134">
        <v>3107.79</v>
      </c>
      <c r="I132" s="134">
        <v>3107.62</v>
      </c>
      <c r="J132" s="134">
        <v>3107.79</v>
      </c>
      <c r="K132" s="134">
        <v>3107.79</v>
      </c>
      <c r="L132" s="134">
        <v>3421.31</v>
      </c>
      <c r="M132" s="134">
        <v>3421.31</v>
      </c>
      <c r="N132" s="134">
        <v>3421.31</v>
      </c>
      <c r="O132" s="134">
        <v>3421.31</v>
      </c>
      <c r="P132" s="134">
        <v>3421.31</v>
      </c>
      <c r="Q132" s="134">
        <f t="shared" si="3"/>
        <v>38627.630000000005</v>
      </c>
      <c r="R132" s="130"/>
      <c r="S132" s="131"/>
      <c r="T132" s="128"/>
      <c r="U132" s="134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24942.390000000003</v>
      </c>
      <c r="V132" s="130"/>
    </row>
    <row r="133" spans="2:22" x14ac:dyDescent="0.2">
      <c r="B133" s="128"/>
      <c r="C133" s="132">
        <v>40122</v>
      </c>
      <c r="D133" s="133" t="s">
        <v>33</v>
      </c>
      <c r="E133" s="134">
        <v>0</v>
      </c>
      <c r="F133" s="134">
        <v>0</v>
      </c>
      <c r="G133" s="134">
        <v>0</v>
      </c>
      <c r="H133" s="134">
        <v>0</v>
      </c>
      <c r="I133" s="134">
        <v>0</v>
      </c>
      <c r="J133" s="134">
        <v>0</v>
      </c>
      <c r="K133" s="134">
        <v>0</v>
      </c>
      <c r="L133" s="134">
        <v>2520</v>
      </c>
      <c r="M133" s="134">
        <v>2520</v>
      </c>
      <c r="N133" s="134">
        <v>2520</v>
      </c>
      <c r="O133" s="134">
        <v>2520</v>
      </c>
      <c r="P133" s="134">
        <v>2520</v>
      </c>
      <c r="Q133" s="134">
        <f t="shared" si="3"/>
        <v>12600</v>
      </c>
      <c r="R133" s="130"/>
      <c r="S133" s="131"/>
      <c r="T133" s="128"/>
      <c r="U133" s="134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2520</v>
      </c>
      <c r="V133" s="130"/>
    </row>
    <row r="134" spans="2:22" x14ac:dyDescent="0.2">
      <c r="B134" s="128"/>
      <c r="C134" s="132">
        <v>40201</v>
      </c>
      <c r="D134" s="133" t="s">
        <v>34</v>
      </c>
      <c r="E134" s="134">
        <v>153504.02000000002</v>
      </c>
      <c r="F134" s="134">
        <v>153208.10000000003</v>
      </c>
      <c r="G134" s="134">
        <v>253931.06</v>
      </c>
      <c r="H134" s="134">
        <v>196596.54999999996</v>
      </c>
      <c r="I134" s="134">
        <v>340050.69000000012</v>
      </c>
      <c r="J134" s="134">
        <v>247139.27</v>
      </c>
      <c r="K134" s="134">
        <v>322519.33999999991</v>
      </c>
      <c r="L134" s="134">
        <v>557044.52</v>
      </c>
      <c r="M134" s="134">
        <v>717770.7300000001</v>
      </c>
      <c r="N134" s="134">
        <v>544778.20000000019</v>
      </c>
      <c r="O134" s="134">
        <v>595138.45000000007</v>
      </c>
      <c r="P134" s="134">
        <v>594827.19000000018</v>
      </c>
      <c r="Q134" s="134">
        <f t="shared" si="3"/>
        <v>4676508.12</v>
      </c>
      <c r="R134" s="130"/>
      <c r="S134" s="131"/>
      <c r="T134" s="128"/>
      <c r="U134" s="134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2223993.5499999998</v>
      </c>
      <c r="V134" s="130"/>
    </row>
    <row r="135" spans="2:22" x14ac:dyDescent="0.2">
      <c r="B135" s="128"/>
      <c r="C135" s="132">
        <v>40202</v>
      </c>
      <c r="D135" s="133" t="s">
        <v>35</v>
      </c>
      <c r="E135" s="134">
        <v>875103.55000000016</v>
      </c>
      <c r="F135" s="134">
        <v>1104452.8400000003</v>
      </c>
      <c r="G135" s="134">
        <v>1208123.7499999995</v>
      </c>
      <c r="H135" s="134">
        <v>1051295.5699999996</v>
      </c>
      <c r="I135" s="134">
        <v>1047393.3699999999</v>
      </c>
      <c r="J135" s="134">
        <v>1201382.54</v>
      </c>
      <c r="K135" s="134">
        <v>1372798.3499999996</v>
      </c>
      <c r="L135" s="134">
        <v>1243870.9599999997</v>
      </c>
      <c r="M135" s="134">
        <v>1256706.4199999997</v>
      </c>
      <c r="N135" s="134">
        <v>1220478.1099999999</v>
      </c>
      <c r="O135" s="134">
        <v>1238050.7299999997</v>
      </c>
      <c r="P135" s="134">
        <v>1312739.3799999992</v>
      </c>
      <c r="Q135" s="134">
        <f t="shared" si="3"/>
        <v>14132395.569999998</v>
      </c>
      <c r="R135" s="130"/>
      <c r="S135" s="131"/>
      <c r="T135" s="128"/>
      <c r="U135" s="134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9104420.9299999997</v>
      </c>
      <c r="V135" s="130"/>
    </row>
    <row r="136" spans="2:22" x14ac:dyDescent="0.2">
      <c r="B136" s="128"/>
      <c r="C136" s="132">
        <v>40204</v>
      </c>
      <c r="D136" s="133" t="s">
        <v>36</v>
      </c>
      <c r="E136" s="134">
        <v>22482.029999999995</v>
      </c>
      <c r="F136" s="134">
        <v>20370.709999999995</v>
      </c>
      <c r="G136" s="134">
        <v>72252.239999999991</v>
      </c>
      <c r="H136" s="134">
        <v>45561.140000000014</v>
      </c>
      <c r="I136" s="134">
        <v>58788.330000000016</v>
      </c>
      <c r="J136" s="134">
        <v>34219.140000000007</v>
      </c>
      <c r="K136" s="134">
        <v>36250.35</v>
      </c>
      <c r="L136" s="134">
        <v>59258.01999999999</v>
      </c>
      <c r="M136" s="134">
        <v>59578.599999999984</v>
      </c>
      <c r="N136" s="134">
        <v>61734.029999999992</v>
      </c>
      <c r="O136" s="134">
        <v>65113.599999999984</v>
      </c>
      <c r="P136" s="134">
        <v>57093.599999999977</v>
      </c>
      <c r="Q136" s="134">
        <f t="shared" si="3"/>
        <v>592701.78999999992</v>
      </c>
      <c r="R136" s="130"/>
      <c r="S136" s="131"/>
      <c r="T136" s="128"/>
      <c r="U136" s="134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349181.95999999996</v>
      </c>
      <c r="V136" s="130"/>
    </row>
    <row r="137" spans="2:22" x14ac:dyDescent="0.2">
      <c r="B137" s="128"/>
      <c r="C137" s="132">
        <v>40301</v>
      </c>
      <c r="D137" s="133" t="s">
        <v>37</v>
      </c>
      <c r="E137" s="134">
        <v>7694315.1099999966</v>
      </c>
      <c r="F137" s="134">
        <v>9325676.1700000037</v>
      </c>
      <c r="G137" s="134">
        <v>9291995.8099999987</v>
      </c>
      <c r="H137" s="134">
        <v>10024799.209999997</v>
      </c>
      <c r="I137" s="134">
        <v>10325440.029999992</v>
      </c>
      <c r="J137" s="134">
        <v>10542725.559999999</v>
      </c>
      <c r="K137" s="134">
        <v>10466725.109999998</v>
      </c>
      <c r="L137" s="134">
        <v>14854926.569999989</v>
      </c>
      <c r="M137" s="134">
        <v>13542027.229999987</v>
      </c>
      <c r="N137" s="134">
        <v>13160737.409999987</v>
      </c>
      <c r="O137" s="134">
        <v>12608629.269999985</v>
      </c>
      <c r="P137" s="134">
        <v>10210694.500000007</v>
      </c>
      <c r="Q137" s="134">
        <f t="shared" si="3"/>
        <v>132048691.97999993</v>
      </c>
      <c r="R137" s="130"/>
      <c r="S137" s="131"/>
      <c r="T137" s="128"/>
      <c r="U137" s="134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82526603.569999978</v>
      </c>
      <c r="V137" s="130"/>
    </row>
    <row r="138" spans="2:22" x14ac:dyDescent="0.2">
      <c r="B138" s="128"/>
      <c r="C138" s="132">
        <v>40401</v>
      </c>
      <c r="D138" s="133" t="s">
        <v>38</v>
      </c>
      <c r="E138" s="134">
        <v>4543086.0300000021</v>
      </c>
      <c r="F138" s="134">
        <v>5036386.8100000033</v>
      </c>
      <c r="G138" s="134">
        <v>5042586.76</v>
      </c>
      <c r="H138" s="134">
        <v>6407601.6599999992</v>
      </c>
      <c r="I138" s="134">
        <v>6378264.9100000067</v>
      </c>
      <c r="J138" s="134">
        <v>12090621.989999996</v>
      </c>
      <c r="K138" s="134">
        <v>7093702.5700000022</v>
      </c>
      <c r="L138" s="134">
        <v>8982935.7599999923</v>
      </c>
      <c r="M138" s="134">
        <v>7737004.5799999963</v>
      </c>
      <c r="N138" s="134">
        <v>7542660.4999999963</v>
      </c>
      <c r="O138" s="134">
        <v>7513943.5799999954</v>
      </c>
      <c r="P138" s="134">
        <v>7162173.0799999963</v>
      </c>
      <c r="Q138" s="134">
        <f t="shared" si="3"/>
        <v>85530968.229999989</v>
      </c>
      <c r="R138" s="130"/>
      <c r="S138" s="131"/>
      <c r="T138" s="128"/>
      <c r="U138" s="134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55575186.490000002</v>
      </c>
      <c r="V138" s="130"/>
    </row>
    <row r="139" spans="2:22" x14ac:dyDescent="0.2">
      <c r="B139" s="128"/>
      <c r="C139" s="132">
        <v>40402</v>
      </c>
      <c r="D139" s="133" t="s">
        <v>39</v>
      </c>
      <c r="E139" s="134">
        <v>33676.33</v>
      </c>
      <c r="F139" s="134">
        <v>34483.850000000006</v>
      </c>
      <c r="G139" s="134">
        <v>61793.78</v>
      </c>
      <c r="H139" s="134">
        <v>36607.630000000005</v>
      </c>
      <c r="I139" s="134">
        <v>37734.729999999989</v>
      </c>
      <c r="J139" s="134">
        <v>33354.480000000003</v>
      </c>
      <c r="K139" s="134">
        <v>31298.230000000003</v>
      </c>
      <c r="L139" s="134">
        <v>101850.73999999999</v>
      </c>
      <c r="M139" s="134">
        <v>104663</v>
      </c>
      <c r="N139" s="134">
        <v>93268.13</v>
      </c>
      <c r="O139" s="134">
        <v>93268.13</v>
      </c>
      <c r="P139" s="134">
        <v>105298.37</v>
      </c>
      <c r="Q139" s="134">
        <f t="shared" si="3"/>
        <v>767297.4</v>
      </c>
      <c r="R139" s="130"/>
      <c r="S139" s="131"/>
      <c r="T139" s="128"/>
      <c r="U139" s="134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370799.77</v>
      </c>
      <c r="V139" s="130"/>
    </row>
    <row r="140" spans="2:22" x14ac:dyDescent="0.2">
      <c r="B140" s="128"/>
      <c r="C140" s="132">
        <v>40501</v>
      </c>
      <c r="D140" s="133" t="s">
        <v>1</v>
      </c>
      <c r="E140" s="134">
        <v>47677111.049999997</v>
      </c>
      <c r="F140" s="134">
        <v>16975576.990000002</v>
      </c>
      <c r="G140" s="134">
        <v>67637845.560000002</v>
      </c>
      <c r="H140" s="134">
        <v>564336359.19000018</v>
      </c>
      <c r="I140" s="134">
        <v>66176975.780000001</v>
      </c>
      <c r="J140" s="134">
        <v>47529899.630000003</v>
      </c>
      <c r="K140" s="134">
        <v>63171124.850000009</v>
      </c>
      <c r="L140" s="134">
        <v>53929402.130000003</v>
      </c>
      <c r="M140" s="134">
        <v>52487346.969999991</v>
      </c>
      <c r="N140" s="134">
        <v>42138684.009999998</v>
      </c>
      <c r="O140" s="134">
        <v>34631541.729999982</v>
      </c>
      <c r="P140" s="134">
        <v>53864750.319999993</v>
      </c>
      <c r="Q140" s="134">
        <f t="shared" si="3"/>
        <v>1110556618.2100003</v>
      </c>
      <c r="R140" s="130"/>
      <c r="S140" s="131"/>
      <c r="T140" s="128"/>
      <c r="U140" s="134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927434295.18000019</v>
      </c>
      <c r="V140" s="130"/>
    </row>
    <row r="141" spans="2:22" x14ac:dyDescent="0.2">
      <c r="B141" s="128"/>
      <c r="C141" s="132">
        <v>40503</v>
      </c>
      <c r="D141" s="133" t="s">
        <v>120</v>
      </c>
      <c r="E141" s="134">
        <v>758744.28000000038</v>
      </c>
      <c r="F141" s="134">
        <v>755926.35000000021</v>
      </c>
      <c r="G141" s="134">
        <v>1069790.0000000002</v>
      </c>
      <c r="H141" s="134">
        <v>798067.61999999953</v>
      </c>
      <c r="I141" s="134">
        <v>795509.32000000018</v>
      </c>
      <c r="J141" s="134">
        <v>1067161.4800000002</v>
      </c>
      <c r="K141" s="134">
        <v>997453.14000000025</v>
      </c>
      <c r="L141" s="134">
        <v>1243759.1000000001</v>
      </c>
      <c r="M141" s="134">
        <v>1243915.74</v>
      </c>
      <c r="N141" s="134">
        <v>1243443.8</v>
      </c>
      <c r="O141" s="134">
        <v>1199405.1599999999</v>
      </c>
      <c r="P141" s="134">
        <v>589723.68999999994</v>
      </c>
      <c r="Q141" s="134">
        <f t="shared" si="3"/>
        <v>11762899.680000002</v>
      </c>
      <c r="R141" s="130"/>
      <c r="S141" s="131"/>
      <c r="T141" s="128"/>
      <c r="U141" s="134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7486411.290000001</v>
      </c>
      <c r="V141" s="130"/>
    </row>
    <row r="142" spans="2:22" x14ac:dyDescent="0.2">
      <c r="B142" s="128"/>
      <c r="C142" s="132">
        <v>40504</v>
      </c>
      <c r="D142" s="133" t="s">
        <v>118</v>
      </c>
      <c r="E142" s="134">
        <v>671700.17999999993</v>
      </c>
      <c r="F142" s="134">
        <v>670201.41999999981</v>
      </c>
      <c r="G142" s="134">
        <v>1221432.6500000004</v>
      </c>
      <c r="H142" s="134">
        <v>703272.5</v>
      </c>
      <c r="I142" s="134">
        <v>731891.85000000009</v>
      </c>
      <c r="J142" s="134">
        <v>1965610.0299999991</v>
      </c>
      <c r="K142" s="134">
        <v>655898.32999999996</v>
      </c>
      <c r="L142" s="134">
        <v>1325209.17</v>
      </c>
      <c r="M142" s="134">
        <v>1205765.9199999997</v>
      </c>
      <c r="N142" s="134">
        <v>1294729.04</v>
      </c>
      <c r="O142" s="134">
        <v>1296023.3099999998</v>
      </c>
      <c r="P142" s="134">
        <v>826067.85999999987</v>
      </c>
      <c r="Q142" s="134">
        <f t="shared" si="3"/>
        <v>12567802.26</v>
      </c>
      <c r="R142" s="130"/>
      <c r="S142" s="131"/>
      <c r="T142" s="128"/>
      <c r="U142" s="134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7945216.129999999</v>
      </c>
      <c r="V142" s="130"/>
    </row>
    <row r="143" spans="2:22" x14ac:dyDescent="0.2">
      <c r="B143" s="128"/>
      <c r="C143" s="132">
        <v>40510</v>
      </c>
      <c r="D143" s="133" t="s">
        <v>40</v>
      </c>
      <c r="E143" s="134">
        <v>129620.45000000006</v>
      </c>
      <c r="F143" s="134">
        <v>197075.41</v>
      </c>
      <c r="G143" s="134">
        <v>211655.14</v>
      </c>
      <c r="H143" s="134">
        <v>177536.41</v>
      </c>
      <c r="I143" s="134">
        <v>199065.79999999996</v>
      </c>
      <c r="J143" s="134">
        <v>176991.67</v>
      </c>
      <c r="K143" s="134">
        <v>210200.71</v>
      </c>
      <c r="L143" s="134">
        <v>388840.40000000014</v>
      </c>
      <c r="M143" s="134">
        <v>323346.24000000011</v>
      </c>
      <c r="N143" s="134">
        <v>341632.91000000015</v>
      </c>
      <c r="O143" s="134">
        <v>350272.50000000012</v>
      </c>
      <c r="P143" s="134">
        <v>351712.47000000015</v>
      </c>
      <c r="Q143" s="134">
        <f t="shared" si="3"/>
        <v>3057950.1100000003</v>
      </c>
      <c r="R143" s="130"/>
      <c r="S143" s="131"/>
      <c r="T143" s="128"/>
      <c r="U143" s="134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1690985.99</v>
      </c>
      <c r="V143" s="130"/>
    </row>
    <row r="144" spans="2:22" x14ac:dyDescent="0.2">
      <c r="B144" s="128"/>
      <c r="C144" s="132">
        <v>40514</v>
      </c>
      <c r="D144" s="133" t="s">
        <v>41</v>
      </c>
      <c r="E144" s="134">
        <v>32543.690000000002</v>
      </c>
      <c r="F144" s="134">
        <v>31331.480000000003</v>
      </c>
      <c r="G144" s="134">
        <v>42959.23</v>
      </c>
      <c r="H144" s="134">
        <v>42222.080000000002</v>
      </c>
      <c r="I144" s="134">
        <v>62309.91</v>
      </c>
      <c r="J144" s="134">
        <v>53351.690000000017</v>
      </c>
      <c r="K144" s="134">
        <v>67644.5</v>
      </c>
      <c r="L144" s="134">
        <v>94050.95</v>
      </c>
      <c r="M144" s="134">
        <v>94400.599999999991</v>
      </c>
      <c r="N144" s="134">
        <v>110646.81000000001</v>
      </c>
      <c r="O144" s="134">
        <v>110646.81000000001</v>
      </c>
      <c r="P144" s="134">
        <v>110646.79999999997</v>
      </c>
      <c r="Q144" s="134">
        <f t="shared" si="3"/>
        <v>852754.55</v>
      </c>
      <c r="R144" s="130"/>
      <c r="S144" s="131"/>
      <c r="T144" s="128"/>
      <c r="U144" s="134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426413.53</v>
      </c>
      <c r="V144" s="130"/>
    </row>
    <row r="145" spans="2:22" x14ac:dyDescent="0.2">
      <c r="B145" s="128"/>
      <c r="C145" s="132">
        <v>40515</v>
      </c>
      <c r="D145" s="133" t="s">
        <v>42</v>
      </c>
      <c r="E145" s="134">
        <v>63030.240000000005</v>
      </c>
      <c r="F145" s="134">
        <v>66548.150000000009</v>
      </c>
      <c r="G145" s="134">
        <v>125400.03000000001</v>
      </c>
      <c r="H145" s="134">
        <v>86462.089999999967</v>
      </c>
      <c r="I145" s="134">
        <v>70818.690000000017</v>
      </c>
      <c r="J145" s="134">
        <v>84083.060000000012</v>
      </c>
      <c r="K145" s="134">
        <v>80944.62</v>
      </c>
      <c r="L145" s="134">
        <v>83408.149999999994</v>
      </c>
      <c r="M145" s="134">
        <v>117986.64999999997</v>
      </c>
      <c r="N145" s="134">
        <v>119446.64999999997</v>
      </c>
      <c r="O145" s="134">
        <v>119879.84999999996</v>
      </c>
      <c r="P145" s="134">
        <v>98356.989999999962</v>
      </c>
      <c r="Q145" s="134">
        <f t="shared" si="3"/>
        <v>1116365.1699999997</v>
      </c>
      <c r="R145" s="130"/>
      <c r="S145" s="131"/>
      <c r="T145" s="128"/>
      <c r="U145" s="134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660695.03</v>
      </c>
      <c r="V145" s="130"/>
    </row>
    <row r="146" spans="2:22" x14ac:dyDescent="0.2">
      <c r="B146" s="128"/>
      <c r="C146" s="132">
        <v>40516</v>
      </c>
      <c r="D146" s="133" t="s">
        <v>43</v>
      </c>
      <c r="E146" s="134">
        <v>42729.999999999993</v>
      </c>
      <c r="F146" s="134">
        <v>49448.15</v>
      </c>
      <c r="G146" s="134">
        <v>58979.679999999993</v>
      </c>
      <c r="H146" s="134">
        <v>57800.130000000005</v>
      </c>
      <c r="I146" s="134">
        <v>54032.609999999993</v>
      </c>
      <c r="J146" s="134">
        <v>65413.179999999993</v>
      </c>
      <c r="K146" s="134">
        <v>58195.680000000008</v>
      </c>
      <c r="L146" s="134">
        <v>69468.609999999971</v>
      </c>
      <c r="M146" s="134">
        <v>100388.79999999997</v>
      </c>
      <c r="N146" s="134">
        <v>101388.79999999997</v>
      </c>
      <c r="O146" s="134">
        <v>102045.20999999998</v>
      </c>
      <c r="P146" s="134">
        <v>101545.31</v>
      </c>
      <c r="Q146" s="134">
        <f t="shared" si="3"/>
        <v>861436.15999999992</v>
      </c>
      <c r="R146" s="130"/>
      <c r="S146" s="131"/>
      <c r="T146" s="128"/>
      <c r="U146" s="134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456068.04</v>
      </c>
      <c r="V146" s="130"/>
    </row>
    <row r="147" spans="2:22" x14ac:dyDescent="0.2">
      <c r="B147" s="128"/>
      <c r="C147" s="132">
        <v>40601</v>
      </c>
      <c r="D147" s="133" t="s">
        <v>46</v>
      </c>
      <c r="E147" s="134">
        <v>1482856.9500000002</v>
      </c>
      <c r="F147" s="134">
        <v>1441007.8400000003</v>
      </c>
      <c r="G147" s="134">
        <v>1893690.1300000008</v>
      </c>
      <c r="H147" s="134">
        <v>1796837.4400000002</v>
      </c>
      <c r="I147" s="134">
        <v>2063315.5600000008</v>
      </c>
      <c r="J147" s="134">
        <v>1969511.5900000005</v>
      </c>
      <c r="K147" s="134">
        <v>1863337.1700000002</v>
      </c>
      <c r="L147" s="134">
        <v>2487649.9700000016</v>
      </c>
      <c r="M147" s="134">
        <v>2245147.9900000012</v>
      </c>
      <c r="N147" s="134">
        <v>1807828.0899999992</v>
      </c>
      <c r="O147" s="134">
        <v>1754555.1199999989</v>
      </c>
      <c r="P147" s="134">
        <v>1585880.0899999989</v>
      </c>
      <c r="Q147" s="134">
        <f t="shared" si="3"/>
        <v>22391617.940000005</v>
      </c>
      <c r="R147" s="130"/>
      <c r="S147" s="131"/>
      <c r="T147" s="128"/>
      <c r="U147" s="134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14998206.650000006</v>
      </c>
      <c r="V147" s="130"/>
    </row>
    <row r="148" spans="2:22" x14ac:dyDescent="0.2">
      <c r="B148" s="128"/>
      <c r="C148" s="132">
        <v>40701</v>
      </c>
      <c r="D148" s="133" t="s">
        <v>121</v>
      </c>
      <c r="E148" s="134">
        <v>22453852.95000001</v>
      </c>
      <c r="F148" s="134">
        <v>25588600.940000005</v>
      </c>
      <c r="G148" s="134">
        <v>29637987.599999987</v>
      </c>
      <c r="H148" s="134">
        <v>27705197.629999988</v>
      </c>
      <c r="I148" s="134">
        <v>28776391.959999986</v>
      </c>
      <c r="J148" s="134">
        <v>29944999.339999989</v>
      </c>
      <c r="K148" s="134">
        <v>24204049.370000001</v>
      </c>
      <c r="L148" s="134">
        <v>31168722.230000012</v>
      </c>
      <c r="M148" s="134">
        <v>20103966.779999975</v>
      </c>
      <c r="N148" s="134">
        <v>32456296.909999993</v>
      </c>
      <c r="O148" s="134">
        <v>32951631.249999985</v>
      </c>
      <c r="P148" s="134">
        <v>29793711.959999982</v>
      </c>
      <c r="Q148" s="134">
        <f t="shared" si="3"/>
        <v>334785408.9199999</v>
      </c>
      <c r="R148" s="130"/>
      <c r="S148" s="131"/>
      <c r="T148" s="128"/>
      <c r="U148" s="134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219479802.01999998</v>
      </c>
      <c r="V148" s="130"/>
    </row>
    <row r="149" spans="2:22" x14ac:dyDescent="0.2">
      <c r="B149" s="128"/>
      <c r="C149" s="132">
        <v>40704</v>
      </c>
      <c r="D149" s="133" t="s">
        <v>47</v>
      </c>
      <c r="E149" s="134">
        <v>71313.450000000012</v>
      </c>
      <c r="F149" s="134">
        <v>77471.470000000059</v>
      </c>
      <c r="G149" s="134">
        <v>211841.61999999994</v>
      </c>
      <c r="H149" s="134">
        <v>179652.72</v>
      </c>
      <c r="I149" s="134">
        <v>222470.84</v>
      </c>
      <c r="J149" s="134">
        <v>321983.94999999995</v>
      </c>
      <c r="K149" s="134">
        <v>67996.749999999985</v>
      </c>
      <c r="L149" s="134">
        <v>111848.99999999994</v>
      </c>
      <c r="M149" s="134">
        <v>170313.72000000003</v>
      </c>
      <c r="N149" s="134">
        <v>148411.27000000002</v>
      </c>
      <c r="O149" s="134">
        <v>148813.74000000002</v>
      </c>
      <c r="P149" s="134">
        <v>148616.05000000002</v>
      </c>
      <c r="Q149" s="134">
        <f t="shared" si="3"/>
        <v>1880734.5799999998</v>
      </c>
      <c r="R149" s="130"/>
      <c r="S149" s="131"/>
      <c r="T149" s="128"/>
      <c r="U149" s="134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1264579.7999999998</v>
      </c>
      <c r="V149" s="130"/>
    </row>
    <row r="150" spans="2:22" x14ac:dyDescent="0.2">
      <c r="B150" s="128"/>
      <c r="C150" s="132">
        <v>40705</v>
      </c>
      <c r="D150" s="133" t="s">
        <v>48</v>
      </c>
      <c r="E150" s="134">
        <v>60647.44</v>
      </c>
      <c r="F150" s="134">
        <v>158448.49</v>
      </c>
      <c r="G150" s="134">
        <v>123339.08000000002</v>
      </c>
      <c r="H150" s="134">
        <v>72645.26999999999</v>
      </c>
      <c r="I150" s="134">
        <v>119698.09999999999</v>
      </c>
      <c r="J150" s="134">
        <v>160185.5</v>
      </c>
      <c r="K150" s="134">
        <v>317664.75000000006</v>
      </c>
      <c r="L150" s="134">
        <v>151760.84</v>
      </c>
      <c r="M150" s="134">
        <v>126894.06999999998</v>
      </c>
      <c r="N150" s="134">
        <v>125663.79999999997</v>
      </c>
      <c r="O150" s="134">
        <v>124985.71999999997</v>
      </c>
      <c r="P150" s="134">
        <v>123632.94000000003</v>
      </c>
      <c r="Q150" s="134">
        <f t="shared" si="3"/>
        <v>1665566.0000000002</v>
      </c>
      <c r="R150" s="130"/>
      <c r="S150" s="131"/>
      <c r="T150" s="128"/>
      <c r="U150" s="134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1164389.4700000002</v>
      </c>
      <c r="V150" s="130"/>
    </row>
    <row r="151" spans="2:22" x14ac:dyDescent="0.2">
      <c r="B151" s="128"/>
      <c r="C151" s="132">
        <v>40709</v>
      </c>
      <c r="D151" s="133" t="s">
        <v>49</v>
      </c>
      <c r="E151" s="134">
        <v>37256.689999999988</v>
      </c>
      <c r="F151" s="134">
        <v>36285.229999999996</v>
      </c>
      <c r="G151" s="134">
        <v>58553.48000000001</v>
      </c>
      <c r="H151" s="134">
        <v>74986.320000000007</v>
      </c>
      <c r="I151" s="134">
        <v>67276.520000000033</v>
      </c>
      <c r="J151" s="134">
        <v>56543.87000000001</v>
      </c>
      <c r="K151" s="134">
        <v>73465.730000000025</v>
      </c>
      <c r="L151" s="134">
        <v>79913.979999999952</v>
      </c>
      <c r="M151" s="134">
        <v>78647.499999999971</v>
      </c>
      <c r="N151" s="134">
        <v>79076.309999999983</v>
      </c>
      <c r="O151" s="134">
        <v>79076.309999999983</v>
      </c>
      <c r="P151" s="134">
        <v>79177.829999999973</v>
      </c>
      <c r="Q151" s="134">
        <f t="shared" si="3"/>
        <v>800259.7699999999</v>
      </c>
      <c r="R151" s="130"/>
      <c r="S151" s="131"/>
      <c r="T151" s="128"/>
      <c r="U151" s="134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484281.82000000007</v>
      </c>
      <c r="V151" s="130"/>
    </row>
    <row r="152" spans="2:22" x14ac:dyDescent="0.2">
      <c r="B152" s="128"/>
      <c r="C152" s="132">
        <v>40710</v>
      </c>
      <c r="D152" s="133" t="s">
        <v>50</v>
      </c>
      <c r="E152" s="134">
        <v>21924.659999999996</v>
      </c>
      <c r="F152" s="134">
        <v>26912.409999999996</v>
      </c>
      <c r="G152" s="134">
        <v>37115.79</v>
      </c>
      <c r="H152" s="134">
        <v>35300.699999999997</v>
      </c>
      <c r="I152" s="134">
        <v>27648.780000000002</v>
      </c>
      <c r="J152" s="134">
        <v>32094.25</v>
      </c>
      <c r="K152" s="134">
        <v>49781.45</v>
      </c>
      <c r="L152" s="134">
        <v>41892.559999999983</v>
      </c>
      <c r="M152" s="134">
        <v>41898.629999999983</v>
      </c>
      <c r="N152" s="134">
        <v>41851.559999999983</v>
      </c>
      <c r="O152" s="134">
        <v>41851.559999999983</v>
      </c>
      <c r="P152" s="134">
        <v>41763.39</v>
      </c>
      <c r="Q152" s="134">
        <f t="shared" si="3"/>
        <v>440035.74</v>
      </c>
      <c r="R152" s="130"/>
      <c r="S152" s="131"/>
      <c r="T152" s="128"/>
      <c r="U152" s="134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272670.59999999998</v>
      </c>
      <c r="V152" s="130"/>
    </row>
    <row r="153" spans="2:22" x14ac:dyDescent="0.2">
      <c r="B153" s="128"/>
      <c r="C153" s="132">
        <v>40801</v>
      </c>
      <c r="D153" s="133" t="s">
        <v>53</v>
      </c>
      <c r="E153" s="134">
        <v>1255500.8299999996</v>
      </c>
      <c r="F153" s="134">
        <v>1408042.8399999994</v>
      </c>
      <c r="G153" s="134">
        <v>1746503.0199999998</v>
      </c>
      <c r="H153" s="134">
        <v>1490112.8999999992</v>
      </c>
      <c r="I153" s="134">
        <v>1311269.3899999997</v>
      </c>
      <c r="J153" s="134">
        <v>1526637.9200000013</v>
      </c>
      <c r="K153" s="134">
        <v>2152101.4899999993</v>
      </c>
      <c r="L153" s="134">
        <v>4997880.0000000084</v>
      </c>
      <c r="M153" s="134">
        <v>4707683.2600000063</v>
      </c>
      <c r="N153" s="134">
        <v>4590641.6700000055</v>
      </c>
      <c r="O153" s="134">
        <v>4605084.5900000064</v>
      </c>
      <c r="P153" s="134">
        <v>3890125.4000000046</v>
      </c>
      <c r="Q153" s="134">
        <f t="shared" si="3"/>
        <v>33681583.310000025</v>
      </c>
      <c r="R153" s="130"/>
      <c r="S153" s="131"/>
      <c r="T153" s="128"/>
      <c r="U153" s="134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15888048.390000004</v>
      </c>
      <c r="V153" s="130"/>
    </row>
    <row r="154" spans="2:22" x14ac:dyDescent="0.2">
      <c r="B154" s="128"/>
      <c r="C154" s="132">
        <v>40802</v>
      </c>
      <c r="D154" s="133" t="s">
        <v>51</v>
      </c>
      <c r="E154" s="134">
        <v>162394.32999999996</v>
      </c>
      <c r="F154" s="134">
        <v>169710.59999999992</v>
      </c>
      <c r="G154" s="134">
        <v>199334.16000000003</v>
      </c>
      <c r="H154" s="134">
        <v>183381.86999999994</v>
      </c>
      <c r="I154" s="134">
        <v>186239.32000000004</v>
      </c>
      <c r="J154" s="134">
        <v>207458.64999999991</v>
      </c>
      <c r="K154" s="134">
        <v>196442.31</v>
      </c>
      <c r="L154" s="134">
        <v>189691.56999999998</v>
      </c>
      <c r="M154" s="134">
        <v>176277.67000000004</v>
      </c>
      <c r="N154" s="134">
        <v>253066.74999999997</v>
      </c>
      <c r="O154" s="134">
        <v>253104.88999999998</v>
      </c>
      <c r="P154" s="134">
        <v>254550.95999999993</v>
      </c>
      <c r="Q154" s="134">
        <f t="shared" si="3"/>
        <v>2431653.08</v>
      </c>
      <c r="R154" s="130"/>
      <c r="S154" s="131"/>
      <c r="T154" s="128"/>
      <c r="U154" s="134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1494652.8099999998</v>
      </c>
      <c r="V154" s="130"/>
    </row>
    <row r="155" spans="2:22" x14ac:dyDescent="0.2">
      <c r="B155" s="128"/>
      <c r="C155" s="132">
        <v>40817</v>
      </c>
      <c r="D155" s="133" t="s">
        <v>52</v>
      </c>
      <c r="E155" s="134">
        <v>43767.989999999991</v>
      </c>
      <c r="F155" s="134">
        <v>44793.099999999991</v>
      </c>
      <c r="G155" s="134">
        <v>86445.02</v>
      </c>
      <c r="H155" s="134">
        <v>59674.290000000008</v>
      </c>
      <c r="I155" s="134">
        <v>80539.76999999999</v>
      </c>
      <c r="J155" s="134">
        <v>70730.820000000007</v>
      </c>
      <c r="K155" s="134">
        <v>81442.289999999994</v>
      </c>
      <c r="L155" s="134">
        <v>115602.72</v>
      </c>
      <c r="M155" s="134">
        <v>126825.20999999999</v>
      </c>
      <c r="N155" s="134">
        <v>137958.24000000002</v>
      </c>
      <c r="O155" s="134">
        <v>137958.24000000002</v>
      </c>
      <c r="P155" s="134">
        <v>137958.16999999995</v>
      </c>
      <c r="Q155" s="134">
        <f t="shared" si="3"/>
        <v>1123695.8599999999</v>
      </c>
      <c r="R155" s="130"/>
      <c r="S155" s="131"/>
      <c r="T155" s="128"/>
      <c r="U155" s="134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582996</v>
      </c>
      <c r="V155" s="130"/>
    </row>
    <row r="156" spans="2:22" x14ac:dyDescent="0.2">
      <c r="B156" s="128"/>
      <c r="C156" s="132">
        <v>40901</v>
      </c>
      <c r="D156" s="133" t="s">
        <v>122</v>
      </c>
      <c r="E156" s="134">
        <v>352380.64000000013</v>
      </c>
      <c r="F156" s="134">
        <v>336712.09999999992</v>
      </c>
      <c r="G156" s="134">
        <v>681648.14000000025</v>
      </c>
      <c r="H156" s="134">
        <v>453694.17999999982</v>
      </c>
      <c r="I156" s="134">
        <v>2166646.0799999996</v>
      </c>
      <c r="J156" s="134">
        <v>711916.63999999966</v>
      </c>
      <c r="K156" s="134">
        <v>1384562.4799999995</v>
      </c>
      <c r="L156" s="134">
        <v>1768652.1399999994</v>
      </c>
      <c r="M156" s="134">
        <v>1569922.9899999995</v>
      </c>
      <c r="N156" s="134">
        <v>1656279.4499999995</v>
      </c>
      <c r="O156" s="134">
        <v>1685482.0199999998</v>
      </c>
      <c r="P156" s="134">
        <v>1583694.7799999993</v>
      </c>
      <c r="Q156" s="134">
        <f t="shared" si="3"/>
        <v>14351591.639999997</v>
      </c>
      <c r="R156" s="130"/>
      <c r="S156" s="131"/>
      <c r="T156" s="128"/>
      <c r="U156" s="134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7856212.3999999985</v>
      </c>
      <c r="V156" s="130"/>
    </row>
    <row r="157" spans="2:22" x14ac:dyDescent="0.2">
      <c r="B157" s="128"/>
      <c r="C157" s="132">
        <v>40903</v>
      </c>
      <c r="D157" s="133" t="s">
        <v>70</v>
      </c>
      <c r="E157" s="134">
        <v>1586729.07</v>
      </c>
      <c r="F157" s="134">
        <v>7077604.9699999997</v>
      </c>
      <c r="G157" s="134">
        <v>5583586.3699999973</v>
      </c>
      <c r="H157" s="134">
        <v>3543901.14</v>
      </c>
      <c r="I157" s="134">
        <v>7730639.8800000008</v>
      </c>
      <c r="J157" s="134">
        <v>1887875.7700000005</v>
      </c>
      <c r="K157" s="134">
        <v>5664809.75</v>
      </c>
      <c r="L157" s="134">
        <v>2021640.3900000001</v>
      </c>
      <c r="M157" s="134">
        <v>2021640.6200000003</v>
      </c>
      <c r="N157" s="134">
        <v>2021640.9300000004</v>
      </c>
      <c r="O157" s="134">
        <v>2021640.8500000003</v>
      </c>
      <c r="P157" s="134">
        <v>2021643.87</v>
      </c>
      <c r="Q157" s="134">
        <f t="shared" si="3"/>
        <v>43183353.609999992</v>
      </c>
      <c r="R157" s="130"/>
      <c r="S157" s="131"/>
      <c r="T157" s="128"/>
      <c r="U157" s="134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35096787.339999996</v>
      </c>
      <c r="V157" s="130"/>
    </row>
    <row r="158" spans="2:22" x14ac:dyDescent="0.2">
      <c r="B158" s="128"/>
      <c r="C158" s="132">
        <v>40904</v>
      </c>
      <c r="D158" s="133" t="s">
        <v>54</v>
      </c>
      <c r="E158" s="134">
        <v>81295.940000000017</v>
      </c>
      <c r="F158" s="134">
        <v>80174.790000000008</v>
      </c>
      <c r="G158" s="134">
        <v>115717.32999999997</v>
      </c>
      <c r="H158" s="134">
        <v>111355.23</v>
      </c>
      <c r="I158" s="134">
        <v>111250.37000000001</v>
      </c>
      <c r="J158" s="134">
        <v>96673.540000000052</v>
      </c>
      <c r="K158" s="134">
        <v>96914.53</v>
      </c>
      <c r="L158" s="134">
        <v>90976.909999999989</v>
      </c>
      <c r="M158" s="134">
        <v>151513.04999999999</v>
      </c>
      <c r="N158" s="134">
        <v>123960.79999999999</v>
      </c>
      <c r="O158" s="134">
        <v>124959.05999999998</v>
      </c>
      <c r="P158" s="134">
        <v>77520.159999999974</v>
      </c>
      <c r="Q158" s="134">
        <f t="shared" si="3"/>
        <v>1262311.7100000002</v>
      </c>
      <c r="R158" s="130"/>
      <c r="S158" s="131"/>
      <c r="T158" s="128"/>
      <c r="U158" s="134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784358.64000000013</v>
      </c>
      <c r="V158" s="130"/>
    </row>
    <row r="159" spans="2:22" x14ac:dyDescent="0.2">
      <c r="B159" s="128"/>
      <c r="C159" s="132">
        <v>40911</v>
      </c>
      <c r="D159" s="133" t="s">
        <v>55</v>
      </c>
      <c r="E159" s="134">
        <v>53449.210000000006</v>
      </c>
      <c r="F159" s="134">
        <v>53798.549999999996</v>
      </c>
      <c r="G159" s="134">
        <v>76606.899999999994</v>
      </c>
      <c r="H159" s="134">
        <v>63880.960000000006</v>
      </c>
      <c r="I159" s="134">
        <v>61248.899999999987</v>
      </c>
      <c r="J159" s="134">
        <v>68567.739999999991</v>
      </c>
      <c r="K159" s="134">
        <v>66232.31</v>
      </c>
      <c r="L159" s="134">
        <v>65290.91</v>
      </c>
      <c r="M159" s="134">
        <v>89347.29</v>
      </c>
      <c r="N159" s="134">
        <v>89347.29</v>
      </c>
      <c r="O159" s="134">
        <v>89347.29</v>
      </c>
      <c r="P159" s="134">
        <v>69347.75999999998</v>
      </c>
      <c r="Q159" s="134">
        <f t="shared" si="3"/>
        <v>846465.1100000001</v>
      </c>
      <c r="R159" s="130"/>
      <c r="S159" s="131"/>
      <c r="T159" s="128"/>
      <c r="U159" s="134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509075.48</v>
      </c>
      <c r="V159" s="130"/>
    </row>
    <row r="160" spans="2:22" x14ac:dyDescent="0.2">
      <c r="B160" s="128"/>
      <c r="C160" s="132">
        <v>40913</v>
      </c>
      <c r="D160" s="133" t="s">
        <v>57</v>
      </c>
      <c r="E160" s="134">
        <v>38290.219999999987</v>
      </c>
      <c r="F160" s="134">
        <v>34030.67</v>
      </c>
      <c r="G160" s="134">
        <v>53216.840000000011</v>
      </c>
      <c r="H160" s="134">
        <v>35247.010000000009</v>
      </c>
      <c r="I160" s="134">
        <v>33436.670000000006</v>
      </c>
      <c r="J160" s="134">
        <v>67193.510000000009</v>
      </c>
      <c r="K160" s="134">
        <v>62008.57</v>
      </c>
      <c r="L160" s="134">
        <v>55953.15</v>
      </c>
      <c r="M160" s="134">
        <v>55338.42</v>
      </c>
      <c r="N160" s="134">
        <v>67939.009999999995</v>
      </c>
      <c r="O160" s="134">
        <v>67939.009999999995</v>
      </c>
      <c r="P160" s="134">
        <v>65406.200000000004</v>
      </c>
      <c r="Q160" s="134">
        <f t="shared" si="3"/>
        <v>635999.27999999991</v>
      </c>
      <c r="R160" s="130"/>
      <c r="S160" s="131"/>
      <c r="T160" s="128"/>
      <c r="U160" s="134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379376.64000000001</v>
      </c>
      <c r="V160" s="130"/>
    </row>
    <row r="161" spans="2:22" x14ac:dyDescent="0.2">
      <c r="B161" s="128"/>
      <c r="C161" s="132">
        <v>41101</v>
      </c>
      <c r="D161" s="133" t="s">
        <v>63</v>
      </c>
      <c r="E161" s="134">
        <v>2353563.9000000004</v>
      </c>
      <c r="F161" s="134">
        <v>571391.66000000027</v>
      </c>
      <c r="G161" s="134">
        <v>813075.8399999995</v>
      </c>
      <c r="H161" s="134">
        <v>5000057.9899999993</v>
      </c>
      <c r="I161" s="134">
        <v>3551356.2500000009</v>
      </c>
      <c r="J161" s="134">
        <v>3238013.7200000011</v>
      </c>
      <c r="K161" s="134">
        <v>4734478.53</v>
      </c>
      <c r="L161" s="134">
        <v>8166881.2300000004</v>
      </c>
      <c r="M161" s="134">
        <v>8407198.8200000003</v>
      </c>
      <c r="N161" s="134">
        <v>8407611.6999999993</v>
      </c>
      <c r="O161" s="134">
        <v>8405547.2000000011</v>
      </c>
      <c r="P161" s="134">
        <v>8206185.4399999967</v>
      </c>
      <c r="Q161" s="134">
        <f t="shared" si="3"/>
        <v>61855362.280000001</v>
      </c>
      <c r="R161" s="130"/>
      <c r="S161" s="131"/>
      <c r="T161" s="128"/>
      <c r="U161" s="134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28428819.120000001</v>
      </c>
      <c r="V161" s="130"/>
    </row>
    <row r="162" spans="2:22" x14ac:dyDescent="0.2">
      <c r="B162" s="128"/>
      <c r="C162" s="132">
        <v>41103</v>
      </c>
      <c r="D162" s="133" t="s">
        <v>64</v>
      </c>
      <c r="E162" s="134">
        <v>494929.58000000007</v>
      </c>
      <c r="F162" s="134">
        <v>483730.69</v>
      </c>
      <c r="G162" s="134">
        <v>488046.70999999996</v>
      </c>
      <c r="H162" s="134">
        <v>516752.80000000005</v>
      </c>
      <c r="I162" s="134">
        <v>543955.84000000008</v>
      </c>
      <c r="J162" s="134">
        <v>587600.63000000012</v>
      </c>
      <c r="K162" s="134">
        <v>552902.89999999979</v>
      </c>
      <c r="L162" s="134">
        <v>861099.85999999987</v>
      </c>
      <c r="M162" s="134">
        <v>843118.39999999991</v>
      </c>
      <c r="N162" s="134">
        <v>829108.95999999985</v>
      </c>
      <c r="O162" s="134">
        <v>830032.16</v>
      </c>
      <c r="P162" s="134">
        <v>466680.91</v>
      </c>
      <c r="Q162" s="134">
        <f t="shared" si="3"/>
        <v>7497959.4400000004</v>
      </c>
      <c r="R162" s="130"/>
      <c r="S162" s="131"/>
      <c r="T162" s="128"/>
      <c r="U162" s="134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4529019.01</v>
      </c>
      <c r="V162" s="130"/>
    </row>
    <row r="163" spans="2:22" x14ac:dyDescent="0.2">
      <c r="B163" s="128"/>
      <c r="C163" s="132">
        <v>41104</v>
      </c>
      <c r="D163" s="133" t="s">
        <v>65</v>
      </c>
      <c r="E163" s="134">
        <v>36384.93</v>
      </c>
      <c r="F163" s="134">
        <v>37602.94</v>
      </c>
      <c r="G163" s="134">
        <v>85651.55</v>
      </c>
      <c r="H163" s="134">
        <v>71909.58</v>
      </c>
      <c r="I163" s="134">
        <v>72131.060000000012</v>
      </c>
      <c r="J163" s="134">
        <v>51426.75</v>
      </c>
      <c r="K163" s="134">
        <v>81020.42</v>
      </c>
      <c r="L163" s="134">
        <v>494933.87</v>
      </c>
      <c r="M163" s="134">
        <v>94590.03</v>
      </c>
      <c r="N163" s="134">
        <v>94590.03</v>
      </c>
      <c r="O163" s="134">
        <v>94590.03</v>
      </c>
      <c r="P163" s="134">
        <v>94584.409999999974</v>
      </c>
      <c r="Q163" s="134">
        <f t="shared" si="3"/>
        <v>1309415.5999999999</v>
      </c>
      <c r="R163" s="130"/>
      <c r="S163" s="131"/>
      <c r="T163" s="128"/>
      <c r="U163" s="134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931061.1</v>
      </c>
      <c r="V163" s="130"/>
    </row>
    <row r="164" spans="2:22" x14ac:dyDescent="0.2">
      <c r="B164" s="128"/>
      <c r="C164" s="132">
        <v>41107</v>
      </c>
      <c r="D164" s="133" t="s">
        <v>66</v>
      </c>
      <c r="E164" s="134">
        <v>324817.13</v>
      </c>
      <c r="F164" s="134">
        <v>344967.35000000003</v>
      </c>
      <c r="G164" s="134">
        <v>306961.03000000003</v>
      </c>
      <c r="H164" s="134">
        <v>279877.07</v>
      </c>
      <c r="I164" s="134">
        <v>338679.37999999995</v>
      </c>
      <c r="J164" s="134">
        <v>307337.46000000014</v>
      </c>
      <c r="K164" s="134">
        <v>318449.57999999996</v>
      </c>
      <c r="L164" s="134">
        <v>596604.64999999967</v>
      </c>
      <c r="M164" s="134">
        <v>543302.50999999966</v>
      </c>
      <c r="N164" s="134">
        <v>522514.67</v>
      </c>
      <c r="O164" s="134">
        <v>543102.38999999966</v>
      </c>
      <c r="P164" s="134">
        <v>539890.35999999987</v>
      </c>
      <c r="Q164" s="134">
        <f t="shared" si="3"/>
        <v>4966503.5799999982</v>
      </c>
      <c r="R164" s="130"/>
      <c r="S164" s="131"/>
      <c r="T164" s="128"/>
      <c r="U164" s="134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2817693.6499999994</v>
      </c>
      <c r="V164" s="130"/>
    </row>
    <row r="165" spans="2:22" x14ac:dyDescent="0.2">
      <c r="B165" s="128"/>
      <c r="C165" s="132">
        <v>41301</v>
      </c>
      <c r="D165" s="133" t="s">
        <v>67</v>
      </c>
      <c r="E165" s="134">
        <v>194626.69</v>
      </c>
      <c r="F165" s="134">
        <v>203331.32</v>
      </c>
      <c r="G165" s="134">
        <v>491371.88000000006</v>
      </c>
      <c r="H165" s="134">
        <v>251847.69000000003</v>
      </c>
      <c r="I165" s="134">
        <v>312282.83999999997</v>
      </c>
      <c r="J165" s="134">
        <v>321477.64</v>
      </c>
      <c r="K165" s="134">
        <v>422593.16</v>
      </c>
      <c r="L165" s="134">
        <v>1385847.9900000005</v>
      </c>
      <c r="M165" s="134">
        <v>1812033.1500000004</v>
      </c>
      <c r="N165" s="134">
        <v>1404229.5000000005</v>
      </c>
      <c r="O165" s="134">
        <v>1399844.9200000004</v>
      </c>
      <c r="P165" s="134">
        <v>1222704.6499999999</v>
      </c>
      <c r="Q165" s="134">
        <f t="shared" si="3"/>
        <v>9422191.4300000016</v>
      </c>
      <c r="R165" s="130"/>
      <c r="S165" s="131"/>
      <c r="T165" s="128"/>
      <c r="U165" s="134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3583379.2100000009</v>
      </c>
      <c r="V165" s="130"/>
    </row>
    <row r="166" spans="2:22" x14ac:dyDescent="0.2">
      <c r="B166" s="128"/>
      <c r="C166" s="132">
        <v>41401</v>
      </c>
      <c r="D166" s="133" t="s">
        <v>68</v>
      </c>
      <c r="E166" s="134">
        <v>121119.44</v>
      </c>
      <c r="F166" s="134">
        <v>198062.15</v>
      </c>
      <c r="G166" s="134">
        <v>196889.09</v>
      </c>
      <c r="H166" s="134">
        <v>256418.99</v>
      </c>
      <c r="I166" s="134">
        <v>221768.96999999997</v>
      </c>
      <c r="J166" s="134">
        <v>230732.01</v>
      </c>
      <c r="K166" s="134">
        <v>2262608.4300000002</v>
      </c>
      <c r="L166" s="134">
        <v>229586.72</v>
      </c>
      <c r="M166" s="134">
        <v>200115.63999999998</v>
      </c>
      <c r="N166" s="134">
        <v>235114.18</v>
      </c>
      <c r="O166" s="134">
        <v>234837.67</v>
      </c>
      <c r="P166" s="134">
        <v>233935.83000000005</v>
      </c>
      <c r="Q166" s="134">
        <f t="shared" si="3"/>
        <v>4621189.120000001</v>
      </c>
      <c r="R166" s="130"/>
      <c r="S166" s="131"/>
      <c r="T166" s="128"/>
      <c r="U166" s="134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3717185.8000000003</v>
      </c>
      <c r="V166" s="130"/>
    </row>
    <row r="167" spans="2:22" x14ac:dyDescent="0.2">
      <c r="B167" s="128"/>
      <c r="C167" s="132">
        <v>41501</v>
      </c>
      <c r="D167" s="133" t="s">
        <v>123</v>
      </c>
      <c r="E167" s="134">
        <v>331003.04000000004</v>
      </c>
      <c r="F167" s="134">
        <v>598497.5199999999</v>
      </c>
      <c r="G167" s="134">
        <v>781029.9099999998</v>
      </c>
      <c r="H167" s="134">
        <v>585135.90999999992</v>
      </c>
      <c r="I167" s="134">
        <v>568227.96000000008</v>
      </c>
      <c r="J167" s="134">
        <v>522445.5799999999</v>
      </c>
      <c r="K167" s="134">
        <v>671287.77999999991</v>
      </c>
      <c r="L167" s="134">
        <v>969235.37999999989</v>
      </c>
      <c r="M167" s="134">
        <v>1047856.9499999998</v>
      </c>
      <c r="N167" s="134">
        <v>1004272.9599999997</v>
      </c>
      <c r="O167" s="134">
        <v>1010761.6599999999</v>
      </c>
      <c r="P167" s="134">
        <v>829924.32999999973</v>
      </c>
      <c r="Q167" s="134">
        <f t="shared" si="3"/>
        <v>8919678.9800000004</v>
      </c>
      <c r="R167" s="130"/>
      <c r="S167" s="131"/>
      <c r="T167" s="128"/>
      <c r="U167" s="134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5026863.08</v>
      </c>
      <c r="V167" s="130"/>
    </row>
    <row r="168" spans="2:22" x14ac:dyDescent="0.2">
      <c r="B168" s="128"/>
      <c r="C168" s="132">
        <v>41503</v>
      </c>
      <c r="D168" s="133" t="s">
        <v>124</v>
      </c>
      <c r="E168" s="134">
        <v>388580.98000000004</v>
      </c>
      <c r="F168" s="134">
        <v>408063.20999999996</v>
      </c>
      <c r="G168" s="134">
        <v>515699.38999999978</v>
      </c>
      <c r="H168" s="134">
        <v>484003.8400000002</v>
      </c>
      <c r="I168" s="134">
        <v>489039.39999999979</v>
      </c>
      <c r="J168" s="134">
        <v>472546.08999999973</v>
      </c>
      <c r="K168" s="134">
        <v>531767.64000000013</v>
      </c>
      <c r="L168" s="134">
        <v>707975.77</v>
      </c>
      <c r="M168" s="134">
        <v>695793.45999999973</v>
      </c>
      <c r="N168" s="134">
        <v>690019.2699999999</v>
      </c>
      <c r="O168" s="134">
        <v>690001.07</v>
      </c>
      <c r="P168" s="134">
        <v>661959.67000000051</v>
      </c>
      <c r="Q168" s="134">
        <f t="shared" si="3"/>
        <v>6735449.79</v>
      </c>
      <c r="R168" s="130"/>
      <c r="S168" s="131"/>
      <c r="T168" s="128"/>
      <c r="U168" s="134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3997676.32</v>
      </c>
      <c r="V168" s="130"/>
    </row>
    <row r="169" spans="2:22" x14ac:dyDescent="0.2">
      <c r="B169" s="128"/>
      <c r="C169" s="132">
        <v>41505</v>
      </c>
      <c r="D169" s="133" t="s">
        <v>119</v>
      </c>
      <c r="E169" s="134">
        <v>1306054.5600000003</v>
      </c>
      <c r="F169" s="134">
        <v>1107203.51</v>
      </c>
      <c r="G169" s="134">
        <v>9956009.5299999993</v>
      </c>
      <c r="H169" s="134">
        <v>2285394.9199999995</v>
      </c>
      <c r="I169" s="134">
        <v>1918259.8699999999</v>
      </c>
      <c r="J169" s="134">
        <v>1959668.0599999998</v>
      </c>
      <c r="K169" s="134">
        <v>2832318.1900000004</v>
      </c>
      <c r="L169" s="134">
        <v>3279064.1600000006</v>
      </c>
      <c r="M169" s="134">
        <v>3134468.8900000006</v>
      </c>
      <c r="N169" s="134">
        <v>3134468.8900000006</v>
      </c>
      <c r="O169" s="134">
        <v>3133855.9000000004</v>
      </c>
      <c r="P169" s="134">
        <v>2624632.1600000006</v>
      </c>
      <c r="Q169" s="134">
        <f t="shared" si="3"/>
        <v>36671398.640000008</v>
      </c>
      <c r="R169" s="130"/>
      <c r="S169" s="131"/>
      <c r="T169" s="128"/>
      <c r="U169" s="134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24643972.800000001</v>
      </c>
      <c r="V169" s="130"/>
    </row>
    <row r="170" spans="2:22" x14ac:dyDescent="0.2">
      <c r="B170" s="128"/>
      <c r="C170" s="132">
        <v>41801</v>
      </c>
      <c r="D170" s="133" t="s">
        <v>72</v>
      </c>
      <c r="E170" s="134">
        <v>111800.31000000008</v>
      </c>
      <c r="F170" s="134">
        <v>139676.29</v>
      </c>
      <c r="G170" s="134">
        <v>153610.29</v>
      </c>
      <c r="H170" s="134">
        <v>198490.13</v>
      </c>
      <c r="I170" s="134">
        <v>171913.88999999998</v>
      </c>
      <c r="J170" s="134">
        <v>195716.79999999996</v>
      </c>
      <c r="K170" s="134">
        <v>191592.95000000007</v>
      </c>
      <c r="L170" s="134">
        <v>434706.38000000024</v>
      </c>
      <c r="M170" s="134">
        <v>341525.66000000027</v>
      </c>
      <c r="N170" s="134">
        <v>333738.01000000024</v>
      </c>
      <c r="O170" s="134">
        <v>343325.00000000023</v>
      </c>
      <c r="P170" s="134">
        <v>345588.59000000037</v>
      </c>
      <c r="Q170" s="134">
        <f t="shared" si="3"/>
        <v>2961684.3000000012</v>
      </c>
      <c r="R170" s="130"/>
      <c r="S170" s="131"/>
      <c r="T170" s="128"/>
      <c r="U170" s="134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1597507.0400000005</v>
      </c>
      <c r="V170" s="130"/>
    </row>
    <row r="171" spans="2:22" x14ac:dyDescent="0.2">
      <c r="B171" s="128"/>
      <c r="C171" s="132">
        <v>42001</v>
      </c>
      <c r="D171" s="133" t="s">
        <v>73</v>
      </c>
      <c r="E171" s="134">
        <v>265520.24000000011</v>
      </c>
      <c r="F171" s="134">
        <v>297214.23000000004</v>
      </c>
      <c r="G171" s="134">
        <v>828648.73999999964</v>
      </c>
      <c r="H171" s="134">
        <v>1514066.4500000002</v>
      </c>
      <c r="I171" s="134">
        <v>2159927.85</v>
      </c>
      <c r="J171" s="134">
        <v>539689.67999999993</v>
      </c>
      <c r="K171" s="134">
        <v>769562.75999999989</v>
      </c>
      <c r="L171" s="134">
        <v>988886.84999999986</v>
      </c>
      <c r="M171" s="134">
        <v>935108.19999999984</v>
      </c>
      <c r="N171" s="134">
        <v>943465.49999999988</v>
      </c>
      <c r="O171" s="134">
        <v>945286.84999999986</v>
      </c>
      <c r="P171" s="134">
        <v>945323.42999999982</v>
      </c>
      <c r="Q171" s="134">
        <f t="shared" si="3"/>
        <v>11132700.779999997</v>
      </c>
      <c r="R171" s="130"/>
      <c r="S171" s="131"/>
      <c r="T171" s="128"/>
      <c r="U171" s="134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7363516.7999999989</v>
      </c>
      <c r="V171" s="130"/>
    </row>
    <row r="172" spans="2:22" x14ac:dyDescent="0.2">
      <c r="B172" s="128"/>
      <c r="C172" s="132">
        <v>42002</v>
      </c>
      <c r="D172" s="133" t="s">
        <v>74</v>
      </c>
      <c r="E172" s="134">
        <v>104125.79000000004</v>
      </c>
      <c r="F172" s="134">
        <v>107805.65999999997</v>
      </c>
      <c r="G172" s="134">
        <v>198651.7699999999</v>
      </c>
      <c r="H172" s="134">
        <v>165870.23000000001</v>
      </c>
      <c r="I172" s="134">
        <v>167635.16000000003</v>
      </c>
      <c r="J172" s="134">
        <v>186815.5799999999</v>
      </c>
      <c r="K172" s="134">
        <v>182423.90000000008</v>
      </c>
      <c r="L172" s="134">
        <v>196092.41999999995</v>
      </c>
      <c r="M172" s="134">
        <v>242844.52000000002</v>
      </c>
      <c r="N172" s="134">
        <v>257867.92</v>
      </c>
      <c r="O172" s="134">
        <v>258313.34999999998</v>
      </c>
      <c r="P172" s="134">
        <v>258442.82</v>
      </c>
      <c r="Q172" s="134">
        <f t="shared" si="3"/>
        <v>2326889.1199999996</v>
      </c>
      <c r="R172" s="130"/>
      <c r="S172" s="131"/>
      <c r="T172" s="128"/>
      <c r="U172" s="134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1309420.51</v>
      </c>
      <c r="V172" s="130"/>
    </row>
    <row r="173" spans="2:22" x14ac:dyDescent="0.2">
      <c r="B173" s="128"/>
      <c r="C173" s="132">
        <v>42005</v>
      </c>
      <c r="D173" s="133" t="s">
        <v>130</v>
      </c>
      <c r="E173" s="134">
        <v>0</v>
      </c>
      <c r="F173" s="134">
        <v>0</v>
      </c>
      <c r="G173" s="134">
        <v>0</v>
      </c>
      <c r="H173" s="134">
        <v>0</v>
      </c>
      <c r="I173" s="134">
        <v>0</v>
      </c>
      <c r="J173" s="134">
        <v>0</v>
      </c>
      <c r="K173" s="134">
        <v>0</v>
      </c>
      <c r="L173" s="134">
        <v>356303.18000000005</v>
      </c>
      <c r="M173" s="134">
        <v>356303.18000000005</v>
      </c>
      <c r="N173" s="134">
        <v>356303.18000000005</v>
      </c>
      <c r="O173" s="134">
        <v>356303.18000000005</v>
      </c>
      <c r="P173" s="134">
        <v>356303.18</v>
      </c>
      <c r="Q173" s="134">
        <f t="shared" si="3"/>
        <v>1781515.9000000001</v>
      </c>
      <c r="R173" s="130"/>
      <c r="S173" s="131"/>
      <c r="T173" s="128"/>
      <c r="U173" s="134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356303.18000000005</v>
      </c>
      <c r="V173" s="130"/>
    </row>
    <row r="174" spans="2:22" x14ac:dyDescent="0.2">
      <c r="B174" s="128"/>
      <c r="C174" s="132">
        <v>42101</v>
      </c>
      <c r="D174" s="133" t="s">
        <v>75</v>
      </c>
      <c r="E174" s="134">
        <v>622355.91000000015</v>
      </c>
      <c r="F174" s="134">
        <v>311393.96000000002</v>
      </c>
      <c r="G174" s="134">
        <v>4445327.6900000013</v>
      </c>
      <c r="H174" s="134">
        <v>390308.9499999999</v>
      </c>
      <c r="I174" s="134">
        <v>67023.98</v>
      </c>
      <c r="J174" s="134">
        <v>346477.04</v>
      </c>
      <c r="K174" s="134">
        <v>3610058.66</v>
      </c>
      <c r="L174" s="134">
        <v>714466</v>
      </c>
      <c r="M174" s="134">
        <v>539466.48</v>
      </c>
      <c r="N174" s="134">
        <v>546932.03</v>
      </c>
      <c r="O174" s="134">
        <v>538300.19000000006</v>
      </c>
      <c r="P174" s="134">
        <v>538378.23</v>
      </c>
      <c r="Q174" s="134">
        <f t="shared" si="3"/>
        <v>12670489.120000001</v>
      </c>
      <c r="R174" s="130"/>
      <c r="S174" s="131"/>
      <c r="T174" s="128"/>
      <c r="U174" s="134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10507412.190000001</v>
      </c>
      <c r="V174" s="130"/>
    </row>
    <row r="175" spans="2:22" x14ac:dyDescent="0.2">
      <c r="B175" s="128"/>
      <c r="C175" s="132">
        <v>42501</v>
      </c>
      <c r="D175" s="133" t="s">
        <v>141</v>
      </c>
      <c r="E175" s="134">
        <v>0</v>
      </c>
      <c r="F175" s="134">
        <v>0</v>
      </c>
      <c r="G175" s="134">
        <v>0</v>
      </c>
      <c r="H175" s="134">
        <v>0</v>
      </c>
      <c r="I175" s="134">
        <v>0</v>
      </c>
      <c r="J175" s="134">
        <v>0</v>
      </c>
      <c r="K175" s="134">
        <v>0</v>
      </c>
      <c r="L175" s="134">
        <v>923565.33000000007</v>
      </c>
      <c r="M175" s="134">
        <v>922980.23000000021</v>
      </c>
      <c r="N175" s="134">
        <v>914633.1100000001</v>
      </c>
      <c r="O175" s="134">
        <v>913202.9700000002</v>
      </c>
      <c r="P175" s="134">
        <v>870398.66000000015</v>
      </c>
      <c r="Q175" s="134">
        <f t="shared" si="3"/>
        <v>4544780.3000000007</v>
      </c>
      <c r="R175" s="130"/>
      <c r="S175" s="131"/>
      <c r="T175" s="128"/>
      <c r="U175" s="134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923565.33000000007</v>
      </c>
      <c r="V175" s="130"/>
    </row>
    <row r="176" spans="2:22" x14ac:dyDescent="0.2">
      <c r="B176" s="128"/>
      <c r="C176" s="132">
        <v>42701</v>
      </c>
      <c r="D176" s="133" t="s">
        <v>131</v>
      </c>
      <c r="E176" s="134">
        <v>162814.07999999996</v>
      </c>
      <c r="F176" s="134">
        <v>102673.91000000005</v>
      </c>
      <c r="G176" s="134">
        <v>404610.99999999994</v>
      </c>
      <c r="H176" s="134">
        <v>330372.70999999996</v>
      </c>
      <c r="I176" s="134">
        <v>163958.04999999996</v>
      </c>
      <c r="J176" s="134">
        <v>169866.59000000003</v>
      </c>
      <c r="K176" s="134">
        <v>226699.89999999997</v>
      </c>
      <c r="L176" s="134">
        <v>383087.00000000017</v>
      </c>
      <c r="M176" s="134">
        <v>368244.98000000039</v>
      </c>
      <c r="N176" s="134">
        <v>370036.6200000004</v>
      </c>
      <c r="O176" s="134">
        <v>371655.34000000043</v>
      </c>
      <c r="P176" s="134">
        <v>370623.43000000011</v>
      </c>
      <c r="Q176" s="134">
        <f t="shared" si="3"/>
        <v>3424643.6100000017</v>
      </c>
      <c r="R176" s="130"/>
      <c r="S176" s="131"/>
      <c r="T176" s="128"/>
      <c r="U176" s="134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1944083.2400000002</v>
      </c>
      <c r="V176" s="130"/>
    </row>
    <row r="177" spans="2:22" x14ac:dyDescent="0.2">
      <c r="B177" s="128"/>
      <c r="C177" s="132">
        <v>42703</v>
      </c>
      <c r="D177" s="133" t="s">
        <v>59</v>
      </c>
      <c r="E177" s="134">
        <v>1427432.77</v>
      </c>
      <c r="F177" s="134">
        <v>2085799.5099999998</v>
      </c>
      <c r="G177" s="134">
        <v>9340608.9699999951</v>
      </c>
      <c r="H177" s="134">
        <v>15522777.330000004</v>
      </c>
      <c r="I177" s="134">
        <v>9348677.8399999961</v>
      </c>
      <c r="J177" s="134">
        <v>12341480.550000001</v>
      </c>
      <c r="K177" s="134">
        <v>20264406.690000005</v>
      </c>
      <c r="L177" s="134">
        <v>11976970.369999995</v>
      </c>
      <c r="M177" s="134">
        <v>16359443.929999992</v>
      </c>
      <c r="N177" s="134">
        <v>15342813.819999998</v>
      </c>
      <c r="O177" s="134">
        <v>18544052.270000007</v>
      </c>
      <c r="P177" s="134">
        <v>46613463.95000001</v>
      </c>
      <c r="Q177" s="134">
        <f t="shared" si="3"/>
        <v>179167928</v>
      </c>
      <c r="R177" s="130"/>
      <c r="S177" s="131"/>
      <c r="T177" s="128"/>
      <c r="U177" s="134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82308154.029999986</v>
      </c>
      <c r="V177" s="130"/>
    </row>
    <row r="178" spans="2:22" x14ac:dyDescent="0.2">
      <c r="B178" s="128"/>
      <c r="C178" s="132">
        <v>42704</v>
      </c>
      <c r="D178" s="133" t="s">
        <v>60</v>
      </c>
      <c r="E178" s="134">
        <v>1216736.2899999998</v>
      </c>
      <c r="F178" s="134">
        <v>872827.16</v>
      </c>
      <c r="G178" s="134">
        <v>1896803.95</v>
      </c>
      <c r="H178" s="134">
        <v>1230342.9700000002</v>
      </c>
      <c r="I178" s="134">
        <v>1418094.82</v>
      </c>
      <c r="J178" s="134">
        <v>1479311.2999999998</v>
      </c>
      <c r="K178" s="134">
        <v>1384179.29</v>
      </c>
      <c r="L178" s="134">
        <v>3395903.0300000003</v>
      </c>
      <c r="M178" s="134">
        <v>3835915.18</v>
      </c>
      <c r="N178" s="134">
        <v>3020879.3200000003</v>
      </c>
      <c r="O178" s="134">
        <v>2549119.94</v>
      </c>
      <c r="P178" s="134">
        <v>2537436.39</v>
      </c>
      <c r="Q178" s="134">
        <f t="shared" si="3"/>
        <v>24837549.640000001</v>
      </c>
      <c r="R178" s="130"/>
      <c r="S178" s="131"/>
      <c r="T178" s="128"/>
      <c r="U178" s="134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12894198.809999999</v>
      </c>
      <c r="V178" s="130"/>
    </row>
    <row r="179" spans="2:22" ht="38.25" x14ac:dyDescent="0.2">
      <c r="B179" s="128"/>
      <c r="C179" s="132">
        <v>42705</v>
      </c>
      <c r="D179" s="133" t="s">
        <v>61</v>
      </c>
      <c r="E179" s="134">
        <v>1367.1299999999994</v>
      </c>
      <c r="F179" s="134">
        <v>990.42999999999984</v>
      </c>
      <c r="G179" s="134">
        <v>5009.2899999999991</v>
      </c>
      <c r="H179" s="134">
        <v>4031.44</v>
      </c>
      <c r="I179" s="134">
        <v>4002.88</v>
      </c>
      <c r="J179" s="134">
        <v>22347.34</v>
      </c>
      <c r="K179" s="134">
        <v>2124.8200000000002</v>
      </c>
      <c r="L179" s="134">
        <v>8509.1400000000031</v>
      </c>
      <c r="M179" s="134">
        <v>8233.5499999999993</v>
      </c>
      <c r="N179" s="134">
        <v>8270.89</v>
      </c>
      <c r="O179" s="134">
        <v>8337.86</v>
      </c>
      <c r="P179" s="134">
        <v>8337.7799999999988</v>
      </c>
      <c r="Q179" s="134">
        <f t="shared" si="3"/>
        <v>81562.55</v>
      </c>
      <c r="R179" s="130"/>
      <c r="S179" s="131"/>
      <c r="T179" s="128"/>
      <c r="U179" s="134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48382.47</v>
      </c>
      <c r="V179" s="130"/>
    </row>
    <row r="180" spans="2:22" x14ac:dyDescent="0.2">
      <c r="B180" s="128"/>
      <c r="C180" s="132">
        <v>42801</v>
      </c>
      <c r="D180" s="133" t="s">
        <v>125</v>
      </c>
      <c r="E180" s="134">
        <v>86716.700000000012</v>
      </c>
      <c r="F180" s="134">
        <v>71841.070000000036</v>
      </c>
      <c r="G180" s="134">
        <v>3114073.66</v>
      </c>
      <c r="H180" s="134">
        <v>189705.44999999998</v>
      </c>
      <c r="I180" s="134">
        <v>1133422.6599999999</v>
      </c>
      <c r="J180" s="134">
        <v>142540.23000000004</v>
      </c>
      <c r="K180" s="134">
        <v>126444.56</v>
      </c>
      <c r="L180" s="134">
        <v>253668.57000000036</v>
      </c>
      <c r="M180" s="134">
        <v>492729.72000000032</v>
      </c>
      <c r="N180" s="134">
        <v>456346.72000000032</v>
      </c>
      <c r="O180" s="134">
        <v>224792.72000000035</v>
      </c>
      <c r="P180" s="134">
        <v>576062.77</v>
      </c>
      <c r="Q180" s="134">
        <f t="shared" si="3"/>
        <v>6868344.8300000019</v>
      </c>
      <c r="R180" s="130"/>
      <c r="S180" s="131"/>
      <c r="T180" s="128"/>
      <c r="U180" s="134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5118412.9000000004</v>
      </c>
      <c r="V180" s="130"/>
    </row>
    <row r="181" spans="2:22" x14ac:dyDescent="0.2">
      <c r="B181" s="128"/>
      <c r="C181" s="132">
        <v>42802</v>
      </c>
      <c r="D181" s="133" t="s">
        <v>58</v>
      </c>
      <c r="E181" s="134">
        <v>99975.000000000029</v>
      </c>
      <c r="F181" s="134">
        <v>88867.45</v>
      </c>
      <c r="G181" s="134">
        <v>107560.90999999997</v>
      </c>
      <c r="H181" s="134">
        <v>89166.19</v>
      </c>
      <c r="I181" s="134">
        <v>96282.830000000016</v>
      </c>
      <c r="J181" s="134">
        <v>94260.880000000034</v>
      </c>
      <c r="K181" s="134">
        <v>133296.49000000002</v>
      </c>
      <c r="L181" s="134">
        <v>271520.18000000011</v>
      </c>
      <c r="M181" s="134">
        <v>262743.44000000012</v>
      </c>
      <c r="N181" s="134">
        <v>259549.50000000012</v>
      </c>
      <c r="O181" s="134">
        <v>259603.44000000012</v>
      </c>
      <c r="P181" s="134">
        <v>245633.98000000016</v>
      </c>
      <c r="Q181" s="134">
        <f t="shared" si="3"/>
        <v>2008460.290000001</v>
      </c>
      <c r="R181" s="130"/>
      <c r="S181" s="131"/>
      <c r="T181" s="128"/>
      <c r="U181" s="134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980929.93000000017</v>
      </c>
      <c r="V181" s="130"/>
    </row>
    <row r="182" spans="2:22" x14ac:dyDescent="0.2">
      <c r="B182" s="128"/>
      <c r="C182" s="132">
        <v>42901</v>
      </c>
      <c r="D182" s="133" t="s">
        <v>126</v>
      </c>
      <c r="E182" s="134">
        <v>20828560.559999999</v>
      </c>
      <c r="F182" s="134">
        <v>24344846.539999999</v>
      </c>
      <c r="G182" s="134">
        <v>23953775.470000003</v>
      </c>
      <c r="H182" s="134">
        <v>22356041.179999992</v>
      </c>
      <c r="I182" s="134">
        <v>21767991.690000005</v>
      </c>
      <c r="J182" s="134">
        <v>22599827.489999991</v>
      </c>
      <c r="K182" s="134">
        <v>23863623.449999999</v>
      </c>
      <c r="L182" s="134">
        <v>25580939.539999984</v>
      </c>
      <c r="M182" s="134">
        <v>19160391.549999986</v>
      </c>
      <c r="N182" s="134">
        <v>19151637.099999987</v>
      </c>
      <c r="O182" s="134">
        <v>19041438.999999985</v>
      </c>
      <c r="P182" s="134">
        <v>11353086.739999983</v>
      </c>
      <c r="Q182" s="134">
        <f t="shared" si="3"/>
        <v>254002160.30999991</v>
      </c>
      <c r="R182" s="130"/>
      <c r="S182" s="131"/>
      <c r="T182" s="128"/>
      <c r="U182" s="134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185295605.91999996</v>
      </c>
      <c r="V182" s="130"/>
    </row>
    <row r="183" spans="2:22" x14ac:dyDescent="0.2">
      <c r="B183" s="128"/>
      <c r="C183" s="132">
        <v>42902</v>
      </c>
      <c r="D183" s="133" t="s">
        <v>45</v>
      </c>
      <c r="E183" s="134">
        <v>24411.210000000003</v>
      </c>
      <c r="F183" s="134">
        <v>24214.81</v>
      </c>
      <c r="G183" s="134">
        <v>45518.969999999979</v>
      </c>
      <c r="H183" s="134">
        <v>40520.429999999993</v>
      </c>
      <c r="I183" s="134">
        <v>35735.619999999995</v>
      </c>
      <c r="J183" s="134">
        <v>33860.21</v>
      </c>
      <c r="K183" s="134">
        <v>37341.759999999995</v>
      </c>
      <c r="L183" s="134">
        <v>32910.650000000009</v>
      </c>
      <c r="M183" s="134">
        <v>38956.060000000005</v>
      </c>
      <c r="N183" s="134">
        <v>44857.36</v>
      </c>
      <c r="O183" s="134">
        <v>44918.95</v>
      </c>
      <c r="P183" s="134">
        <v>43860.110000000008</v>
      </c>
      <c r="Q183" s="134">
        <f t="shared" si="3"/>
        <v>447106.13999999996</v>
      </c>
      <c r="R183" s="130"/>
      <c r="S183" s="131"/>
      <c r="T183" s="128"/>
      <c r="U183" s="134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274513.65999999997</v>
      </c>
      <c r="V183" s="130"/>
    </row>
    <row r="184" spans="2:22" ht="25.5" x14ac:dyDescent="0.2">
      <c r="B184" s="128"/>
      <c r="C184" s="132">
        <v>43001</v>
      </c>
      <c r="D184" s="133" t="s">
        <v>127</v>
      </c>
      <c r="E184" s="134">
        <v>52263.840000000004</v>
      </c>
      <c r="F184" s="134">
        <v>49125.950000000012</v>
      </c>
      <c r="G184" s="134">
        <v>73665.609999999986</v>
      </c>
      <c r="H184" s="134">
        <v>580004.43999999994</v>
      </c>
      <c r="I184" s="134">
        <v>69042.61</v>
      </c>
      <c r="J184" s="134">
        <v>53434.030000000006</v>
      </c>
      <c r="K184" s="134">
        <v>105538.77</v>
      </c>
      <c r="L184" s="134">
        <v>582436.84999999986</v>
      </c>
      <c r="M184" s="134">
        <v>680809.81999999983</v>
      </c>
      <c r="N184" s="134">
        <v>598700.82999999984</v>
      </c>
      <c r="O184" s="134">
        <v>598006.68999999994</v>
      </c>
      <c r="P184" s="134">
        <v>501107.09</v>
      </c>
      <c r="Q184" s="134">
        <f t="shared" si="3"/>
        <v>3944136.53</v>
      </c>
      <c r="R184" s="130"/>
      <c r="S184" s="131"/>
      <c r="T184" s="128"/>
      <c r="U184" s="134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1565512.0999999999</v>
      </c>
      <c r="V184" s="130"/>
    </row>
    <row r="185" spans="2:22" x14ac:dyDescent="0.2">
      <c r="B185" s="128"/>
      <c r="C185" s="132">
        <v>43101</v>
      </c>
      <c r="D185" s="133" t="s">
        <v>132</v>
      </c>
      <c r="E185" s="134">
        <v>39727.549999999988</v>
      </c>
      <c r="F185" s="134">
        <v>41114.549999999996</v>
      </c>
      <c r="G185" s="134">
        <v>47485.100000000006</v>
      </c>
      <c r="H185" s="134">
        <v>154148.78</v>
      </c>
      <c r="I185" s="134">
        <v>308826.42000000004</v>
      </c>
      <c r="J185" s="134">
        <v>216978.94</v>
      </c>
      <c r="K185" s="134">
        <v>52431.759999999995</v>
      </c>
      <c r="L185" s="134">
        <v>95262.409999999989</v>
      </c>
      <c r="M185" s="134">
        <v>107433.52999999998</v>
      </c>
      <c r="N185" s="134">
        <v>111962.18999999997</v>
      </c>
      <c r="O185" s="134">
        <v>111962.18999999997</v>
      </c>
      <c r="P185" s="134">
        <v>111962.31999999995</v>
      </c>
      <c r="Q185" s="134">
        <f t="shared" ref="Q185:Q217" si="4">SUM(E185:P185)</f>
        <v>1399295.7399999998</v>
      </c>
      <c r="R185" s="130"/>
      <c r="S185" s="131"/>
      <c r="T185" s="128"/>
      <c r="U185" s="134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955975.51000000013</v>
      </c>
      <c r="V185" s="130"/>
    </row>
    <row r="186" spans="2:22" x14ac:dyDescent="0.2">
      <c r="B186" s="128"/>
      <c r="C186" s="132">
        <v>43201</v>
      </c>
      <c r="D186" s="133" t="s">
        <v>128</v>
      </c>
      <c r="E186" s="134">
        <v>31806.950000000004</v>
      </c>
      <c r="F186" s="134">
        <v>29693.95</v>
      </c>
      <c r="G186" s="134">
        <v>32047.390000000003</v>
      </c>
      <c r="H186" s="134">
        <v>110927.57</v>
      </c>
      <c r="I186" s="134">
        <v>111679.23</v>
      </c>
      <c r="J186" s="134">
        <v>111374.23000000001</v>
      </c>
      <c r="K186" s="134">
        <v>100655.88</v>
      </c>
      <c r="L186" s="134">
        <v>7845.88</v>
      </c>
      <c r="M186" s="134">
        <v>7845.88</v>
      </c>
      <c r="N186" s="134">
        <v>7845.88</v>
      </c>
      <c r="O186" s="134">
        <v>7845.88</v>
      </c>
      <c r="P186" s="134">
        <v>47845.86</v>
      </c>
      <c r="Q186" s="134">
        <f t="shared" si="4"/>
        <v>607414.58000000007</v>
      </c>
      <c r="R186" s="130"/>
      <c r="S186" s="131"/>
      <c r="T186" s="128"/>
      <c r="U186" s="134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536031.08000000007</v>
      </c>
      <c r="V186" s="130"/>
    </row>
    <row r="187" spans="2:22" x14ac:dyDescent="0.2">
      <c r="B187" s="128"/>
      <c r="C187" s="132">
        <v>43202</v>
      </c>
      <c r="D187" s="133" t="s">
        <v>62</v>
      </c>
      <c r="E187" s="134">
        <v>10074.780000000001</v>
      </c>
      <c r="F187" s="134">
        <v>48000.93</v>
      </c>
      <c r="G187" s="134">
        <v>64545.879999999983</v>
      </c>
      <c r="H187" s="134">
        <v>30091.18</v>
      </c>
      <c r="I187" s="134">
        <v>26321.109999999997</v>
      </c>
      <c r="J187" s="134">
        <v>20603.250000000007</v>
      </c>
      <c r="K187" s="134">
        <v>20687.91</v>
      </c>
      <c r="L187" s="134">
        <v>99589.439999999988</v>
      </c>
      <c r="M187" s="134">
        <v>99285.73</v>
      </c>
      <c r="N187" s="134">
        <v>99190.68</v>
      </c>
      <c r="O187" s="134">
        <v>98939.12999999999</v>
      </c>
      <c r="P187" s="134">
        <v>85683.409999999974</v>
      </c>
      <c r="Q187" s="134">
        <f t="shared" si="4"/>
        <v>703013.42999999993</v>
      </c>
      <c r="R187" s="130"/>
      <c r="S187" s="131"/>
      <c r="T187" s="128"/>
      <c r="U187" s="134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319914.48</v>
      </c>
      <c r="V187" s="130"/>
    </row>
    <row r="188" spans="2:22" x14ac:dyDescent="0.2">
      <c r="B188" s="128"/>
      <c r="C188" s="132">
        <v>43301</v>
      </c>
      <c r="D188" s="133" t="s">
        <v>129</v>
      </c>
      <c r="E188" s="134">
        <v>183020.92999999996</v>
      </c>
      <c r="F188" s="134">
        <v>464663.41000000003</v>
      </c>
      <c r="G188" s="134">
        <v>513409.21</v>
      </c>
      <c r="H188" s="134">
        <v>311544.33999999991</v>
      </c>
      <c r="I188" s="134">
        <v>164447.9</v>
      </c>
      <c r="J188" s="134">
        <v>307018.71000000002</v>
      </c>
      <c r="K188" s="134">
        <v>360884.85999999993</v>
      </c>
      <c r="L188" s="134">
        <v>352790.96000000008</v>
      </c>
      <c r="M188" s="134">
        <v>305865.99000000005</v>
      </c>
      <c r="N188" s="134">
        <v>302625.02</v>
      </c>
      <c r="O188" s="134">
        <v>284640.52000000008</v>
      </c>
      <c r="P188" s="134">
        <v>217268.26999999993</v>
      </c>
      <c r="Q188" s="134">
        <f t="shared" si="4"/>
        <v>3768180.12</v>
      </c>
      <c r="R188" s="130"/>
      <c r="S188" s="131"/>
      <c r="T188" s="128"/>
      <c r="U188" s="134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2657780.3199999998</v>
      </c>
      <c r="V188" s="130"/>
    </row>
    <row r="189" spans="2:22" x14ac:dyDescent="0.2">
      <c r="B189" s="128"/>
      <c r="C189" s="132">
        <v>43302</v>
      </c>
      <c r="D189" s="133" t="s">
        <v>69</v>
      </c>
      <c r="E189" s="134">
        <v>145341.88999999998</v>
      </c>
      <c r="F189" s="134">
        <v>128569.70999999996</v>
      </c>
      <c r="G189" s="134">
        <v>114556.82</v>
      </c>
      <c r="H189" s="134">
        <v>216450.01</v>
      </c>
      <c r="I189" s="134">
        <v>151339.19999999995</v>
      </c>
      <c r="J189" s="134">
        <v>284635.56999999995</v>
      </c>
      <c r="K189" s="134">
        <v>263958.72000000003</v>
      </c>
      <c r="L189" s="134">
        <v>354515.18000000017</v>
      </c>
      <c r="M189" s="134">
        <v>339474.38000000006</v>
      </c>
      <c r="N189" s="134">
        <v>337777.06000000006</v>
      </c>
      <c r="O189" s="134">
        <v>338579.72000000009</v>
      </c>
      <c r="P189" s="134">
        <v>256826.2</v>
      </c>
      <c r="Q189" s="134">
        <f t="shared" si="4"/>
        <v>2932024.4600000004</v>
      </c>
      <c r="R189" s="130"/>
      <c r="S189" s="131"/>
      <c r="T189" s="128"/>
      <c r="U189" s="134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1659367.1</v>
      </c>
      <c r="V189" s="130"/>
    </row>
    <row r="190" spans="2:22" x14ac:dyDescent="0.2">
      <c r="B190" s="128"/>
      <c r="C190" s="132">
        <v>43303</v>
      </c>
      <c r="D190" s="133" t="s">
        <v>71</v>
      </c>
      <c r="E190" s="134">
        <v>155920.00000000009</v>
      </c>
      <c r="F190" s="134">
        <v>148279.90000000005</v>
      </c>
      <c r="G190" s="134">
        <v>165817.56000000003</v>
      </c>
      <c r="H190" s="134">
        <v>121388.21</v>
      </c>
      <c r="I190" s="134">
        <v>142782.96000000005</v>
      </c>
      <c r="J190" s="134">
        <v>120919.38000000002</v>
      </c>
      <c r="K190" s="134">
        <v>124493.44999999997</v>
      </c>
      <c r="L190" s="134">
        <v>325939.96000000014</v>
      </c>
      <c r="M190" s="134">
        <v>327934.3600000001</v>
      </c>
      <c r="N190" s="134">
        <v>325902.16000000015</v>
      </c>
      <c r="O190" s="134">
        <v>326697.16000000015</v>
      </c>
      <c r="P190" s="134">
        <v>204712.79999999996</v>
      </c>
      <c r="Q190" s="134">
        <f t="shared" si="4"/>
        <v>2490787.9000000004</v>
      </c>
      <c r="R190" s="130"/>
      <c r="S190" s="131"/>
      <c r="T190" s="128"/>
      <c r="U190" s="134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1305541.4200000004</v>
      </c>
      <c r="V190" s="130"/>
    </row>
    <row r="191" spans="2:22" x14ac:dyDescent="0.2">
      <c r="B191" s="128"/>
      <c r="C191" s="132">
        <v>43401</v>
      </c>
      <c r="D191" s="133" t="s">
        <v>133</v>
      </c>
      <c r="E191" s="134">
        <v>171609.13999999993</v>
      </c>
      <c r="F191" s="134">
        <v>184412.75999999998</v>
      </c>
      <c r="G191" s="134">
        <v>280440.32999999996</v>
      </c>
      <c r="H191" s="134">
        <v>240508.56999999998</v>
      </c>
      <c r="I191" s="134">
        <v>232992.48000000007</v>
      </c>
      <c r="J191" s="134">
        <v>231810.95000000007</v>
      </c>
      <c r="K191" s="134">
        <v>247538.96000000002</v>
      </c>
      <c r="L191" s="134">
        <v>324017.76000000007</v>
      </c>
      <c r="M191" s="134">
        <v>403322.83000000025</v>
      </c>
      <c r="N191" s="134">
        <v>367461.7800000002</v>
      </c>
      <c r="O191" s="134">
        <v>374831.53000000014</v>
      </c>
      <c r="P191" s="134">
        <v>395034.99000000034</v>
      </c>
      <c r="Q191" s="134">
        <f t="shared" si="4"/>
        <v>3453982.080000001</v>
      </c>
      <c r="R191" s="130"/>
      <c r="S191" s="131"/>
      <c r="T191" s="128"/>
      <c r="U191" s="134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1913330.95</v>
      </c>
      <c r="V191" s="130"/>
    </row>
    <row r="192" spans="2:22" x14ac:dyDescent="0.2">
      <c r="B192" s="128"/>
      <c r="C192" s="132">
        <v>43402</v>
      </c>
      <c r="D192" s="133" t="s">
        <v>44</v>
      </c>
      <c r="E192" s="134">
        <v>3637.13</v>
      </c>
      <c r="F192" s="134">
        <v>1470.4599999999998</v>
      </c>
      <c r="G192" s="134">
        <v>4477.95</v>
      </c>
      <c r="H192" s="134">
        <v>8937.68</v>
      </c>
      <c r="I192" s="134">
        <v>4080.6399999999994</v>
      </c>
      <c r="J192" s="134">
        <v>4316.3500000000004</v>
      </c>
      <c r="K192" s="134">
        <v>4296.76</v>
      </c>
      <c r="L192" s="134">
        <v>10333.810000000001</v>
      </c>
      <c r="M192" s="134">
        <v>10333.810000000001</v>
      </c>
      <c r="N192" s="134">
        <v>10333.810000000001</v>
      </c>
      <c r="O192" s="134">
        <v>10333.810000000001</v>
      </c>
      <c r="P192" s="134">
        <v>9007.5499999999993</v>
      </c>
      <c r="Q192" s="134">
        <f t="shared" si="4"/>
        <v>81559.759999999995</v>
      </c>
      <c r="R192" s="130"/>
      <c r="S192" s="131"/>
      <c r="T192" s="128"/>
      <c r="U192" s="134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41550.78</v>
      </c>
      <c r="V192" s="130"/>
    </row>
    <row r="193" spans="2:22" x14ac:dyDescent="0.2">
      <c r="B193" s="128"/>
      <c r="C193" s="132">
        <v>43501</v>
      </c>
      <c r="D193" s="133" t="s">
        <v>134</v>
      </c>
      <c r="E193" s="134">
        <v>157607.97000000003</v>
      </c>
      <c r="F193" s="134">
        <v>164396.13000000003</v>
      </c>
      <c r="G193" s="134">
        <v>838115.2</v>
      </c>
      <c r="H193" s="134">
        <v>228820.41</v>
      </c>
      <c r="I193" s="134">
        <v>169931.49000000002</v>
      </c>
      <c r="J193" s="134">
        <v>229710.13000000003</v>
      </c>
      <c r="K193" s="134">
        <v>189715.35000000003</v>
      </c>
      <c r="L193" s="134">
        <v>515362.57999999996</v>
      </c>
      <c r="M193" s="134">
        <v>535555.83999999997</v>
      </c>
      <c r="N193" s="134">
        <v>523509.51000000007</v>
      </c>
      <c r="O193" s="134">
        <v>502186.16000000009</v>
      </c>
      <c r="P193" s="134">
        <v>408434.52000000008</v>
      </c>
      <c r="Q193" s="134">
        <f t="shared" si="4"/>
        <v>4463345.290000001</v>
      </c>
      <c r="R193" s="130"/>
      <c r="S193" s="131"/>
      <c r="T193" s="128"/>
      <c r="U193" s="134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2493659.2600000002</v>
      </c>
      <c r="V193" s="130"/>
    </row>
    <row r="194" spans="2:22" x14ac:dyDescent="0.2">
      <c r="B194" s="128"/>
      <c r="C194" s="132">
        <v>43502</v>
      </c>
      <c r="D194" s="133" t="s">
        <v>56</v>
      </c>
      <c r="E194" s="134">
        <v>164922.30000000002</v>
      </c>
      <c r="F194" s="134">
        <v>178209.01</v>
      </c>
      <c r="G194" s="134">
        <v>224691.78999999998</v>
      </c>
      <c r="H194" s="134">
        <v>150824.89000000001</v>
      </c>
      <c r="I194" s="134">
        <v>298174.69999999995</v>
      </c>
      <c r="J194" s="134">
        <v>274750.72999999992</v>
      </c>
      <c r="K194" s="134">
        <v>425920.64999999997</v>
      </c>
      <c r="L194" s="134">
        <v>293547.39000000007</v>
      </c>
      <c r="M194" s="134">
        <v>293929.95</v>
      </c>
      <c r="N194" s="134">
        <v>292542.42000000004</v>
      </c>
      <c r="O194" s="134">
        <v>292542.42000000004</v>
      </c>
      <c r="P194" s="134">
        <v>295255.3</v>
      </c>
      <c r="Q194" s="134">
        <f t="shared" si="4"/>
        <v>3185311.55</v>
      </c>
      <c r="R194" s="130"/>
      <c r="S194" s="131"/>
      <c r="T194" s="128"/>
      <c r="U194" s="134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2011041.46</v>
      </c>
      <c r="V194" s="130"/>
    </row>
    <row r="195" spans="2:22" x14ac:dyDescent="0.2">
      <c r="B195" s="128"/>
      <c r="C195" s="132">
        <v>43601</v>
      </c>
      <c r="D195" s="133" t="s">
        <v>135</v>
      </c>
      <c r="E195" s="134">
        <v>39850.589999999997</v>
      </c>
      <c r="F195" s="134">
        <v>40568.279999999992</v>
      </c>
      <c r="G195" s="134">
        <v>64849.909999999996</v>
      </c>
      <c r="H195" s="134">
        <v>43244.059999999983</v>
      </c>
      <c r="I195" s="134">
        <v>600566.33000000007</v>
      </c>
      <c r="J195" s="134">
        <v>44925.49</v>
      </c>
      <c r="K195" s="134">
        <v>56294.62000000001</v>
      </c>
      <c r="L195" s="134">
        <v>1.9999999999999998</v>
      </c>
      <c r="M195" s="134">
        <v>1.9999999999999998</v>
      </c>
      <c r="N195" s="134">
        <v>1.9999999999999998</v>
      </c>
      <c r="O195" s="134">
        <v>1.9999999999999998</v>
      </c>
      <c r="P195" s="134">
        <v>1.9999999999999998</v>
      </c>
      <c r="Q195" s="134">
        <f t="shared" si="4"/>
        <v>890309.28</v>
      </c>
      <c r="R195" s="130"/>
      <c r="S195" s="131"/>
      <c r="T195" s="128"/>
      <c r="U195" s="134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890301.28</v>
      </c>
      <c r="V195" s="130"/>
    </row>
    <row r="196" spans="2:22" x14ac:dyDescent="0.2">
      <c r="B196" s="128"/>
      <c r="C196" s="132">
        <v>43701</v>
      </c>
      <c r="D196" s="133" t="e">
        <v>#N/A</v>
      </c>
      <c r="E196" s="134">
        <v>0</v>
      </c>
      <c r="F196" s="134">
        <v>0</v>
      </c>
      <c r="G196" s="134">
        <v>0</v>
      </c>
      <c r="H196" s="134">
        <v>0</v>
      </c>
      <c r="I196" s="134">
        <v>0</v>
      </c>
      <c r="J196" s="134">
        <v>0</v>
      </c>
      <c r="K196" s="134">
        <v>11999.96</v>
      </c>
      <c r="L196" s="134">
        <v>20600949.099999934</v>
      </c>
      <c r="M196" s="134">
        <v>9177927.1499999743</v>
      </c>
      <c r="N196" s="134">
        <v>8038235.0400000215</v>
      </c>
      <c r="O196" s="134">
        <v>9599006.0599999744</v>
      </c>
      <c r="P196" s="134">
        <v>26000588.649999924</v>
      </c>
      <c r="Q196" s="134">
        <f t="shared" si="4"/>
        <v>73428705.95999983</v>
      </c>
      <c r="R196" s="130"/>
      <c r="S196" s="131"/>
      <c r="T196" s="128"/>
      <c r="U196" s="134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20612949.059999935</v>
      </c>
      <c r="V196" s="130"/>
    </row>
    <row r="197" spans="2:22" x14ac:dyDescent="0.2">
      <c r="B197" s="128"/>
      <c r="C197" s="132">
        <v>50201</v>
      </c>
      <c r="D197" s="133" t="s">
        <v>76</v>
      </c>
      <c r="E197" s="134">
        <v>54980.089999999989</v>
      </c>
      <c r="F197" s="134">
        <v>54781.609999999993</v>
      </c>
      <c r="G197" s="134">
        <v>66449.84</v>
      </c>
      <c r="H197" s="134">
        <v>64630.16</v>
      </c>
      <c r="I197" s="134">
        <v>63056.290000000008</v>
      </c>
      <c r="J197" s="134">
        <v>79672.739999999991</v>
      </c>
      <c r="K197" s="134">
        <v>66426.49000000002</v>
      </c>
      <c r="L197" s="134">
        <v>101652.51999999999</v>
      </c>
      <c r="M197" s="134">
        <v>100370.48</v>
      </c>
      <c r="N197" s="134">
        <v>100553.5</v>
      </c>
      <c r="O197" s="134">
        <v>100365.73999999999</v>
      </c>
      <c r="P197" s="134">
        <v>55366.549999999988</v>
      </c>
      <c r="Q197" s="134">
        <f t="shared" si="4"/>
        <v>908306.01</v>
      </c>
      <c r="R197" s="130"/>
      <c r="S197" s="131"/>
      <c r="T197" s="128"/>
      <c r="U197" s="134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551649.74</v>
      </c>
      <c r="V197" s="130"/>
    </row>
    <row r="198" spans="2:22" x14ac:dyDescent="0.2">
      <c r="B198" s="128"/>
      <c r="C198" s="132">
        <v>50301</v>
      </c>
      <c r="D198" s="133" t="s">
        <v>77</v>
      </c>
      <c r="E198" s="134">
        <v>169653.49</v>
      </c>
      <c r="F198" s="134">
        <v>174694.14999999994</v>
      </c>
      <c r="G198" s="134">
        <v>221533.68000000002</v>
      </c>
      <c r="H198" s="134">
        <v>196928.0799999999</v>
      </c>
      <c r="I198" s="134">
        <v>225649.38999999993</v>
      </c>
      <c r="J198" s="134">
        <v>226597.84999999995</v>
      </c>
      <c r="K198" s="134">
        <v>261829.26999999996</v>
      </c>
      <c r="L198" s="134">
        <v>325844.75</v>
      </c>
      <c r="M198" s="134">
        <v>332090.82999999996</v>
      </c>
      <c r="N198" s="134">
        <v>328967.7699999999</v>
      </c>
      <c r="O198" s="134">
        <v>328967.7699999999</v>
      </c>
      <c r="P198" s="134">
        <v>325176.32000000007</v>
      </c>
      <c r="Q198" s="134">
        <f t="shared" si="4"/>
        <v>3117933.3499999996</v>
      </c>
      <c r="R198" s="130"/>
      <c r="S198" s="131"/>
      <c r="T198" s="128"/>
      <c r="U198" s="134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1802730.6599999997</v>
      </c>
      <c r="V198" s="130"/>
    </row>
    <row r="199" spans="2:22" x14ac:dyDescent="0.2">
      <c r="B199" s="128"/>
      <c r="C199" s="132">
        <v>50401</v>
      </c>
      <c r="D199" s="133" t="s">
        <v>78</v>
      </c>
      <c r="E199" s="134">
        <v>162764.29000000004</v>
      </c>
      <c r="F199" s="134">
        <v>101552.82</v>
      </c>
      <c r="G199" s="134">
        <v>221028.09999999998</v>
      </c>
      <c r="H199" s="134">
        <v>615919.08999999973</v>
      </c>
      <c r="I199" s="134">
        <v>185797.55999999997</v>
      </c>
      <c r="J199" s="134">
        <v>217682.24999999994</v>
      </c>
      <c r="K199" s="134">
        <v>246195.18999999997</v>
      </c>
      <c r="L199" s="134">
        <v>224518.01000000007</v>
      </c>
      <c r="M199" s="134">
        <v>224348.57000000007</v>
      </c>
      <c r="N199" s="134">
        <v>224348.57000000007</v>
      </c>
      <c r="O199" s="134">
        <v>224348.57000000007</v>
      </c>
      <c r="P199" s="134">
        <v>224179.19000000003</v>
      </c>
      <c r="Q199" s="134">
        <f t="shared" si="4"/>
        <v>2872682.2100000004</v>
      </c>
      <c r="R199" s="130"/>
      <c r="S199" s="131"/>
      <c r="T199" s="128"/>
      <c r="U199" s="134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1975457.3099999998</v>
      </c>
      <c r="V199" s="130"/>
    </row>
    <row r="200" spans="2:22" x14ac:dyDescent="0.2">
      <c r="B200" s="128"/>
      <c r="C200" s="132">
        <v>50801</v>
      </c>
      <c r="D200" s="133" t="s">
        <v>79</v>
      </c>
      <c r="E200" s="134">
        <v>27979.63</v>
      </c>
      <c r="F200" s="134">
        <v>27979.63</v>
      </c>
      <c r="G200" s="134">
        <v>27979.63</v>
      </c>
      <c r="H200" s="134">
        <v>27979.63</v>
      </c>
      <c r="I200" s="134">
        <v>0</v>
      </c>
      <c r="J200" s="134">
        <v>27979.63</v>
      </c>
      <c r="K200" s="134">
        <v>0</v>
      </c>
      <c r="L200" s="134">
        <v>76000.37</v>
      </c>
      <c r="M200" s="134">
        <v>212232.36</v>
      </c>
      <c r="N200" s="134">
        <v>30590</v>
      </c>
      <c r="O200" s="134">
        <v>30590</v>
      </c>
      <c r="P200" s="134">
        <v>30589.119999999999</v>
      </c>
      <c r="Q200" s="134">
        <f t="shared" si="4"/>
        <v>519900</v>
      </c>
      <c r="R200" s="130"/>
      <c r="S200" s="131"/>
      <c r="T200" s="128"/>
      <c r="U200" s="134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215898.52</v>
      </c>
      <c r="V200" s="130"/>
    </row>
    <row r="201" spans="2:22" x14ac:dyDescent="0.2">
      <c r="B201" s="128"/>
      <c r="C201" s="132">
        <v>50901</v>
      </c>
      <c r="D201" s="133" t="s">
        <v>80</v>
      </c>
      <c r="E201" s="134">
        <v>787169.89999999967</v>
      </c>
      <c r="F201" s="134">
        <v>1267306.5599999998</v>
      </c>
      <c r="G201" s="134">
        <v>961620.94000000006</v>
      </c>
      <c r="H201" s="134">
        <v>1239071.1300000001</v>
      </c>
      <c r="I201" s="134">
        <v>1491691.3599999999</v>
      </c>
      <c r="J201" s="134">
        <v>999670.79</v>
      </c>
      <c r="K201" s="134">
        <v>1765574.3499999999</v>
      </c>
      <c r="L201" s="134">
        <v>3911699.28</v>
      </c>
      <c r="M201" s="134">
        <v>1657983.0599999996</v>
      </c>
      <c r="N201" s="134">
        <v>1664305.8399999996</v>
      </c>
      <c r="O201" s="134">
        <v>1635370.2299999995</v>
      </c>
      <c r="P201" s="134">
        <v>1248669.2</v>
      </c>
      <c r="Q201" s="134">
        <f t="shared" si="4"/>
        <v>18630132.639999997</v>
      </c>
      <c r="R201" s="130"/>
      <c r="S201" s="131"/>
      <c r="T201" s="128"/>
      <c r="U201" s="134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12423804.309999999</v>
      </c>
      <c r="V201" s="130"/>
    </row>
    <row r="202" spans="2:22" ht="25.5" x14ac:dyDescent="0.2">
      <c r="B202" s="128"/>
      <c r="C202" s="132">
        <v>51001</v>
      </c>
      <c r="D202" s="133" t="s">
        <v>81</v>
      </c>
      <c r="E202" s="134">
        <v>52591.559999999983</v>
      </c>
      <c r="F202" s="134">
        <v>52976.570000000007</v>
      </c>
      <c r="G202" s="134">
        <v>74858.739999999976</v>
      </c>
      <c r="H202" s="134">
        <v>69967.570000000007</v>
      </c>
      <c r="I202" s="134">
        <v>68062.62000000001</v>
      </c>
      <c r="J202" s="134">
        <v>65656.94</v>
      </c>
      <c r="K202" s="134">
        <v>67313.430000000008</v>
      </c>
      <c r="L202" s="134">
        <v>74378.030000000013</v>
      </c>
      <c r="M202" s="134">
        <v>89626.229999999981</v>
      </c>
      <c r="N202" s="134">
        <v>89636.049999999988</v>
      </c>
      <c r="O202" s="134">
        <v>89619.62</v>
      </c>
      <c r="P202" s="134">
        <v>51749.199999999975</v>
      </c>
      <c r="Q202" s="134">
        <f t="shared" si="4"/>
        <v>846436.55999999994</v>
      </c>
      <c r="R202" s="130"/>
      <c r="S202" s="131"/>
      <c r="T202" s="128"/>
      <c r="U202" s="134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525805.46</v>
      </c>
      <c r="V202" s="130"/>
    </row>
    <row r="203" spans="2:22" x14ac:dyDescent="0.2">
      <c r="B203" s="128"/>
      <c r="C203" s="132">
        <v>51101</v>
      </c>
      <c r="D203" s="133" t="s">
        <v>82</v>
      </c>
      <c r="E203" s="134">
        <v>5260.67</v>
      </c>
      <c r="F203" s="134">
        <v>5260.67</v>
      </c>
      <c r="G203" s="134">
        <v>33333.33</v>
      </c>
      <c r="H203" s="134">
        <v>33333.33</v>
      </c>
      <c r="I203" s="134">
        <v>61406.01</v>
      </c>
      <c r="J203" s="134">
        <v>33333.33</v>
      </c>
      <c r="K203" s="134">
        <v>0</v>
      </c>
      <c r="L203" s="134">
        <v>45614.53</v>
      </c>
      <c r="M203" s="134">
        <v>45614.53</v>
      </c>
      <c r="N203" s="134">
        <v>45614.53</v>
      </c>
      <c r="O203" s="134">
        <v>45614.53</v>
      </c>
      <c r="P203" s="134">
        <v>45614.54</v>
      </c>
      <c r="Q203" s="134">
        <f t="shared" si="4"/>
        <v>400000.00000000006</v>
      </c>
      <c r="R203" s="130"/>
      <c r="S203" s="131"/>
      <c r="T203" s="128"/>
      <c r="U203" s="134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217541.87000000002</v>
      </c>
      <c r="V203" s="130"/>
    </row>
    <row r="204" spans="2:22" x14ac:dyDescent="0.2">
      <c r="B204" s="128"/>
      <c r="C204" s="132">
        <v>51301</v>
      </c>
      <c r="D204" s="133" t="s">
        <v>83</v>
      </c>
      <c r="E204" s="134">
        <v>33794.909999999996</v>
      </c>
      <c r="F204" s="134">
        <v>32537.79</v>
      </c>
      <c r="G204" s="134">
        <v>36715.579999999994</v>
      </c>
      <c r="H204" s="134">
        <v>40398.959999999992</v>
      </c>
      <c r="I204" s="134">
        <v>47380.95</v>
      </c>
      <c r="J204" s="134">
        <v>48842.97</v>
      </c>
      <c r="K204" s="134">
        <v>32132.489999999994</v>
      </c>
      <c r="L204" s="134">
        <v>61528.719999999987</v>
      </c>
      <c r="M204" s="134">
        <v>65094.709999999985</v>
      </c>
      <c r="N204" s="134">
        <v>59988.719999999987</v>
      </c>
      <c r="O204" s="134">
        <v>61663.829999999987</v>
      </c>
      <c r="P204" s="134">
        <v>65949.759999999995</v>
      </c>
      <c r="Q204" s="134">
        <f t="shared" si="4"/>
        <v>586029.3899999999</v>
      </c>
      <c r="R204" s="130"/>
      <c r="S204" s="131"/>
      <c r="T204" s="128"/>
      <c r="U204" s="134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333332.37</v>
      </c>
      <c r="V204" s="130"/>
    </row>
    <row r="205" spans="2:22" x14ac:dyDescent="0.2">
      <c r="B205" s="128"/>
      <c r="C205" s="132">
        <v>51401</v>
      </c>
      <c r="D205" s="133" t="s">
        <v>84</v>
      </c>
      <c r="E205" s="134">
        <v>5677.74</v>
      </c>
      <c r="F205" s="134">
        <v>5276.16</v>
      </c>
      <c r="G205" s="134">
        <v>5729.12</v>
      </c>
      <c r="H205" s="134">
        <v>5833.21</v>
      </c>
      <c r="I205" s="134">
        <v>5656.5299999999988</v>
      </c>
      <c r="J205" s="134">
        <v>520.91</v>
      </c>
      <c r="K205" s="134">
        <v>5557.1200000000008</v>
      </c>
      <c r="L205" s="134">
        <v>9975.4800000000014</v>
      </c>
      <c r="M205" s="134">
        <v>14372.220000000003</v>
      </c>
      <c r="N205" s="134">
        <v>14952.410000000002</v>
      </c>
      <c r="O205" s="134">
        <v>14952.410000000002</v>
      </c>
      <c r="P205" s="134">
        <v>14952.430000000002</v>
      </c>
      <c r="Q205" s="134">
        <f t="shared" si="4"/>
        <v>103455.74000000002</v>
      </c>
      <c r="R205" s="130"/>
      <c r="S205" s="131"/>
      <c r="T205" s="128"/>
      <c r="U205" s="134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44226.270000000004</v>
      </c>
      <c r="V205" s="130"/>
    </row>
    <row r="206" spans="2:22" x14ac:dyDescent="0.2">
      <c r="B206" s="128"/>
      <c r="C206" s="132">
        <v>51601</v>
      </c>
      <c r="D206" s="133" t="s">
        <v>85</v>
      </c>
      <c r="E206" s="134">
        <v>36220.890000000007</v>
      </c>
      <c r="F206" s="134">
        <v>39288.44</v>
      </c>
      <c r="G206" s="134">
        <v>47728.229999999981</v>
      </c>
      <c r="H206" s="134">
        <v>39514.119999999981</v>
      </c>
      <c r="I206" s="134">
        <v>37701.809999999983</v>
      </c>
      <c r="J206" s="134">
        <v>41464.42</v>
      </c>
      <c r="K206" s="134">
        <v>40624.299999999981</v>
      </c>
      <c r="L206" s="134">
        <v>45873.009999999987</v>
      </c>
      <c r="M206" s="134">
        <v>54964.679999999986</v>
      </c>
      <c r="N206" s="134">
        <v>67443.419999999984</v>
      </c>
      <c r="O206" s="134">
        <v>67443.419999999984</v>
      </c>
      <c r="P206" s="134">
        <v>67443.66</v>
      </c>
      <c r="Q206" s="134">
        <f t="shared" si="4"/>
        <v>585710.39999999991</v>
      </c>
      <c r="R206" s="130"/>
      <c r="S206" s="131"/>
      <c r="T206" s="128"/>
      <c r="U206" s="134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328415.21999999997</v>
      </c>
      <c r="V206" s="130"/>
    </row>
    <row r="207" spans="2:22" x14ac:dyDescent="0.2">
      <c r="B207" s="128"/>
      <c r="C207" s="132">
        <v>51801</v>
      </c>
      <c r="D207" s="133" t="s">
        <v>139</v>
      </c>
      <c r="E207" s="134">
        <v>1559333.33</v>
      </c>
      <c r="F207" s="134">
        <v>1559333.33</v>
      </c>
      <c r="G207" s="134">
        <v>1696133.37</v>
      </c>
      <c r="H207" s="134">
        <v>1696133.33</v>
      </c>
      <c r="I207" s="134">
        <v>1696133.33</v>
      </c>
      <c r="J207" s="134">
        <v>1696133.33</v>
      </c>
      <c r="K207" s="134">
        <v>1696133.33</v>
      </c>
      <c r="L207" s="134">
        <v>1696133.33</v>
      </c>
      <c r="M207" s="134">
        <v>1696133.33</v>
      </c>
      <c r="N207" s="134">
        <v>1696133.33</v>
      </c>
      <c r="O207" s="134">
        <v>1696133.33</v>
      </c>
      <c r="P207" s="134">
        <v>1696133.33</v>
      </c>
      <c r="Q207" s="134">
        <f t="shared" si="4"/>
        <v>20080000</v>
      </c>
      <c r="R207" s="130"/>
      <c r="S207" s="131"/>
      <c r="T207" s="128"/>
      <c r="U207" s="134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13295466.68</v>
      </c>
      <c r="V207" s="130"/>
    </row>
    <row r="208" spans="2:22" ht="25.5" x14ac:dyDescent="0.2">
      <c r="B208" s="128"/>
      <c r="C208" s="132">
        <v>51901</v>
      </c>
      <c r="D208" s="133" t="s">
        <v>140</v>
      </c>
      <c r="E208" s="134">
        <v>30162.86</v>
      </c>
      <c r="F208" s="134">
        <v>26892.969999999998</v>
      </c>
      <c r="G208" s="134">
        <v>35909.03</v>
      </c>
      <c r="H208" s="134">
        <v>39793.25999999998</v>
      </c>
      <c r="I208" s="134">
        <v>38819.12000000001</v>
      </c>
      <c r="J208" s="134">
        <v>37322.35</v>
      </c>
      <c r="K208" s="134">
        <v>38597.14</v>
      </c>
      <c r="L208" s="134">
        <v>48537.460000000006</v>
      </c>
      <c r="M208" s="134">
        <v>48537.460000000006</v>
      </c>
      <c r="N208" s="134">
        <v>48195.680000000008</v>
      </c>
      <c r="O208" s="134">
        <v>48195.680000000008</v>
      </c>
      <c r="P208" s="134">
        <v>48195.659999999982</v>
      </c>
      <c r="Q208" s="134">
        <f t="shared" si="4"/>
        <v>489158.67</v>
      </c>
      <c r="R208" s="130"/>
      <c r="S208" s="131"/>
      <c r="T208" s="128"/>
      <c r="U208" s="134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296034.19</v>
      </c>
      <c r="V208" s="130"/>
    </row>
    <row r="209" spans="2:22" x14ac:dyDescent="0.2">
      <c r="B209" s="128"/>
      <c r="C209" s="132">
        <v>52001</v>
      </c>
      <c r="D209" s="133" t="s">
        <v>86</v>
      </c>
      <c r="E209" s="134">
        <v>100557.37999999999</v>
      </c>
      <c r="F209" s="134">
        <v>114432.67</v>
      </c>
      <c r="G209" s="134">
        <v>244807.02000000005</v>
      </c>
      <c r="H209" s="134">
        <v>144471.34000000003</v>
      </c>
      <c r="I209" s="134">
        <v>143982.18</v>
      </c>
      <c r="J209" s="134">
        <v>136662.52000000005</v>
      </c>
      <c r="K209" s="134">
        <v>168806.46999999997</v>
      </c>
      <c r="L209" s="134">
        <v>234629.41</v>
      </c>
      <c r="M209" s="134">
        <v>234731.87</v>
      </c>
      <c r="N209" s="134">
        <v>232468.05</v>
      </c>
      <c r="O209" s="134">
        <v>233662.35</v>
      </c>
      <c r="P209" s="134">
        <v>140782.73000000004</v>
      </c>
      <c r="Q209" s="134">
        <f t="shared" si="4"/>
        <v>2129993.9900000002</v>
      </c>
      <c r="R209" s="130"/>
      <c r="S209" s="131"/>
      <c r="T209" s="128"/>
      <c r="U209" s="134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1288348.99</v>
      </c>
      <c r="V209" s="130"/>
    </row>
    <row r="210" spans="2:22" x14ac:dyDescent="0.2">
      <c r="B210" s="128"/>
      <c r="C210" s="132">
        <v>52301</v>
      </c>
      <c r="D210" s="133" t="s">
        <v>87</v>
      </c>
      <c r="E210" s="134">
        <v>26721.889999999992</v>
      </c>
      <c r="F210" s="134">
        <v>29892.479999999996</v>
      </c>
      <c r="G210" s="134">
        <v>32687.710000000003</v>
      </c>
      <c r="H210" s="134">
        <v>37535.01</v>
      </c>
      <c r="I210" s="134">
        <v>41350.529999999992</v>
      </c>
      <c r="J210" s="134">
        <v>40227.859999999993</v>
      </c>
      <c r="K210" s="134">
        <v>44308.94999999999</v>
      </c>
      <c r="L210" s="134">
        <v>41774.069999999985</v>
      </c>
      <c r="M210" s="134">
        <v>61073.619999999995</v>
      </c>
      <c r="N210" s="134">
        <v>61073.619999999995</v>
      </c>
      <c r="O210" s="134">
        <v>54606.579999999994</v>
      </c>
      <c r="P210" s="134">
        <v>57177.549999999988</v>
      </c>
      <c r="Q210" s="134">
        <f t="shared" si="4"/>
        <v>528429.86999999988</v>
      </c>
      <c r="R210" s="130"/>
      <c r="S210" s="131"/>
      <c r="T210" s="128"/>
      <c r="U210" s="134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294498.49999999994</v>
      </c>
      <c r="V210" s="130"/>
    </row>
    <row r="211" spans="2:22" x14ac:dyDescent="0.2">
      <c r="B211" s="128"/>
      <c r="C211" s="132">
        <v>52401</v>
      </c>
      <c r="D211" s="133" t="s">
        <v>88</v>
      </c>
      <c r="E211" s="134">
        <v>8371.09</v>
      </c>
      <c r="F211" s="134">
        <v>8371.09</v>
      </c>
      <c r="G211" s="134">
        <v>11679.54</v>
      </c>
      <c r="H211" s="134">
        <v>13672.59</v>
      </c>
      <c r="I211" s="134">
        <v>8648.07</v>
      </c>
      <c r="J211" s="134">
        <v>15381.24</v>
      </c>
      <c r="K211" s="134">
        <v>0</v>
      </c>
      <c r="L211" s="134">
        <v>38550.28</v>
      </c>
      <c r="M211" s="134">
        <v>38000.28</v>
      </c>
      <c r="N211" s="134">
        <v>36775.279999999999</v>
      </c>
      <c r="O211" s="134">
        <v>37775.279999999999</v>
      </c>
      <c r="P211" s="134">
        <v>37775.259999999995</v>
      </c>
      <c r="Q211" s="134">
        <f t="shared" si="4"/>
        <v>255000</v>
      </c>
      <c r="R211" s="130"/>
      <c r="S211" s="131"/>
      <c r="T211" s="128"/>
      <c r="U211" s="134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104673.9</v>
      </c>
      <c r="V211" s="130"/>
    </row>
    <row r="212" spans="2:22" x14ac:dyDescent="0.2">
      <c r="B212" s="128"/>
      <c r="C212" s="132">
        <v>52601</v>
      </c>
      <c r="D212" s="133" t="s">
        <v>89</v>
      </c>
      <c r="E212" s="134">
        <v>30279.490000000005</v>
      </c>
      <c r="F212" s="134">
        <v>29535.130000000008</v>
      </c>
      <c r="G212" s="134">
        <v>33698.23000000001</v>
      </c>
      <c r="H212" s="134">
        <v>39317.14</v>
      </c>
      <c r="I212" s="134">
        <v>31640.989999999998</v>
      </c>
      <c r="J212" s="134">
        <v>36194.240000000013</v>
      </c>
      <c r="K212" s="134">
        <v>1727832.5499999998</v>
      </c>
      <c r="L212" s="134">
        <v>118411.80000000002</v>
      </c>
      <c r="M212" s="134">
        <v>34017.21</v>
      </c>
      <c r="N212" s="134">
        <v>57399.770000000026</v>
      </c>
      <c r="O212" s="134">
        <v>57399.770000000026</v>
      </c>
      <c r="P212" s="134">
        <v>57399.76</v>
      </c>
      <c r="Q212" s="134">
        <f t="shared" si="4"/>
        <v>2253126.0799999996</v>
      </c>
      <c r="R212" s="130"/>
      <c r="S212" s="131"/>
      <c r="T212" s="128"/>
      <c r="U212" s="134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2046909.5699999998</v>
      </c>
      <c r="V212" s="130"/>
    </row>
    <row r="213" spans="2:22" x14ac:dyDescent="0.2">
      <c r="B213" s="128"/>
      <c r="C213" s="132">
        <v>60101</v>
      </c>
      <c r="D213" s="133" t="s">
        <v>90</v>
      </c>
      <c r="E213" s="134">
        <v>63296844.82</v>
      </c>
      <c r="F213" s="134">
        <v>65817236.660000004</v>
      </c>
      <c r="G213" s="134">
        <v>65973657.899999991</v>
      </c>
      <c r="H213" s="134">
        <v>66215158.740000002</v>
      </c>
      <c r="I213" s="134">
        <v>66192163.469999999</v>
      </c>
      <c r="J213" s="134">
        <v>67415986.120000005</v>
      </c>
      <c r="K213" s="134">
        <v>67330031.420000002</v>
      </c>
      <c r="L213" s="134">
        <v>68575233.579999998</v>
      </c>
      <c r="M213" s="134">
        <v>59875425.149999999</v>
      </c>
      <c r="N213" s="134">
        <v>64344572.890000008</v>
      </c>
      <c r="O213" s="134">
        <v>64343579.220000006</v>
      </c>
      <c r="P213" s="134">
        <v>64343284.140000008</v>
      </c>
      <c r="Q213" s="134">
        <f t="shared" si="4"/>
        <v>783723174.11000001</v>
      </c>
      <c r="R213" s="130"/>
      <c r="S213" s="131"/>
      <c r="T213" s="128"/>
      <c r="U213" s="134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530816312.71000004</v>
      </c>
      <c r="V213" s="130"/>
    </row>
    <row r="214" spans="2:22" x14ac:dyDescent="0.2">
      <c r="B214" s="128"/>
      <c r="C214" s="132">
        <v>60201</v>
      </c>
      <c r="D214" s="133" t="s">
        <v>91</v>
      </c>
      <c r="E214" s="134">
        <v>28993032.38000001</v>
      </c>
      <c r="F214" s="134">
        <v>34400486.13000001</v>
      </c>
      <c r="G214" s="134">
        <v>36894388.409999996</v>
      </c>
      <c r="H214" s="134">
        <v>36139904.970000006</v>
      </c>
      <c r="I214" s="134">
        <v>49911526.880000003</v>
      </c>
      <c r="J214" s="134">
        <v>38332462.769999988</v>
      </c>
      <c r="K214" s="134">
        <v>40195737.520000003</v>
      </c>
      <c r="L214" s="134">
        <v>45854268.300000019</v>
      </c>
      <c r="M214" s="134">
        <v>43341347.290000021</v>
      </c>
      <c r="N214" s="134">
        <v>43017819.360000014</v>
      </c>
      <c r="O214" s="134">
        <v>40478553.420000009</v>
      </c>
      <c r="P214" s="134">
        <v>15572870.739999995</v>
      </c>
      <c r="Q214" s="134">
        <f t="shared" si="4"/>
        <v>453132398.17000008</v>
      </c>
      <c r="R214" s="130"/>
      <c r="S214" s="131"/>
      <c r="T214" s="128"/>
      <c r="U214" s="134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310721807.36000001</v>
      </c>
      <c r="V214" s="130"/>
    </row>
    <row r="215" spans="2:22" x14ac:dyDescent="0.2">
      <c r="B215" s="128"/>
      <c r="C215" s="132">
        <v>60301</v>
      </c>
      <c r="D215" s="133" t="s">
        <v>92</v>
      </c>
      <c r="E215" s="134">
        <v>4705619.3100000005</v>
      </c>
      <c r="F215" s="134">
        <v>4658465.74</v>
      </c>
      <c r="G215" s="134">
        <v>7775427.1200000001</v>
      </c>
      <c r="H215" s="134">
        <v>6566511.0499999998</v>
      </c>
      <c r="I215" s="134">
        <v>7090810.0899999999</v>
      </c>
      <c r="J215" s="134">
        <v>6527844.1600000001</v>
      </c>
      <c r="K215" s="134">
        <v>4834878.9600000009</v>
      </c>
      <c r="L215" s="134">
        <v>5691840.9900000002</v>
      </c>
      <c r="M215" s="134">
        <v>3699411.0300000007</v>
      </c>
      <c r="N215" s="134">
        <v>3677971.5200000005</v>
      </c>
      <c r="O215" s="134">
        <v>3677971.5200000005</v>
      </c>
      <c r="P215" s="134">
        <v>1326614.5900000001</v>
      </c>
      <c r="Q215" s="134">
        <f t="shared" si="4"/>
        <v>60233366.080000013</v>
      </c>
      <c r="R215" s="130"/>
      <c r="S215" s="131"/>
      <c r="T215" s="128"/>
      <c r="U215" s="134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47851397.420000002</v>
      </c>
      <c r="V215" s="130"/>
    </row>
    <row r="216" spans="2:22" x14ac:dyDescent="0.2">
      <c r="B216" s="128"/>
      <c r="C216" s="132">
        <v>60501</v>
      </c>
      <c r="D216" s="133" t="s">
        <v>93</v>
      </c>
      <c r="E216" s="134">
        <v>13421.439999999999</v>
      </c>
      <c r="F216" s="134">
        <v>14469.75</v>
      </c>
      <c r="G216" s="134">
        <v>22130.789999999997</v>
      </c>
      <c r="H216" s="134">
        <v>15500.8</v>
      </c>
      <c r="I216" s="134">
        <v>18088.59</v>
      </c>
      <c r="J216" s="134">
        <v>20006.190000000002</v>
      </c>
      <c r="K216" s="134">
        <v>9269573.3200000003</v>
      </c>
      <c r="L216" s="134">
        <v>26736.880000000001</v>
      </c>
      <c r="M216" s="134">
        <v>31127.540000000005</v>
      </c>
      <c r="N216" s="134">
        <v>34139.469999999994</v>
      </c>
      <c r="O216" s="134">
        <v>34139.469999999994</v>
      </c>
      <c r="P216" s="134">
        <v>34139.360000000001</v>
      </c>
      <c r="Q216" s="134">
        <f t="shared" si="4"/>
        <v>9533473.6000000015</v>
      </c>
      <c r="R216" s="130"/>
      <c r="S216" s="131"/>
      <c r="T216" s="128"/>
      <c r="U216" s="134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9399927.7600000016</v>
      </c>
      <c r="V216" s="130"/>
    </row>
    <row r="217" spans="2:22" ht="13.5" thickBot="1" x14ac:dyDescent="0.25">
      <c r="B217" s="128"/>
      <c r="C217" s="132">
        <v>60601</v>
      </c>
      <c r="D217" s="133" t="s">
        <v>94</v>
      </c>
      <c r="E217" s="134">
        <v>64105.749999999993</v>
      </c>
      <c r="F217" s="134">
        <v>64128.859999999993</v>
      </c>
      <c r="G217" s="134">
        <v>103154.13</v>
      </c>
      <c r="H217" s="134">
        <v>128647.2</v>
      </c>
      <c r="I217" s="134">
        <v>90599.65</v>
      </c>
      <c r="J217" s="134">
        <v>99619.78</v>
      </c>
      <c r="K217" s="134">
        <v>129147.81999999998</v>
      </c>
      <c r="L217" s="134">
        <v>110855.40000000001</v>
      </c>
      <c r="M217" s="134">
        <v>119922.1</v>
      </c>
      <c r="N217" s="134">
        <v>119509.33000000002</v>
      </c>
      <c r="O217" s="134">
        <v>119509.33000000002</v>
      </c>
      <c r="P217" s="134">
        <v>115742.81999999999</v>
      </c>
      <c r="Q217" s="134">
        <f t="shared" si="4"/>
        <v>1264942.1700000002</v>
      </c>
      <c r="R217" s="130"/>
      <c r="S217" s="131"/>
      <c r="T217" s="103"/>
      <c r="U217" s="134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790258.59</v>
      </c>
      <c r="V217" s="109"/>
    </row>
    <row r="218" spans="2:22" ht="13.5" thickTop="1" x14ac:dyDescent="0.2">
      <c r="B218" s="128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30"/>
      <c r="U218" s="134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0</v>
      </c>
    </row>
    <row r="219" spans="2:22" ht="13.5" thickBot="1" x14ac:dyDescent="0.25">
      <c r="B219" s="103"/>
      <c r="C219" s="174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09"/>
    </row>
    <row r="220" spans="2:22" ht="13.5" thickTop="1" x14ac:dyDescent="0.2"/>
  </sheetData>
  <sheetProtection algorithmName="SHA-512" hashValue="HvkHn/Z8GxAljQ+dY8mb0m44e9kwsQon4mUq5Mh52ITvjgRRDc0oH1iL9yTnSRcMq6D51ZI20uQqkVfVYSE+tA==" saltValue="SlpCY0kRG61mjr2qkQBLNw==" spinCount="100000" sheet="1" objects="1" scenarios="1"/>
  <mergeCells count="4">
    <mergeCell ref="E116:Q116"/>
    <mergeCell ref="E4:Q4"/>
    <mergeCell ref="C7:D7"/>
    <mergeCell ref="C119:D1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Dragana Nedic</cp:lastModifiedBy>
  <cp:lastPrinted>2023-03-28T07:38:04Z</cp:lastPrinted>
  <dcterms:created xsi:type="dcterms:W3CDTF">2023-02-26T18:56:37Z</dcterms:created>
  <dcterms:modified xsi:type="dcterms:W3CDTF">2025-09-30T07:25:08Z</dcterms:modified>
</cp:coreProperties>
</file>