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00_GDDS\"/>
    </mc:Choice>
  </mc:AlternateContent>
  <bookViews>
    <workbookView xWindow="3450" yWindow="-105" windowWidth="19185" windowHeight="10035" tabRatio="773" activeTab="1"/>
  </bookViews>
  <sheets>
    <sheet name="Welcome tab" sheetId="12" r:id="rId1"/>
    <sheet name="Core data tab" sheetId="27" r:id="rId2"/>
    <sheet name="Cental Budget_int" sheetId="10" r:id="rId3"/>
    <sheet name="Local Government_int" sheetId="11" r:id="rId4"/>
    <sheet name="Public expenditure_int" sheetId="7" r:id="rId5"/>
    <sheet name="MasterSheet" sheetId="13" r:id="rId6"/>
    <sheet name="Sheet1" sheetId="25" state="hidden" r:id="rId7"/>
  </sheets>
  <definedNames>
    <definedName name="_iva1" localSheetId="2" hidden="1">{#N/A,#N/A,FALSE,"CB";#N/A,#N/A,FALSE,"CMB";#N/A,#N/A,FALSE,"NBFI"}</definedName>
    <definedName name="_iva1" localSheetId="1" hidden="1">{#N/A,#N/A,FALSE,"CB";#N/A,#N/A,FALSE,"CMB";#N/A,#N/A,FALSE,"NBFI"}</definedName>
    <definedName name="_iva1" hidden="1">{#N/A,#N/A,FALSE,"CB";#N/A,#N/A,FALSE,"CMB";#N/A,#N/A,FALSE,"NBFI"}</definedName>
    <definedName name="_iva2" localSheetId="2" hidden="1">{#N/A,#N/A,FALSE,"CB";#N/A,#N/A,FALSE,"CMB";#N/A,#N/A,FALSE,"BSYS";#N/A,#N/A,FALSE,"NBFI";#N/A,#N/A,FALSE,"FSYS"}</definedName>
    <definedName name="_iva2" localSheetId="1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chart4" localSheetId="2" hidden="1">{#N/A,#N/A,FALSE,"CB";#N/A,#N/A,FALSE,"CMB";#N/A,#N/A,FALSE,"NBFI"}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1" hidden="1">{#N/A,#N/A,FALSE,"CB";#N/A,#N/A,FALSE,"CMB";#N/A,#N/A,FALSE,"NBFI"}</definedName>
    <definedName name="ChartA" hidden="1">{#N/A,#N/A,FALSE,"CB";#N/A,#N/A,FALSE,"CMB";#N/A,#N/A,FALSE,"NBFI"}</definedName>
    <definedName name="Chartvel" localSheetId="2" hidden="1">{#N/A,#N/A,FALSE,"CB";#N/A,#N/A,FALSE,"CMB";#N/A,#N/A,FALSE,"BSYS";#N/A,#N/A,FALSE,"NBFI";#N/A,#N/A,FALSE,"FSYS"}</definedName>
    <definedName name="Chartvel" localSheetId="1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DE" localSheetId="2" hidden="1">{#N/A,#N/A,FALSE,"CREDIT"}</definedName>
    <definedName name="DE" localSheetId="1" hidden="1">{#N/A,#N/A,FALSE,"CREDIT"}</definedName>
    <definedName name="DE" hidden="1">{#N/A,#N/A,FALSE,"CREDIT"}</definedName>
    <definedName name="E" localSheetId="2" hidden="1">{#N/A,#N/A,FALSE,"DEPO"}</definedName>
    <definedName name="E" localSheetId="1" hidden="1">{#N/A,#N/A,FALSE,"DEPO"}</definedName>
    <definedName name="E" hidden="1">{#N/A,#N/A,FALSE,"DEPO"}</definedName>
    <definedName name="EEE" localSheetId="2" hidden="1">{#N/A,#N/A,FALSE,"EXCISE"}</definedName>
    <definedName name="EEE" localSheetId="1" hidden="1">{#N/A,#N/A,FALSE,"EXCISE"}</definedName>
    <definedName name="EEE" hidden="1">{#N/A,#N/A,FALSE,"EXCISE"}</definedName>
    <definedName name="F" localSheetId="2" hidden="1">{#N/A,#N/A,FALSE,"CB";#N/A,#N/A,FALSE,"CMB";#N/A,#N/A,FALSE,"NBFI"}</definedName>
    <definedName name="F" localSheetId="1" hidden="1">{#N/A,#N/A,FALSE,"CB";#N/A,#N/A,FALSE,"CMB";#N/A,#N/A,FALSE,"NBFI"}</definedName>
    <definedName name="F" hidden="1">{#N/A,#N/A,FALSE,"CB";#N/A,#N/A,FALSE,"CMB";#N/A,#N/A,FALSE,"NBFI"}</definedName>
    <definedName name="FFF" localSheetId="2" hidden="1">{#N/A,#N/A,FALSE,"CB";#N/A,#N/A,FALSE,"CMB";#N/A,#N/A,FALSE,"BSYS";#N/A,#N/A,FALSE,"NBFI";#N/A,#N/A,FALSE,"FSYS"}</definedName>
    <definedName name="FFF" localSheetId="1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H" localSheetId="2" hidden="1">{#N/A,#N/A,FALSE,"BANKS"}</definedName>
    <definedName name="H" localSheetId="1" hidden="1">{#N/A,#N/A,FALSE,"BANKS"}</definedName>
    <definedName name="H" hidden="1">{#N/A,#N/A,FALSE,"BANKS"}</definedName>
    <definedName name="hello" localSheetId="2" hidden="1">{#N/A,#N/A,FALSE,"CB";#N/A,#N/A,FALSE,"CMB";#N/A,#N/A,FALSE,"BSYS";#N/A,#N/A,FALSE,"NBFI";#N/A,#N/A,FALSE,"FSYS"}</definedName>
    <definedName name="hello" localSheetId="1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va" localSheetId="2" hidden="1">{#N/A,#N/A,FALSE,"CB";#N/A,#N/A,FALSE,"CMB";#N/A,#N/A,FALSE,"NBFI"}</definedName>
    <definedName name="iva" localSheetId="1" hidden="1">{#N/A,#N/A,FALSE,"CB";#N/A,#N/A,FALSE,"CMB";#N/A,#N/A,FALSE,"NBFI"}</definedName>
    <definedName name="iva" hidden="1">{#N/A,#N/A,FALSE,"CB";#N/A,#N/A,FALSE,"CMB";#N/A,#N/A,FALSE,"NBFI"}</definedName>
    <definedName name="jan" localSheetId="2" hidden="1">{#N/A,#N/A,FALSE,"CB";#N/A,#N/A,FALSE,"CMB";#N/A,#N/A,FALSE,"NBFI"}</definedName>
    <definedName name="jan" localSheetId="1" hidden="1">{#N/A,#N/A,FALSE,"CB";#N/A,#N/A,FALSE,"CMB";#N/A,#N/A,FALSE,"NBFI"}</definedName>
    <definedName name="jan" hidden="1">{#N/A,#N/A,FALSE,"CB";#N/A,#N/A,FALSE,"CMB";#N/A,#N/A,FALSE,"NBFI"}</definedName>
    <definedName name="qqq" localSheetId="2" hidden="1">{#N/A,#N/A,FALSE,"EXTRABUDGT"}</definedName>
    <definedName name="qqq" localSheetId="1" hidden="1">{#N/A,#N/A,FALSE,"EXTRABUDGT"}</definedName>
    <definedName name="qqq" hidden="1">{#N/A,#N/A,FALSE,"EXTRABUDGT"}</definedName>
    <definedName name="wrn.BANKS." localSheetId="2" hidden="1">{#N/A,#N/A,FALSE,"BANKS"}</definedName>
    <definedName name="wrn.BANKS." localSheetId="1" hidden="1">{#N/A,#N/A,FALSE,"BANKS"}</definedName>
    <definedName name="wrn.BANKS." hidden="1">{#N/A,#N/A,FALSE,"BANKS"}</definedName>
    <definedName name="wrn.BOP." localSheetId="2" hidden="1">{#N/A,#N/A,FALSE,"BOP"}</definedName>
    <definedName name="wrn.BOP." localSheetId="1" hidden="1">{#N/A,#N/A,FALSE,"BOP"}</definedName>
    <definedName name="wrn.BOP." hidden="1">{#N/A,#N/A,FALSE,"BOP"}</definedName>
    <definedName name="wrn.CREDIT." localSheetId="2" hidden="1">{#N/A,#N/A,FALSE,"CREDIT"}</definedName>
    <definedName name="wrn.CREDIT." localSheetId="1" hidden="1">{#N/A,#N/A,FALSE,"CREDIT"}</definedName>
    <definedName name="wrn.CREDIT." hidden="1">{#N/A,#N/A,FALSE,"CREDIT"}</definedName>
    <definedName name="wrn.DEBTSVC." localSheetId="2" hidden="1">{#N/A,#N/A,FALSE,"DEBTSVC"}</definedName>
    <definedName name="wrn.DEBTSVC." localSheetId="1" hidden="1">{#N/A,#N/A,FALSE,"DEBTSVC"}</definedName>
    <definedName name="wrn.DEBTSVC." hidden="1">{#N/A,#N/A,FALSE,"DEBTSVC"}</definedName>
    <definedName name="wrn.DEPO." localSheetId="2" hidden="1">{#N/A,#N/A,FALSE,"DEPO"}</definedName>
    <definedName name="wrn.DEPO." localSheetId="1" hidden="1">{#N/A,#N/A,FALSE,"DEPO"}</definedName>
    <definedName name="wrn.DEPO." hidden="1">{#N/A,#N/A,FALSE,"DEPO"}</definedName>
    <definedName name="wrn.EXCISE." localSheetId="2" hidden="1">{#N/A,#N/A,FALSE,"EXCISE"}</definedName>
    <definedName name="wrn.EXCISE." localSheetId="1" hidden="1">{#N/A,#N/A,FALSE,"EXCISE"}</definedName>
    <definedName name="wrn.EXCISE." hidden="1">{#N/A,#N/A,FALSE,"EXCISE"}</definedName>
    <definedName name="wrn.EXRATE." localSheetId="2" hidden="1">{#N/A,#N/A,FALSE,"EXRATE"}</definedName>
    <definedName name="wrn.EXRATE." localSheetId="1" hidden="1">{#N/A,#N/A,FALSE,"EXRATE"}</definedName>
    <definedName name="wrn.EXRATE." hidden="1">{#N/A,#N/A,FALSE,"EXRATE"}</definedName>
    <definedName name="wrn.EXTDEBT." localSheetId="2" hidden="1">{#N/A,#N/A,FALSE,"EXTDEBT"}</definedName>
    <definedName name="wrn.EXTDEBT." localSheetId="1" hidden="1">{#N/A,#N/A,FALSE,"EXTDEBT"}</definedName>
    <definedName name="wrn.EXTDEBT." hidden="1">{#N/A,#N/A,FALSE,"EXTDEBT"}</definedName>
    <definedName name="wrn.EXTRABUDGT." localSheetId="2" hidden="1">{#N/A,#N/A,FALSE,"EXTRABUDGT"}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2" hidden="1">{#N/A,#N/A,FALSE,"EXTRABUDGT2"}</definedName>
    <definedName name="wrn.EXTRABUDGT2." localSheetId="1" hidden="1">{#N/A,#N/A,FALSE,"EXTRABUDGT2"}</definedName>
    <definedName name="wrn.EXTRABUDGT2." hidden="1">{#N/A,#N/A,FALSE,"EXTRABUDGT2"}</definedName>
    <definedName name="wrn.GDP." localSheetId="2" hidden="1">{#N/A,#N/A,FALSE,"GDP_ORIGIN";#N/A,#N/A,FALSE,"EMP_POP"}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2" hidden="1">{#N/A,#N/A,FALSE,"GGOVT"}</definedName>
    <definedName name="wrn.GGOVT." localSheetId="1" hidden="1">{#N/A,#N/A,FALSE,"GGOVT"}</definedName>
    <definedName name="wrn.GGOVT." hidden="1">{#N/A,#N/A,FALSE,"GGOVT"}</definedName>
    <definedName name="wrn.GGOVT2." localSheetId="2" hidden="1">{#N/A,#N/A,FALSE,"GGOVT2"}</definedName>
    <definedName name="wrn.GGOVT2." localSheetId="1" hidden="1">{#N/A,#N/A,FALSE,"GGOVT2"}</definedName>
    <definedName name="wrn.GGOVT2." hidden="1">{#N/A,#N/A,FALSE,"GGOVT2"}</definedName>
    <definedName name="wrn.GGOVTPC." localSheetId="2" hidden="1">{#N/A,#N/A,FALSE,"GGOVT%"}</definedName>
    <definedName name="wrn.GGOVTPC." localSheetId="1" hidden="1">{#N/A,#N/A,FALSE,"GGOVT%"}</definedName>
    <definedName name="wrn.GGOVTPC." hidden="1">{#N/A,#N/A,FALSE,"GGOVT%"}</definedName>
    <definedName name="wrn.INCOMETX." localSheetId="2" hidden="1">{#N/A,#N/A,FALSE,"INCOMETX"}</definedName>
    <definedName name="wrn.INCOMETX." localSheetId="1" hidden="1">{#N/A,#N/A,FALSE,"INCOMETX"}</definedName>
    <definedName name="wrn.INCOMETX." hidden="1">{#N/A,#N/A,FALSE,"INCOMETX"}</definedName>
    <definedName name="wrn.INTERST." localSheetId="2" hidden="1">{#N/A,#N/A,FALSE,"INTERST"}</definedName>
    <definedName name="wrn.INTERST." localSheetId="1" hidden="1">{#N/A,#N/A,FALSE,"INTERST"}</definedName>
    <definedName name="wrn.INTERST." hidden="1">{#N/A,#N/A,FALSE,"INTERST"}</definedName>
    <definedName name="wrn.MAIN." localSheetId="2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2" hidden="1">{#N/A,#N/A,FALSE,"CB";#N/A,#N/A,FALSE,"CMB";#N/A,#N/A,FALSE,"NBFI"}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S." localSheetId="2" hidden="1">{#N/A,#N/A,FALSE,"MS"}</definedName>
    <definedName name="wrn.MS." localSheetId="1" hidden="1">{#N/A,#N/A,FALSE,"MS"}</definedName>
    <definedName name="wrn.MS." hidden="1">{#N/A,#N/A,FALSE,"MS"}</definedName>
    <definedName name="wrn.NBG." localSheetId="2" hidden="1">{#N/A,#N/A,FALSE,"NBG"}</definedName>
    <definedName name="wrn.NBG." localSheetId="1" hidden="1">{#N/A,#N/A,FALSE,"NBG"}</definedName>
    <definedName name="wrn.NBG." hidden="1">{#N/A,#N/A,FALSE,"NBG"}</definedName>
    <definedName name="wrn.PCPI." localSheetId="2" hidden="1">{#N/A,#N/A,FALSE,"PCPI"}</definedName>
    <definedName name="wrn.PCPI." localSheetId="1" hidden="1">{#N/A,#N/A,FALSE,"PCPI"}</definedName>
    <definedName name="wrn.PCPI." hidden="1">{#N/A,#N/A,FALSE,"PCPI"}</definedName>
    <definedName name="wrn.PENSION." localSheetId="2" hidden="1">{#N/A,#N/A,FALSE,"PENSION"}</definedName>
    <definedName name="wrn.PENSION." localSheetId="1" hidden="1">{#N/A,#N/A,FALSE,"PENSION"}</definedName>
    <definedName name="wrn.PENSION." hidden="1">{#N/A,#N/A,FALSE,"PENSION"}</definedName>
    <definedName name="wrn.PRUDENT." localSheetId="2" hidden="1">{#N/A,#N/A,FALSE,"PRUDENT"}</definedName>
    <definedName name="wrn.PRUDENT." localSheetId="1" hidden="1">{#N/A,#N/A,FALSE,"PRUDENT"}</definedName>
    <definedName name="wrn.PRUDENT." hidden="1">{#N/A,#N/A,FALSE,"PRUDENT"}</definedName>
    <definedName name="wrn.PUBLEXP." localSheetId="2" hidden="1">{#N/A,#N/A,FALSE,"PUBLEXP"}</definedName>
    <definedName name="wrn.PUBLEXP." localSheetId="1" hidden="1">{#N/A,#N/A,FALSE,"PUBLEXP"}</definedName>
    <definedName name="wrn.PUBLEXP." hidden="1">{#N/A,#N/A,FALSE,"PUBLEXP"}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2" hidden="1">{#N/A,#N/A,FALSE,"REVSHARE"}</definedName>
    <definedName name="wrn.REVSHARE." localSheetId="1" hidden="1">{#N/A,#N/A,FALSE,"REVSHARE"}</definedName>
    <definedName name="wrn.REVSHARE." hidden="1">{#N/A,#N/A,FALSE,"REVSHARE"}</definedName>
    <definedName name="wrn.Staff._.Report._.Tables." localSheetId="2" hidden="1">{#N/A,#N/A,FALSE,"SRFSYS";#N/A,#N/A,FALSE,"SRBSYS"}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STATE." localSheetId="2" hidden="1">{#N/A,#N/A,FALSE,"STATE"}</definedName>
    <definedName name="wrn.STATE." localSheetId="1" hidden="1">{#N/A,#N/A,FALSE,"STATE"}</definedName>
    <definedName name="wrn.STATE." hidden="1">{#N/A,#N/A,FALSE,"STATE"}</definedName>
    <definedName name="wrn.TAXARREARS." localSheetId="2" hidden="1">{#N/A,#N/A,FALSE,"TAXARREARS"}</definedName>
    <definedName name="wrn.TAXARREARS." localSheetId="1" hidden="1">{#N/A,#N/A,FALSE,"TAXARREARS"}</definedName>
    <definedName name="wrn.TAXARREARS." hidden="1">{#N/A,#N/A,FALSE,"TAXARREARS"}</definedName>
    <definedName name="wrn.TAXPAYRS." localSheetId="2" hidden="1">{#N/A,#N/A,FALSE,"TAXPAYRS"}</definedName>
    <definedName name="wrn.TAXPAYRS." localSheetId="1" hidden="1">{#N/A,#N/A,FALSE,"TAXPAYRS"}</definedName>
    <definedName name="wrn.TAXPAYRS." hidden="1">{#N/A,#N/A,FALSE,"TAXPAYRS"}</definedName>
    <definedName name="wrn.TRADE." localSheetId="2" hidden="1">{#N/A,#N/A,FALSE,"TRADE"}</definedName>
    <definedName name="wrn.TRADE." localSheetId="1" hidden="1">{#N/A,#N/A,FALSE,"TRADE"}</definedName>
    <definedName name="wrn.TRADE." hidden="1">{#N/A,#N/A,FALSE,"TRADE"}</definedName>
    <definedName name="wrn.TRANSPORT." localSheetId="2" hidden="1">{#N/A,#N/A,FALSE,"TRANPORT"}</definedName>
    <definedName name="wrn.TRANSPORT." localSheetId="1" hidden="1">{#N/A,#N/A,FALSE,"TRANPORT"}</definedName>
    <definedName name="wrn.TRANSPORT." hidden="1">{#N/A,#N/A,FALSE,"TRANPORT"}</definedName>
    <definedName name="wrn.UNEMPL." localSheetId="2" hidden="1">{#N/A,#N/A,FALSE,"EMP_POP";#N/A,#N/A,FALSE,"UNEMPL"}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2" hidden="1">{#N/A,#N/A,FALSE,"WAGES"}</definedName>
    <definedName name="wrn.WAGES." localSheetId="1" hidden="1">{#N/A,#N/A,FALSE,"WAGES"}</definedName>
    <definedName name="wrn.WAGES." hidden="1">{#N/A,#N/A,FALSE,"WAGES"}</definedName>
    <definedName name="yyy" localSheetId="2" hidden="1">{#N/A,#N/A,FALSE,"MS"}</definedName>
    <definedName name="yyy" localSheetId="1" hidden="1">{#N/A,#N/A,FALSE,"MS"}</definedName>
    <definedName name="yyy" hidden="1">{#N/A,#N/A,FALSE,"MS"}</definedName>
    <definedName name="yyyyy" localSheetId="2" hidden="1">{#N/A,#N/A,FALSE,"INTERST"}</definedName>
    <definedName name="yyyyy" localSheetId="1" hidden="1">{#N/A,#N/A,FALSE,"INTERST"}</definedName>
    <definedName name="yyyyy" hidden="1">{#N/A,#N/A,FALSE,"INTERST"}</definedName>
    <definedName name="Z_05AB59A7_9F04_4F70_A17E_8EF60EF35C7C_.wvu.PrintArea" localSheetId="2" hidden="1">'Cental Budget_int'!$B$12:$O$95</definedName>
    <definedName name="Z_5F444141_AB98_4370_9413_F1F0A45DC16B_.wvu.Cols" localSheetId="4" hidden="1">'Public expenditure_int'!$AI:$AL</definedName>
    <definedName name="Z_5F444141_AB98_4370_9413_F1F0A45DC16B_.wvu.Rows" localSheetId="4" hidden="1">'Public expenditure_int'!$70:$70,'Public expenditure_int'!$73:$73,'Public expenditure_int'!$68:$68,'Public expenditure_int'!#REF!,'Public expenditure_int'!$87:$87</definedName>
    <definedName name="Z_636A372C_EE02_4B23_8381_E3299ADF8816_.wvu.Cols" localSheetId="2" hidden="1">'Cental Budget_int'!#REF!</definedName>
    <definedName name="Z_7AC1CC92_093E_4DA9_98F8_470D5521A68C_.wvu.Rows" localSheetId="2" hidden="1">'Cental Budget_int'!$50:$54,'Cental Budget_int'!$64:$68,'Cental Budget_int'!$70:$74,'Cental Budget_int'!$88:$88</definedName>
    <definedName name="Z_A32CDCC2_9D7B_41FA_91EC_562A88521235_.wvu.Cols" localSheetId="2" hidden="1">'Cental Budget_int'!#REF!,'Cental Budget_int'!#REF!</definedName>
    <definedName name="Z_A4D59F75_8091_4878_A19C_E6F7EFCC98D0_.wvu.Cols" localSheetId="4" hidden="1">'Public expenditure_int'!$D:$D,'Public expenditure_int'!#REF!,'Public expenditure_int'!#REF!,'Public expenditure_int'!#REF!,'Public expenditure_int'!#REF!,'Public expenditure_int'!#REF!,'Public expenditure_int'!$AI:$AI,'Public expenditure_int'!$AK:$AK</definedName>
    <definedName name="Z_E484E83A_8AE1_4ACE_A5D4_7D98A52A9B4B_.wvu.Cols" localSheetId="4" hidden="1">'Public expenditure_int'!$AI:$AL</definedName>
    <definedName name="Z_E484E83A_8AE1_4ACE_A5D4_7D98A52A9B4B_.wvu.Rows" localSheetId="4" hidden="1">'Public expenditure_int'!$70:$70,'Public expenditure_int'!$73:$73,'Public expenditure_int'!$68:$68,'Public expenditure_int'!#REF!,'Public expenditure_int'!$87:$87</definedName>
    <definedName name="Z_F37FAB72_D883_4CEB_A5EC_0FA851AD2DC3_.wvu.Cols" localSheetId="2" hidden="1">'Cental Budget_int'!#REF!</definedName>
  </definedNames>
  <calcPr calcId="152511" concurrentCalc="0" concurrentManualCount="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O26" i="12" l="1"/>
  <c r="O29" i="12"/>
  <c r="V91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3" i="10"/>
  <c r="W84" i="10"/>
  <c r="W85" i="10"/>
  <c r="W86" i="10"/>
  <c r="T9" i="7"/>
  <c r="V9" i="11"/>
  <c r="W16" i="11"/>
  <c r="T94" i="11"/>
  <c r="T89" i="11"/>
  <c r="T53" i="11"/>
  <c r="T54" i="11"/>
  <c r="T14" i="11"/>
  <c r="T87" i="11"/>
  <c r="T91" i="10"/>
  <c r="T50" i="10"/>
  <c r="T48" i="10"/>
  <c r="T49" i="10"/>
  <c r="T41" i="10"/>
  <c r="T34" i="10"/>
  <c r="T29" i="10"/>
  <c r="T24" i="10"/>
  <c r="T16" i="10"/>
  <c r="C72" i="10"/>
  <c r="E72" i="10"/>
  <c r="G72" i="10"/>
  <c r="I72" i="10"/>
  <c r="K72" i="10"/>
  <c r="M72" i="10"/>
  <c r="O72" i="10"/>
  <c r="S72" i="10"/>
  <c r="U72" i="10"/>
  <c r="C73" i="10"/>
  <c r="E73" i="10"/>
  <c r="G73" i="10"/>
  <c r="I73" i="10"/>
  <c r="K73" i="10"/>
  <c r="M73" i="10"/>
  <c r="O73" i="10"/>
  <c r="S73" i="10"/>
  <c r="U73" i="10"/>
  <c r="C74" i="10"/>
  <c r="E74" i="10"/>
  <c r="G74" i="10"/>
  <c r="I74" i="10"/>
  <c r="K74" i="10"/>
  <c r="M74" i="10"/>
  <c r="O74" i="10"/>
  <c r="S74" i="10"/>
  <c r="U74" i="10"/>
  <c r="C75" i="10"/>
  <c r="E75" i="10"/>
  <c r="G75" i="10"/>
  <c r="I75" i="10"/>
  <c r="K75" i="10"/>
  <c r="M75" i="10"/>
  <c r="O75" i="10"/>
  <c r="S75" i="10"/>
  <c r="U75" i="10"/>
  <c r="S76" i="10"/>
  <c r="U76" i="10"/>
  <c r="C77" i="10"/>
  <c r="E77" i="10"/>
  <c r="G77" i="10"/>
  <c r="I77" i="10"/>
  <c r="K77" i="10"/>
  <c r="M77" i="10"/>
  <c r="O77" i="10"/>
  <c r="S77" i="10"/>
  <c r="U77" i="10"/>
  <c r="T15" i="10"/>
  <c r="T84" i="10"/>
  <c r="W81" i="11"/>
  <c r="W73" i="11"/>
  <c r="W50" i="11"/>
  <c r="W33" i="11"/>
  <c r="W99" i="11"/>
  <c r="W97" i="11"/>
  <c r="W82" i="11"/>
  <c r="W74" i="11"/>
  <c r="W65" i="11"/>
  <c r="W57" i="11"/>
  <c r="W42" i="11"/>
  <c r="W34" i="11"/>
  <c r="W25" i="11"/>
  <c r="W17" i="11"/>
  <c r="W98" i="11"/>
  <c r="W85" i="11"/>
  <c r="W77" i="11"/>
  <c r="W66" i="11"/>
  <c r="W58" i="11"/>
  <c r="W46" i="11"/>
  <c r="W37" i="11"/>
  <c r="W26" i="11"/>
  <c r="W18" i="11"/>
  <c r="W90" i="11"/>
  <c r="W62" i="11"/>
  <c r="W41" i="11"/>
  <c r="W22" i="11"/>
  <c r="W86" i="11"/>
  <c r="W78" i="11"/>
  <c r="W70" i="11"/>
  <c r="W61" i="11"/>
  <c r="W49" i="11"/>
  <c r="W38" i="11"/>
  <c r="W30" i="11"/>
  <c r="W21" i="11"/>
  <c r="T88" i="11"/>
  <c r="T93" i="11"/>
  <c r="W95" i="11"/>
  <c r="W83" i="11"/>
  <c r="W67" i="11"/>
  <c r="W59" i="11"/>
  <c r="W51" i="11"/>
  <c r="W47" i="11"/>
  <c r="W43" i="11"/>
  <c r="W39" i="11"/>
  <c r="W31" i="11"/>
  <c r="W27" i="11"/>
  <c r="W23" i="11"/>
  <c r="W19" i="11"/>
  <c r="W91" i="11"/>
  <c r="W79" i="11"/>
  <c r="W71" i="11"/>
  <c r="W63" i="11"/>
  <c r="W96" i="11"/>
  <c r="W92" i="11"/>
  <c r="W84" i="11"/>
  <c r="W80" i="11"/>
  <c r="W76" i="11"/>
  <c r="W72" i="11"/>
  <c r="W68" i="11"/>
  <c r="W64" i="11"/>
  <c r="W60" i="11"/>
  <c r="W52" i="11"/>
  <c r="W48" i="11"/>
  <c r="W44" i="11"/>
  <c r="W40" i="11"/>
  <c r="W36" i="11"/>
  <c r="W32" i="11"/>
  <c r="W28" i="11"/>
  <c r="W24" i="11"/>
  <c r="W20" i="11"/>
  <c r="C11" i="10"/>
  <c r="C82" i="7"/>
  <c r="V81" i="7"/>
  <c r="V9" i="7"/>
  <c r="W81" i="7"/>
  <c r="T81" i="7"/>
  <c r="U81" i="7"/>
  <c r="R99" i="11"/>
  <c r="R29" i="11"/>
  <c r="R35" i="11"/>
  <c r="R45" i="11"/>
  <c r="R15" i="11"/>
  <c r="R14" i="11"/>
  <c r="R75" i="11"/>
  <c r="R56" i="11"/>
  <c r="R55" i="11"/>
  <c r="R53" i="11"/>
  <c r="R87" i="11"/>
  <c r="R89" i="11"/>
  <c r="R93" i="11"/>
  <c r="R98" i="11"/>
  <c r="R81" i="7"/>
  <c r="R9" i="7"/>
  <c r="S81" i="7"/>
  <c r="P81" i="7"/>
  <c r="P9" i="7"/>
  <c r="Q81" i="7"/>
  <c r="N71" i="10"/>
  <c r="N51" i="10"/>
  <c r="N50" i="10"/>
  <c r="N65" i="10"/>
  <c r="N48" i="10"/>
  <c r="N16" i="10"/>
  <c r="N24" i="10"/>
  <c r="N29" i="10"/>
  <c r="N34" i="10"/>
  <c r="N41" i="10"/>
  <c r="N15" i="10"/>
  <c r="N84" i="10"/>
  <c r="N86" i="10"/>
  <c r="N90" i="10"/>
  <c r="N95" i="10"/>
  <c r="N99" i="11"/>
  <c r="N29" i="11"/>
  <c r="N35" i="11"/>
  <c r="N45" i="11"/>
  <c r="N15" i="11"/>
  <c r="N24" i="11"/>
  <c r="N14" i="11"/>
  <c r="N69" i="11"/>
  <c r="N75" i="11"/>
  <c r="N56" i="11"/>
  <c r="N55" i="11"/>
  <c r="N53" i="11"/>
  <c r="N87" i="11"/>
  <c r="N89" i="11"/>
  <c r="N93" i="11"/>
  <c r="N98" i="11"/>
  <c r="N81" i="7"/>
  <c r="N9" i="7"/>
  <c r="O81" i="7"/>
  <c r="L71" i="10"/>
  <c r="L51" i="10"/>
  <c r="L50" i="10"/>
  <c r="L65" i="10"/>
  <c r="L48" i="10"/>
  <c r="L16" i="10"/>
  <c r="L24" i="10"/>
  <c r="L29" i="10"/>
  <c r="L34" i="10"/>
  <c r="L41" i="10"/>
  <c r="L15" i="10"/>
  <c r="L84" i="10"/>
  <c r="L86" i="10"/>
  <c r="L90" i="10"/>
  <c r="L95" i="10"/>
  <c r="L99" i="11"/>
  <c r="L69" i="11"/>
  <c r="L75" i="11"/>
  <c r="L55" i="11"/>
  <c r="L53" i="11"/>
  <c r="L15" i="11"/>
  <c r="L24" i="11"/>
  <c r="L14" i="11"/>
  <c r="L87" i="11"/>
  <c r="L89" i="11"/>
  <c r="L93" i="11"/>
  <c r="L98" i="11"/>
  <c r="L81" i="7"/>
  <c r="L9" i="7"/>
  <c r="M81" i="7"/>
  <c r="J71" i="10"/>
  <c r="J51" i="10"/>
  <c r="J50" i="10"/>
  <c r="J65" i="10"/>
  <c r="J48" i="10"/>
  <c r="J16" i="10"/>
  <c r="J24" i="10"/>
  <c r="J29" i="10"/>
  <c r="J34" i="10"/>
  <c r="J41" i="10"/>
  <c r="J15" i="10"/>
  <c r="J84" i="10"/>
  <c r="J86" i="10"/>
  <c r="J90" i="10"/>
  <c r="J95" i="10"/>
  <c r="J99" i="11"/>
  <c r="J29" i="11"/>
  <c r="J35" i="11"/>
  <c r="J45" i="11"/>
  <c r="J15" i="11"/>
  <c r="J24" i="11"/>
  <c r="J14" i="11"/>
  <c r="J69" i="11"/>
  <c r="J75" i="11"/>
  <c r="J55" i="11"/>
  <c r="J53" i="11"/>
  <c r="J87" i="11"/>
  <c r="J89" i="11"/>
  <c r="J93" i="11"/>
  <c r="J98" i="11"/>
  <c r="J81" i="7"/>
  <c r="J9" i="7"/>
  <c r="K81" i="7"/>
  <c r="H71" i="10"/>
  <c r="H51" i="10"/>
  <c r="H50" i="10"/>
  <c r="H65" i="10"/>
  <c r="H48" i="10"/>
  <c r="H16" i="10"/>
  <c r="H24" i="10"/>
  <c r="H29" i="10"/>
  <c r="H34" i="10"/>
  <c r="H41" i="10"/>
  <c r="H15" i="10"/>
  <c r="H84" i="10"/>
  <c r="H86" i="10"/>
  <c r="H90" i="10"/>
  <c r="H95" i="10"/>
  <c r="H99" i="11"/>
  <c r="H29" i="11"/>
  <c r="H35" i="11"/>
  <c r="H45" i="11"/>
  <c r="H15" i="11"/>
  <c r="H24" i="11"/>
  <c r="H14" i="11"/>
  <c r="H69" i="11"/>
  <c r="H75" i="11"/>
  <c r="H55" i="11"/>
  <c r="H53" i="11"/>
  <c r="H87" i="11"/>
  <c r="H89" i="11"/>
  <c r="H93" i="11"/>
  <c r="H98" i="11"/>
  <c r="H81" i="7"/>
  <c r="H9" i="7"/>
  <c r="I81" i="7"/>
  <c r="F71" i="10"/>
  <c r="F51" i="10"/>
  <c r="F50" i="10"/>
  <c r="F65" i="10"/>
  <c r="F48" i="10"/>
  <c r="F16" i="10"/>
  <c r="F24" i="10"/>
  <c r="F29" i="10"/>
  <c r="F34" i="10"/>
  <c r="F41" i="10"/>
  <c r="F15" i="10"/>
  <c r="F84" i="10"/>
  <c r="F86" i="10"/>
  <c r="F90" i="10"/>
  <c r="F95" i="10"/>
  <c r="F99" i="11"/>
  <c r="F29" i="11"/>
  <c r="F35" i="11"/>
  <c r="F45" i="11"/>
  <c r="F15" i="11"/>
  <c r="F24" i="11"/>
  <c r="F14" i="11"/>
  <c r="F69" i="11"/>
  <c r="F75" i="11"/>
  <c r="F55" i="11"/>
  <c r="F53" i="11"/>
  <c r="F87" i="11"/>
  <c r="F89" i="11"/>
  <c r="F93" i="11"/>
  <c r="F98" i="11"/>
  <c r="F81" i="7"/>
  <c r="F9" i="7"/>
  <c r="G81" i="7"/>
  <c r="D71" i="10"/>
  <c r="D51" i="10"/>
  <c r="D50" i="10"/>
  <c r="D65" i="10"/>
  <c r="D48" i="10"/>
  <c r="D16" i="10"/>
  <c r="D24" i="10"/>
  <c r="D29" i="10"/>
  <c r="D34" i="10"/>
  <c r="D41" i="10"/>
  <c r="D15" i="10"/>
  <c r="D84" i="10"/>
  <c r="D86" i="10"/>
  <c r="D90" i="10"/>
  <c r="D95" i="10"/>
  <c r="D99" i="11"/>
  <c r="D29" i="11"/>
  <c r="D35" i="11"/>
  <c r="D45" i="11"/>
  <c r="D15" i="11"/>
  <c r="D24" i="11"/>
  <c r="D14" i="11"/>
  <c r="D69" i="11"/>
  <c r="D75" i="11"/>
  <c r="D55" i="11"/>
  <c r="D53" i="11"/>
  <c r="D87" i="11"/>
  <c r="D89" i="11"/>
  <c r="D93" i="11"/>
  <c r="D98" i="11"/>
  <c r="D81" i="7"/>
  <c r="D9" i="7"/>
  <c r="E81" i="7"/>
  <c r="C81" i="7"/>
  <c r="V80" i="7"/>
  <c r="W80" i="7"/>
  <c r="T80" i="7"/>
  <c r="U80" i="7"/>
  <c r="R80" i="7"/>
  <c r="S80" i="7"/>
  <c r="P80" i="7"/>
  <c r="Q80" i="7"/>
  <c r="N80" i="7"/>
  <c r="O80" i="7"/>
  <c r="L80" i="7"/>
  <c r="M80" i="7"/>
  <c r="J80" i="7"/>
  <c r="K80" i="7"/>
  <c r="H80" i="7"/>
  <c r="I80" i="7"/>
  <c r="F80" i="7"/>
  <c r="G80" i="7"/>
  <c r="D80" i="7"/>
  <c r="E80" i="7"/>
  <c r="C80" i="7"/>
  <c r="V79" i="7"/>
  <c r="W79" i="7"/>
  <c r="T79" i="7"/>
  <c r="U79" i="7"/>
  <c r="R79" i="7"/>
  <c r="S79" i="7"/>
  <c r="P79" i="7"/>
  <c r="Q79" i="7"/>
  <c r="N79" i="7"/>
  <c r="O79" i="7"/>
  <c r="L79" i="7"/>
  <c r="M79" i="7"/>
  <c r="J79" i="7"/>
  <c r="K79" i="7"/>
  <c r="H79" i="7"/>
  <c r="I79" i="7"/>
  <c r="F79" i="7"/>
  <c r="G79" i="7"/>
  <c r="D79" i="7"/>
  <c r="E79" i="7"/>
  <c r="C79" i="7"/>
  <c r="V78" i="7"/>
  <c r="W78" i="7"/>
  <c r="T78" i="7"/>
  <c r="U78" i="7"/>
  <c r="R78" i="7"/>
  <c r="S78" i="7"/>
  <c r="P78" i="7"/>
  <c r="Q78" i="7"/>
  <c r="N78" i="7"/>
  <c r="O78" i="7"/>
  <c r="L78" i="7"/>
  <c r="M78" i="7"/>
  <c r="J78" i="7"/>
  <c r="K78" i="7"/>
  <c r="H78" i="7"/>
  <c r="I78" i="7"/>
  <c r="F78" i="7"/>
  <c r="G78" i="7"/>
  <c r="D78" i="7"/>
  <c r="E78" i="7"/>
  <c r="C78" i="7"/>
  <c r="V77" i="7"/>
  <c r="W77" i="7"/>
  <c r="T77" i="7"/>
  <c r="U77" i="7"/>
  <c r="R77" i="7"/>
  <c r="S77" i="7"/>
  <c r="P77" i="7"/>
  <c r="Q77" i="7"/>
  <c r="N77" i="7"/>
  <c r="O77" i="7"/>
  <c r="L77" i="7"/>
  <c r="M77" i="7"/>
  <c r="J77" i="7"/>
  <c r="K77" i="7"/>
  <c r="H77" i="7"/>
  <c r="I77" i="7"/>
  <c r="F77" i="7"/>
  <c r="G77" i="7"/>
  <c r="D77" i="7"/>
  <c r="E77" i="7"/>
  <c r="C77" i="7"/>
  <c r="V15" i="7"/>
  <c r="V16" i="7"/>
  <c r="V17" i="7"/>
  <c r="V18" i="7"/>
  <c r="V19" i="7"/>
  <c r="V20" i="7"/>
  <c r="V22" i="7"/>
  <c r="V21" i="7"/>
  <c r="V14" i="7"/>
  <c r="V24" i="7"/>
  <c r="V25" i="7"/>
  <c r="V26" i="7"/>
  <c r="V27" i="7"/>
  <c r="V23" i="7"/>
  <c r="V28" i="7"/>
  <c r="V29" i="7"/>
  <c r="V30" i="7"/>
  <c r="V31" i="7"/>
  <c r="V32" i="7"/>
  <c r="V13" i="7"/>
  <c r="V37" i="7"/>
  <c r="V38" i="7"/>
  <c r="V39" i="7"/>
  <c r="V40" i="7"/>
  <c r="V41" i="7"/>
  <c r="V36" i="7"/>
  <c r="V42" i="7"/>
  <c r="V43" i="7"/>
  <c r="V45" i="7"/>
  <c r="V46" i="7"/>
  <c r="V47" i="7"/>
  <c r="V48" i="7"/>
  <c r="V44" i="7"/>
  <c r="V49" i="7"/>
  <c r="V35" i="7"/>
  <c r="V51" i="7"/>
  <c r="V52" i="7"/>
  <c r="V53" i="7"/>
  <c r="V54" i="7"/>
  <c r="V55" i="7"/>
  <c r="V50" i="7"/>
  <c r="V57" i="7"/>
  <c r="V58" i="7"/>
  <c r="V59" i="7"/>
  <c r="V60" i="7"/>
  <c r="V61" i="7"/>
  <c r="V56" i="7"/>
  <c r="V63" i="7"/>
  <c r="V64" i="7"/>
  <c r="V62" i="7"/>
  <c r="V65" i="7"/>
  <c r="V67" i="7"/>
  <c r="V69" i="7"/>
  <c r="V68" i="7"/>
  <c r="V33" i="7"/>
  <c r="V70" i="7"/>
  <c r="V73" i="7"/>
  <c r="V74" i="7"/>
  <c r="V75" i="7"/>
  <c r="V72" i="7"/>
  <c r="V76" i="7"/>
  <c r="W76" i="7"/>
  <c r="T57" i="7"/>
  <c r="T58" i="7"/>
  <c r="T59" i="7"/>
  <c r="T60" i="7"/>
  <c r="T61" i="7"/>
  <c r="T56" i="7"/>
  <c r="T51" i="7"/>
  <c r="T52" i="7"/>
  <c r="T53" i="7"/>
  <c r="T54" i="7"/>
  <c r="T55" i="7"/>
  <c r="T50" i="7"/>
  <c r="T37" i="7"/>
  <c r="T38" i="7"/>
  <c r="T39" i="7"/>
  <c r="T40" i="7"/>
  <c r="T41" i="7"/>
  <c r="T36" i="7"/>
  <c r="T42" i="7"/>
  <c r="T43" i="7"/>
  <c r="T45" i="7"/>
  <c r="T46" i="7"/>
  <c r="T47" i="7"/>
  <c r="T48" i="7"/>
  <c r="T44" i="7"/>
  <c r="T49" i="7"/>
  <c r="T35" i="7"/>
  <c r="T63" i="7"/>
  <c r="T64" i="7"/>
  <c r="T62" i="7"/>
  <c r="T65" i="7"/>
  <c r="T67" i="7"/>
  <c r="T69" i="7"/>
  <c r="T68" i="7"/>
  <c r="T33" i="7"/>
  <c r="T15" i="7"/>
  <c r="T16" i="7"/>
  <c r="T17" i="7"/>
  <c r="T18" i="7"/>
  <c r="T19" i="7"/>
  <c r="T20" i="7"/>
  <c r="T21" i="7"/>
  <c r="T22" i="7"/>
  <c r="T14" i="7"/>
  <c r="T24" i="7"/>
  <c r="T25" i="7"/>
  <c r="T26" i="7"/>
  <c r="T27" i="7"/>
  <c r="T23" i="7"/>
  <c r="T28" i="7"/>
  <c r="T29" i="7"/>
  <c r="T30" i="7"/>
  <c r="T31" i="7"/>
  <c r="T32" i="7"/>
  <c r="T13" i="7"/>
  <c r="T70" i="7"/>
  <c r="T73" i="7"/>
  <c r="T74" i="7"/>
  <c r="T75" i="7"/>
  <c r="T72" i="7"/>
  <c r="T76" i="7"/>
  <c r="U76" i="7"/>
  <c r="R57" i="7"/>
  <c r="R58" i="7"/>
  <c r="R60" i="7"/>
  <c r="R61" i="7"/>
  <c r="R56" i="7"/>
  <c r="R51" i="7"/>
  <c r="R52" i="7"/>
  <c r="R53" i="7"/>
  <c r="R54" i="7"/>
  <c r="R55" i="7"/>
  <c r="R50" i="7"/>
  <c r="R37" i="7"/>
  <c r="R38" i="7"/>
  <c r="R39" i="7"/>
  <c r="R40" i="7"/>
  <c r="R41" i="7"/>
  <c r="R36" i="7"/>
  <c r="R42" i="7"/>
  <c r="R43" i="7"/>
  <c r="R45" i="7"/>
  <c r="R46" i="7"/>
  <c r="R47" i="7"/>
  <c r="R48" i="7"/>
  <c r="R44" i="7"/>
  <c r="R49" i="7"/>
  <c r="R35" i="7"/>
  <c r="R63" i="7"/>
  <c r="R64" i="7"/>
  <c r="R62" i="7"/>
  <c r="R65" i="7"/>
  <c r="R67" i="7"/>
  <c r="R69" i="7"/>
  <c r="R68" i="7"/>
  <c r="R33" i="7"/>
  <c r="R29" i="10"/>
  <c r="R28" i="7"/>
  <c r="R34" i="10"/>
  <c r="R29" i="7"/>
  <c r="R41" i="10"/>
  <c r="R30" i="7"/>
  <c r="R15" i="7"/>
  <c r="R16" i="7"/>
  <c r="R17" i="7"/>
  <c r="R18" i="7"/>
  <c r="R19" i="7"/>
  <c r="R20" i="7"/>
  <c r="R21" i="7"/>
  <c r="R22" i="7"/>
  <c r="R14" i="7"/>
  <c r="R24" i="7"/>
  <c r="R25" i="7"/>
  <c r="R26" i="7"/>
  <c r="R27" i="7"/>
  <c r="R23" i="7"/>
  <c r="R31" i="7"/>
  <c r="R32" i="7"/>
  <c r="R13" i="7"/>
  <c r="R70" i="7"/>
  <c r="R73" i="7"/>
  <c r="R74" i="7"/>
  <c r="R75" i="7"/>
  <c r="R72" i="7"/>
  <c r="R76" i="7"/>
  <c r="S76" i="7"/>
  <c r="P57" i="7"/>
  <c r="P58" i="7"/>
  <c r="P60" i="7"/>
  <c r="P61" i="7"/>
  <c r="P56" i="7"/>
  <c r="P51" i="7"/>
  <c r="P52" i="7"/>
  <c r="P53" i="7"/>
  <c r="P54" i="7"/>
  <c r="P55" i="7"/>
  <c r="P50" i="7"/>
  <c r="P37" i="7"/>
  <c r="P38" i="7"/>
  <c r="P39" i="7"/>
  <c r="P40" i="7"/>
  <c r="P41" i="7"/>
  <c r="P36" i="7"/>
  <c r="P42" i="7"/>
  <c r="P43" i="7"/>
  <c r="P45" i="7"/>
  <c r="P46" i="7"/>
  <c r="P47" i="7"/>
  <c r="P48" i="7"/>
  <c r="P44" i="7"/>
  <c r="P49" i="7"/>
  <c r="P35" i="7"/>
  <c r="P63" i="7"/>
  <c r="P64" i="7"/>
  <c r="P62" i="7"/>
  <c r="P65" i="7"/>
  <c r="P67" i="7"/>
  <c r="P69" i="7"/>
  <c r="P68" i="7"/>
  <c r="P33" i="7"/>
  <c r="P29" i="11"/>
  <c r="P29" i="10"/>
  <c r="P28" i="7"/>
  <c r="P35" i="11"/>
  <c r="P34" i="10"/>
  <c r="P29" i="7"/>
  <c r="P45" i="11"/>
  <c r="P41" i="10"/>
  <c r="P30" i="7"/>
  <c r="P15" i="7"/>
  <c r="P16" i="7"/>
  <c r="P17" i="7"/>
  <c r="P18" i="7"/>
  <c r="P19" i="7"/>
  <c r="P20" i="7"/>
  <c r="P21" i="7"/>
  <c r="P22" i="7"/>
  <c r="P14" i="7"/>
  <c r="P24" i="7"/>
  <c r="P25" i="7"/>
  <c r="P26" i="7"/>
  <c r="P27" i="7"/>
  <c r="P23" i="7"/>
  <c r="P31" i="7"/>
  <c r="P32" i="7"/>
  <c r="P13" i="7"/>
  <c r="P70" i="7"/>
  <c r="P73" i="7"/>
  <c r="P74" i="7"/>
  <c r="P75" i="7"/>
  <c r="P72" i="7"/>
  <c r="P76" i="7"/>
  <c r="Q76" i="7"/>
  <c r="N57" i="7"/>
  <c r="N58" i="7"/>
  <c r="N60" i="7"/>
  <c r="N61" i="7"/>
  <c r="N56" i="7"/>
  <c r="N51" i="7"/>
  <c r="N52" i="7"/>
  <c r="N53" i="7"/>
  <c r="N54" i="7"/>
  <c r="N55" i="7"/>
  <c r="N50" i="7"/>
  <c r="N37" i="7"/>
  <c r="N38" i="7"/>
  <c r="N39" i="7"/>
  <c r="N40" i="7"/>
  <c r="N41" i="7"/>
  <c r="N36" i="7"/>
  <c r="N42" i="7"/>
  <c r="N43" i="7"/>
  <c r="N45" i="7"/>
  <c r="N46" i="7"/>
  <c r="N47" i="7"/>
  <c r="N48" i="7"/>
  <c r="N44" i="7"/>
  <c r="N49" i="7"/>
  <c r="N35" i="7"/>
  <c r="N63" i="7"/>
  <c r="N64" i="7"/>
  <c r="N62" i="7"/>
  <c r="N65" i="7"/>
  <c r="N67" i="7"/>
  <c r="N69" i="7"/>
  <c r="N68" i="7"/>
  <c r="N33" i="7"/>
  <c r="N28" i="7"/>
  <c r="N29" i="7"/>
  <c r="N30" i="7"/>
  <c r="N15" i="7"/>
  <c r="N16" i="7"/>
  <c r="N17" i="7"/>
  <c r="N18" i="7"/>
  <c r="N19" i="7"/>
  <c r="N20" i="7"/>
  <c r="N21" i="7"/>
  <c r="N22" i="7"/>
  <c r="N14" i="7"/>
  <c r="N24" i="7"/>
  <c r="N25" i="7"/>
  <c r="N26" i="7"/>
  <c r="N27" i="7"/>
  <c r="N23" i="7"/>
  <c r="N31" i="7"/>
  <c r="N32" i="7"/>
  <c r="N13" i="7"/>
  <c r="N70" i="7"/>
  <c r="N73" i="7"/>
  <c r="N74" i="7"/>
  <c r="N75" i="7"/>
  <c r="N72" i="7"/>
  <c r="N76" i="7"/>
  <c r="O76" i="7"/>
  <c r="L57" i="7"/>
  <c r="L58" i="7"/>
  <c r="L60" i="7"/>
  <c r="L61" i="7"/>
  <c r="L56" i="7"/>
  <c r="L51" i="7"/>
  <c r="L52" i="7"/>
  <c r="L53" i="7"/>
  <c r="L54" i="7"/>
  <c r="L55" i="7"/>
  <c r="L50" i="7"/>
  <c r="L37" i="7"/>
  <c r="L38" i="7"/>
  <c r="L39" i="7"/>
  <c r="L40" i="7"/>
  <c r="L41" i="7"/>
  <c r="L36" i="7"/>
  <c r="L42" i="7"/>
  <c r="L43" i="7"/>
  <c r="L45" i="7"/>
  <c r="L46" i="7"/>
  <c r="L47" i="7"/>
  <c r="L48" i="7"/>
  <c r="L44" i="7"/>
  <c r="L49" i="7"/>
  <c r="L35" i="7"/>
  <c r="L63" i="7"/>
  <c r="L64" i="7"/>
  <c r="L62" i="7"/>
  <c r="L65" i="7"/>
  <c r="L67" i="7"/>
  <c r="L69" i="7"/>
  <c r="L68" i="7"/>
  <c r="L33" i="7"/>
  <c r="L15" i="7"/>
  <c r="L16" i="7"/>
  <c r="L17" i="7"/>
  <c r="L18" i="7"/>
  <c r="L19" i="7"/>
  <c r="L20" i="7"/>
  <c r="L21" i="7"/>
  <c r="L22" i="7"/>
  <c r="L14" i="7"/>
  <c r="L24" i="7"/>
  <c r="L25" i="7"/>
  <c r="L26" i="7"/>
  <c r="L27" i="7"/>
  <c r="L23" i="7"/>
  <c r="L28" i="7"/>
  <c r="L29" i="7"/>
  <c r="L30" i="7"/>
  <c r="L31" i="7"/>
  <c r="L32" i="7"/>
  <c r="L13" i="7"/>
  <c r="L70" i="7"/>
  <c r="L73" i="7"/>
  <c r="L74" i="7"/>
  <c r="L75" i="7"/>
  <c r="L72" i="7"/>
  <c r="L76" i="7"/>
  <c r="M76" i="7"/>
  <c r="J57" i="7"/>
  <c r="J58" i="7"/>
  <c r="J60" i="7"/>
  <c r="J61" i="7"/>
  <c r="J56" i="7"/>
  <c r="J51" i="7"/>
  <c r="J52" i="7"/>
  <c r="J53" i="7"/>
  <c r="J54" i="7"/>
  <c r="J55" i="7"/>
  <c r="J50" i="7"/>
  <c r="J37" i="7"/>
  <c r="J38" i="7"/>
  <c r="J39" i="7"/>
  <c r="J40" i="7"/>
  <c r="J41" i="7"/>
  <c r="J36" i="7"/>
  <c r="J42" i="7"/>
  <c r="J43" i="7"/>
  <c r="J45" i="7"/>
  <c r="J46" i="7"/>
  <c r="J47" i="7"/>
  <c r="J48" i="7"/>
  <c r="J44" i="7"/>
  <c r="J49" i="7"/>
  <c r="J35" i="7"/>
  <c r="J63" i="7"/>
  <c r="J64" i="7"/>
  <c r="J62" i="7"/>
  <c r="J65" i="7"/>
  <c r="J67" i="7"/>
  <c r="J69" i="7"/>
  <c r="J68" i="7"/>
  <c r="J33" i="7"/>
  <c r="J28" i="7"/>
  <c r="J29" i="7"/>
  <c r="J30" i="7"/>
  <c r="J15" i="7"/>
  <c r="J16" i="7"/>
  <c r="J17" i="7"/>
  <c r="J18" i="7"/>
  <c r="J19" i="7"/>
  <c r="J20" i="7"/>
  <c r="J21" i="7"/>
  <c r="J22" i="7"/>
  <c r="J14" i="7"/>
  <c r="J24" i="7"/>
  <c r="J25" i="7"/>
  <c r="J26" i="7"/>
  <c r="J27" i="7"/>
  <c r="J23" i="7"/>
  <c r="J31" i="7"/>
  <c r="J32" i="7"/>
  <c r="J13" i="7"/>
  <c r="J70" i="7"/>
  <c r="J73" i="7"/>
  <c r="J74" i="7"/>
  <c r="J75" i="7"/>
  <c r="J72" i="7"/>
  <c r="J76" i="7"/>
  <c r="K76" i="7"/>
  <c r="H57" i="7"/>
  <c r="H58" i="7"/>
  <c r="H60" i="7"/>
  <c r="H61" i="7"/>
  <c r="H56" i="7"/>
  <c r="H51" i="7"/>
  <c r="H52" i="7"/>
  <c r="H53" i="7"/>
  <c r="H54" i="7"/>
  <c r="H55" i="7"/>
  <c r="H50" i="7"/>
  <c r="H37" i="7"/>
  <c r="H38" i="7"/>
  <c r="H39" i="7"/>
  <c r="H40" i="7"/>
  <c r="H41" i="7"/>
  <c r="H36" i="7"/>
  <c r="H42" i="7"/>
  <c r="H43" i="7"/>
  <c r="H45" i="7"/>
  <c r="H46" i="7"/>
  <c r="H47" i="7"/>
  <c r="H48" i="7"/>
  <c r="H44" i="7"/>
  <c r="H49" i="7"/>
  <c r="H35" i="7"/>
  <c r="H63" i="7"/>
  <c r="H64" i="7"/>
  <c r="H62" i="7"/>
  <c r="H65" i="7"/>
  <c r="H67" i="7"/>
  <c r="H69" i="7"/>
  <c r="H68" i="7"/>
  <c r="H33" i="7"/>
  <c r="H28" i="7"/>
  <c r="H29" i="7"/>
  <c r="H30" i="7"/>
  <c r="H15" i="7"/>
  <c r="H16" i="7"/>
  <c r="H17" i="7"/>
  <c r="H18" i="7"/>
  <c r="H19" i="7"/>
  <c r="H20" i="7"/>
  <c r="H21" i="7"/>
  <c r="H22" i="7"/>
  <c r="H14" i="7"/>
  <c r="H24" i="7"/>
  <c r="H25" i="7"/>
  <c r="H26" i="7"/>
  <c r="H27" i="7"/>
  <c r="H23" i="7"/>
  <c r="H31" i="7"/>
  <c r="H32" i="7"/>
  <c r="H13" i="7"/>
  <c r="H70" i="7"/>
  <c r="H73" i="7"/>
  <c r="H74" i="7"/>
  <c r="H75" i="7"/>
  <c r="H72" i="7"/>
  <c r="H76" i="7"/>
  <c r="I76" i="7"/>
  <c r="F57" i="7"/>
  <c r="F58" i="7"/>
  <c r="F60" i="7"/>
  <c r="F61" i="7"/>
  <c r="F56" i="7"/>
  <c r="F51" i="7"/>
  <c r="F52" i="7"/>
  <c r="F53" i="7"/>
  <c r="F54" i="7"/>
  <c r="F55" i="7"/>
  <c r="F50" i="7"/>
  <c r="F37" i="7"/>
  <c r="F38" i="7"/>
  <c r="F39" i="7"/>
  <c r="F40" i="7"/>
  <c r="F41" i="7"/>
  <c r="F36" i="7"/>
  <c r="F42" i="7"/>
  <c r="F43" i="7"/>
  <c r="F45" i="7"/>
  <c r="F46" i="7"/>
  <c r="F47" i="7"/>
  <c r="F48" i="7"/>
  <c r="F44" i="7"/>
  <c r="F49" i="7"/>
  <c r="F35" i="7"/>
  <c r="F63" i="7"/>
  <c r="F64" i="7"/>
  <c r="F62" i="7"/>
  <c r="F65" i="7"/>
  <c r="F67" i="7"/>
  <c r="F69" i="7"/>
  <c r="F68" i="7"/>
  <c r="F33" i="7"/>
  <c r="F28" i="7"/>
  <c r="F29" i="7"/>
  <c r="F30" i="7"/>
  <c r="F15" i="7"/>
  <c r="F16" i="7"/>
  <c r="F17" i="7"/>
  <c r="F18" i="7"/>
  <c r="F19" i="7"/>
  <c r="F20" i="7"/>
  <c r="F21" i="7"/>
  <c r="F22" i="7"/>
  <c r="F14" i="7"/>
  <c r="F24" i="7"/>
  <c r="F25" i="7"/>
  <c r="F26" i="7"/>
  <c r="F27" i="7"/>
  <c r="F23" i="7"/>
  <c r="F31" i="7"/>
  <c r="F32" i="7"/>
  <c r="F13" i="7"/>
  <c r="F70" i="7"/>
  <c r="F73" i="7"/>
  <c r="F74" i="7"/>
  <c r="F75" i="7"/>
  <c r="F72" i="7"/>
  <c r="F76" i="7"/>
  <c r="G76" i="7"/>
  <c r="D57" i="7"/>
  <c r="D58" i="7"/>
  <c r="D60" i="7"/>
  <c r="D61" i="7"/>
  <c r="D56" i="7"/>
  <c r="D51" i="7"/>
  <c r="D52" i="7"/>
  <c r="D53" i="7"/>
  <c r="D54" i="7"/>
  <c r="D55" i="7"/>
  <c r="D50" i="7"/>
  <c r="D37" i="7"/>
  <c r="D38" i="7"/>
  <c r="D39" i="7"/>
  <c r="D40" i="7"/>
  <c r="D41" i="7"/>
  <c r="D36" i="7"/>
  <c r="D42" i="7"/>
  <c r="D43" i="7"/>
  <c r="D45" i="7"/>
  <c r="D46" i="7"/>
  <c r="D47" i="7"/>
  <c r="D48" i="7"/>
  <c r="D44" i="7"/>
  <c r="D49" i="7"/>
  <c r="D35" i="7"/>
  <c r="D63" i="7"/>
  <c r="D64" i="7"/>
  <c r="D62" i="7"/>
  <c r="D65" i="7"/>
  <c r="D67" i="7"/>
  <c r="D69" i="7"/>
  <c r="D68" i="7"/>
  <c r="D33" i="7"/>
  <c r="D28" i="7"/>
  <c r="D29" i="7"/>
  <c r="D30" i="7"/>
  <c r="D15" i="7"/>
  <c r="D16" i="7"/>
  <c r="D17" i="7"/>
  <c r="D18" i="7"/>
  <c r="D19" i="7"/>
  <c r="D20" i="7"/>
  <c r="D21" i="7"/>
  <c r="D22" i="7"/>
  <c r="D14" i="7"/>
  <c r="D24" i="7"/>
  <c r="D25" i="7"/>
  <c r="D26" i="7"/>
  <c r="D27" i="7"/>
  <c r="D23" i="7"/>
  <c r="D31" i="7"/>
  <c r="D32" i="7"/>
  <c r="D13" i="7"/>
  <c r="D70" i="7"/>
  <c r="D73" i="7"/>
  <c r="D74" i="7"/>
  <c r="D75" i="7"/>
  <c r="D72" i="7"/>
  <c r="D76" i="7"/>
  <c r="E76" i="7"/>
  <c r="C76" i="7"/>
  <c r="W75" i="7"/>
  <c r="U75" i="7"/>
  <c r="S75" i="7"/>
  <c r="Q75" i="7"/>
  <c r="O75" i="7"/>
  <c r="M75" i="7"/>
  <c r="K75" i="7"/>
  <c r="I75" i="7"/>
  <c r="G75" i="7"/>
  <c r="E75" i="7"/>
  <c r="C75" i="7"/>
  <c r="W74" i="7"/>
  <c r="U74" i="7"/>
  <c r="S74" i="7"/>
  <c r="Q74" i="7"/>
  <c r="O74" i="7"/>
  <c r="M74" i="7"/>
  <c r="K74" i="7"/>
  <c r="I74" i="7"/>
  <c r="G74" i="7"/>
  <c r="E74" i="7"/>
  <c r="C74" i="7"/>
  <c r="W73" i="7"/>
  <c r="U73" i="7"/>
  <c r="S73" i="7"/>
  <c r="Q73" i="7"/>
  <c r="O73" i="7"/>
  <c r="M73" i="7"/>
  <c r="K73" i="7"/>
  <c r="I73" i="7"/>
  <c r="G73" i="7"/>
  <c r="E73" i="7"/>
  <c r="C73" i="7"/>
  <c r="W72" i="7"/>
  <c r="U72" i="7"/>
  <c r="S72" i="7"/>
  <c r="Q72" i="7"/>
  <c r="O72" i="7"/>
  <c r="M72" i="7"/>
  <c r="K72" i="7"/>
  <c r="I72" i="7"/>
  <c r="G72" i="7"/>
  <c r="E72" i="7"/>
  <c r="C72" i="7"/>
  <c r="V71" i="7"/>
  <c r="W71" i="7"/>
  <c r="T71" i="7"/>
  <c r="U71" i="7"/>
  <c r="R71" i="7"/>
  <c r="S71" i="7"/>
  <c r="P71" i="7"/>
  <c r="Q71" i="7"/>
  <c r="N71" i="7"/>
  <c r="O71" i="7"/>
  <c r="L71" i="7"/>
  <c r="M71" i="7"/>
  <c r="J71" i="7"/>
  <c r="K71" i="7"/>
  <c r="H71" i="7"/>
  <c r="I71" i="7"/>
  <c r="F71" i="7"/>
  <c r="G71" i="7"/>
  <c r="D71" i="7"/>
  <c r="E71" i="7"/>
  <c r="C71" i="7"/>
  <c r="W70" i="7"/>
  <c r="U70" i="7"/>
  <c r="S70" i="7"/>
  <c r="Q70" i="7"/>
  <c r="O70" i="7"/>
  <c r="M70" i="7"/>
  <c r="K70" i="7"/>
  <c r="I70" i="7"/>
  <c r="G70" i="7"/>
  <c r="E70" i="7"/>
  <c r="C70" i="7"/>
  <c r="W69" i="7"/>
  <c r="U69" i="7"/>
  <c r="S69" i="7"/>
  <c r="Q69" i="7"/>
  <c r="O69" i="7"/>
  <c r="M69" i="7"/>
  <c r="K69" i="7"/>
  <c r="I69" i="7"/>
  <c r="G69" i="7"/>
  <c r="E69" i="7"/>
  <c r="C69" i="7"/>
  <c r="W68" i="7"/>
  <c r="U68" i="7"/>
  <c r="S68" i="7"/>
  <c r="Q68" i="7"/>
  <c r="O68" i="7"/>
  <c r="M68" i="7"/>
  <c r="K68" i="7"/>
  <c r="I68" i="7"/>
  <c r="G68" i="7"/>
  <c r="E68" i="7"/>
  <c r="C68" i="7"/>
  <c r="W67" i="7"/>
  <c r="U67" i="7"/>
  <c r="S67" i="7"/>
  <c r="Q67" i="7"/>
  <c r="O67" i="7"/>
  <c r="M67" i="7"/>
  <c r="K67" i="7"/>
  <c r="I67" i="7"/>
  <c r="G67" i="7"/>
  <c r="E67" i="7"/>
  <c r="C67" i="7"/>
  <c r="W66" i="7"/>
  <c r="U66" i="7"/>
  <c r="S66" i="7"/>
  <c r="Q66" i="7"/>
  <c r="O66" i="7"/>
  <c r="M66" i="7"/>
  <c r="K66" i="7"/>
  <c r="I66" i="7"/>
  <c r="G66" i="7"/>
  <c r="E66" i="7"/>
  <c r="C66" i="7"/>
  <c r="W65" i="7"/>
  <c r="U65" i="7"/>
  <c r="S65" i="7"/>
  <c r="Q65" i="7"/>
  <c r="O65" i="7"/>
  <c r="M65" i="7"/>
  <c r="K65" i="7"/>
  <c r="I65" i="7"/>
  <c r="G65" i="7"/>
  <c r="E65" i="7"/>
  <c r="C65" i="7"/>
  <c r="W64" i="7"/>
  <c r="U64" i="7"/>
  <c r="S64" i="7"/>
  <c r="Q64" i="7"/>
  <c r="O64" i="7"/>
  <c r="M64" i="7"/>
  <c r="K64" i="7"/>
  <c r="I64" i="7"/>
  <c r="G64" i="7"/>
  <c r="E64" i="7"/>
  <c r="C64" i="7"/>
  <c r="W63" i="7"/>
  <c r="U63" i="7"/>
  <c r="S63" i="7"/>
  <c r="Q63" i="7"/>
  <c r="O63" i="7"/>
  <c r="M63" i="7"/>
  <c r="K63" i="7"/>
  <c r="I63" i="7"/>
  <c r="G63" i="7"/>
  <c r="E63" i="7"/>
  <c r="C63" i="7"/>
  <c r="W62" i="7"/>
  <c r="U62" i="7"/>
  <c r="S62" i="7"/>
  <c r="Q62" i="7"/>
  <c r="O62" i="7"/>
  <c r="M62" i="7"/>
  <c r="K62" i="7"/>
  <c r="I62" i="7"/>
  <c r="G62" i="7"/>
  <c r="E62" i="7"/>
  <c r="C62" i="7"/>
  <c r="W61" i="7"/>
  <c r="U61" i="7"/>
  <c r="S61" i="7"/>
  <c r="Q61" i="7"/>
  <c r="O61" i="7"/>
  <c r="M61" i="7"/>
  <c r="K61" i="7"/>
  <c r="I61" i="7"/>
  <c r="G61" i="7"/>
  <c r="E61" i="7"/>
  <c r="C61" i="7"/>
  <c r="W60" i="7"/>
  <c r="U60" i="7"/>
  <c r="S60" i="7"/>
  <c r="Q60" i="7"/>
  <c r="O60" i="7"/>
  <c r="M60" i="7"/>
  <c r="K60" i="7"/>
  <c r="I60" i="7"/>
  <c r="G60" i="7"/>
  <c r="E60" i="7"/>
  <c r="C60" i="7"/>
  <c r="W59" i="7"/>
  <c r="U59" i="7"/>
  <c r="W58" i="7"/>
  <c r="U58" i="7"/>
  <c r="S58" i="7"/>
  <c r="Q58" i="7"/>
  <c r="O58" i="7"/>
  <c r="M58" i="7"/>
  <c r="K58" i="7"/>
  <c r="I58" i="7"/>
  <c r="G58" i="7"/>
  <c r="E58" i="7"/>
  <c r="C58" i="7"/>
  <c r="W57" i="7"/>
  <c r="U57" i="7"/>
  <c r="S57" i="7"/>
  <c r="Q57" i="7"/>
  <c r="O57" i="7"/>
  <c r="M57" i="7"/>
  <c r="K57" i="7"/>
  <c r="I57" i="7"/>
  <c r="G57" i="7"/>
  <c r="E57" i="7"/>
  <c r="C57" i="7"/>
  <c r="W56" i="7"/>
  <c r="U56" i="7"/>
  <c r="S56" i="7"/>
  <c r="Q56" i="7"/>
  <c r="O56" i="7"/>
  <c r="M56" i="7"/>
  <c r="K56" i="7"/>
  <c r="I56" i="7"/>
  <c r="G56" i="7"/>
  <c r="E56" i="7"/>
  <c r="C56" i="7"/>
  <c r="W55" i="7"/>
  <c r="U55" i="7"/>
  <c r="S55" i="7"/>
  <c r="Q55" i="7"/>
  <c r="O55" i="7"/>
  <c r="M55" i="7"/>
  <c r="K55" i="7"/>
  <c r="I55" i="7"/>
  <c r="G55" i="7"/>
  <c r="E55" i="7"/>
  <c r="C55" i="7"/>
  <c r="W54" i="7"/>
  <c r="U54" i="7"/>
  <c r="S54" i="7"/>
  <c r="Q54" i="7"/>
  <c r="O54" i="7"/>
  <c r="M54" i="7"/>
  <c r="K54" i="7"/>
  <c r="I54" i="7"/>
  <c r="G54" i="7"/>
  <c r="E54" i="7"/>
  <c r="C54" i="7"/>
  <c r="W53" i="7"/>
  <c r="U53" i="7"/>
  <c r="S53" i="7"/>
  <c r="Q53" i="7"/>
  <c r="O53" i="7"/>
  <c r="M53" i="7"/>
  <c r="K53" i="7"/>
  <c r="I53" i="7"/>
  <c r="G53" i="7"/>
  <c r="E53" i="7"/>
  <c r="C53" i="7"/>
  <c r="W52" i="7"/>
  <c r="U52" i="7"/>
  <c r="S52" i="7"/>
  <c r="Q52" i="7"/>
  <c r="O52" i="7"/>
  <c r="M52" i="7"/>
  <c r="K52" i="7"/>
  <c r="I52" i="7"/>
  <c r="G52" i="7"/>
  <c r="E52" i="7"/>
  <c r="C52" i="7"/>
  <c r="W51" i="7"/>
  <c r="U51" i="7"/>
  <c r="S51" i="7"/>
  <c r="Q51" i="7"/>
  <c r="O51" i="7"/>
  <c r="M51" i="7"/>
  <c r="K51" i="7"/>
  <c r="I51" i="7"/>
  <c r="G51" i="7"/>
  <c r="E51" i="7"/>
  <c r="C51" i="7"/>
  <c r="W50" i="7"/>
  <c r="U50" i="7"/>
  <c r="S50" i="7"/>
  <c r="Q50" i="7"/>
  <c r="O50" i="7"/>
  <c r="M50" i="7"/>
  <c r="K50" i="7"/>
  <c r="I50" i="7"/>
  <c r="G50" i="7"/>
  <c r="E50" i="7"/>
  <c r="C50" i="7"/>
  <c r="W49" i="7"/>
  <c r="U49" i="7"/>
  <c r="S49" i="7"/>
  <c r="Q49" i="7"/>
  <c r="O49" i="7"/>
  <c r="M49" i="7"/>
  <c r="K49" i="7"/>
  <c r="I49" i="7"/>
  <c r="G49" i="7"/>
  <c r="E49" i="7"/>
  <c r="C49" i="7"/>
  <c r="W48" i="7"/>
  <c r="U48" i="7"/>
  <c r="S48" i="7"/>
  <c r="Q48" i="7"/>
  <c r="O48" i="7"/>
  <c r="M48" i="7"/>
  <c r="K48" i="7"/>
  <c r="I48" i="7"/>
  <c r="G48" i="7"/>
  <c r="E48" i="7"/>
  <c r="C48" i="7"/>
  <c r="W47" i="7"/>
  <c r="U47" i="7"/>
  <c r="S47" i="7"/>
  <c r="Q47" i="7"/>
  <c r="O47" i="7"/>
  <c r="M47" i="7"/>
  <c r="K47" i="7"/>
  <c r="I47" i="7"/>
  <c r="G47" i="7"/>
  <c r="E47" i="7"/>
  <c r="C47" i="7"/>
  <c r="W46" i="7"/>
  <c r="U46" i="7"/>
  <c r="S46" i="7"/>
  <c r="Q46" i="7"/>
  <c r="O46" i="7"/>
  <c r="M46" i="7"/>
  <c r="K46" i="7"/>
  <c r="I46" i="7"/>
  <c r="G46" i="7"/>
  <c r="E46" i="7"/>
  <c r="C46" i="7"/>
  <c r="W45" i="7"/>
  <c r="U45" i="7"/>
  <c r="S45" i="7"/>
  <c r="Q45" i="7"/>
  <c r="O45" i="7"/>
  <c r="M45" i="7"/>
  <c r="K45" i="7"/>
  <c r="I45" i="7"/>
  <c r="G45" i="7"/>
  <c r="E45" i="7"/>
  <c r="C45" i="7"/>
  <c r="W44" i="7"/>
  <c r="U44" i="7"/>
  <c r="S44" i="7"/>
  <c r="Q44" i="7"/>
  <c r="O44" i="7"/>
  <c r="M44" i="7"/>
  <c r="K44" i="7"/>
  <c r="I44" i="7"/>
  <c r="G44" i="7"/>
  <c r="E44" i="7"/>
  <c r="C44" i="7"/>
  <c r="W43" i="7"/>
  <c r="U43" i="7"/>
  <c r="S43" i="7"/>
  <c r="Q43" i="7"/>
  <c r="O43" i="7"/>
  <c r="M43" i="7"/>
  <c r="K43" i="7"/>
  <c r="I43" i="7"/>
  <c r="G43" i="7"/>
  <c r="E43" i="7"/>
  <c r="C43" i="7"/>
  <c r="W42" i="7"/>
  <c r="U42" i="7"/>
  <c r="S42" i="7"/>
  <c r="Q42" i="7"/>
  <c r="O42" i="7"/>
  <c r="M42" i="7"/>
  <c r="K42" i="7"/>
  <c r="I42" i="7"/>
  <c r="G42" i="7"/>
  <c r="E42" i="7"/>
  <c r="C42" i="7"/>
  <c r="W41" i="7"/>
  <c r="U41" i="7"/>
  <c r="S41" i="7"/>
  <c r="Q41" i="7"/>
  <c r="O41" i="7"/>
  <c r="M41" i="7"/>
  <c r="K41" i="7"/>
  <c r="I41" i="7"/>
  <c r="G41" i="7"/>
  <c r="E41" i="7"/>
  <c r="C41" i="7"/>
  <c r="W40" i="7"/>
  <c r="U40" i="7"/>
  <c r="S40" i="7"/>
  <c r="Q40" i="7"/>
  <c r="O40" i="7"/>
  <c r="M40" i="7"/>
  <c r="K40" i="7"/>
  <c r="I40" i="7"/>
  <c r="G40" i="7"/>
  <c r="E40" i="7"/>
  <c r="C40" i="7"/>
  <c r="W39" i="7"/>
  <c r="U39" i="7"/>
  <c r="S39" i="7"/>
  <c r="Q39" i="7"/>
  <c r="O39" i="7"/>
  <c r="M39" i="7"/>
  <c r="K39" i="7"/>
  <c r="I39" i="7"/>
  <c r="G39" i="7"/>
  <c r="E39" i="7"/>
  <c r="C39" i="7"/>
  <c r="W38" i="7"/>
  <c r="U38" i="7"/>
  <c r="S38" i="7"/>
  <c r="Q38" i="7"/>
  <c r="O38" i="7"/>
  <c r="M38" i="7"/>
  <c r="K38" i="7"/>
  <c r="I38" i="7"/>
  <c r="G38" i="7"/>
  <c r="E38" i="7"/>
  <c r="C38" i="7"/>
  <c r="W37" i="7"/>
  <c r="U37" i="7"/>
  <c r="S37" i="7"/>
  <c r="Q37" i="7"/>
  <c r="O37" i="7"/>
  <c r="M37" i="7"/>
  <c r="K37" i="7"/>
  <c r="I37" i="7"/>
  <c r="G37" i="7"/>
  <c r="E37" i="7"/>
  <c r="C37" i="7"/>
  <c r="W36" i="7"/>
  <c r="U36" i="7"/>
  <c r="S36" i="7"/>
  <c r="Q36" i="7"/>
  <c r="O36" i="7"/>
  <c r="M36" i="7"/>
  <c r="K36" i="7"/>
  <c r="I36" i="7"/>
  <c r="G36" i="7"/>
  <c r="E36" i="7"/>
  <c r="C36" i="7"/>
  <c r="W35" i="7"/>
  <c r="U35" i="7"/>
  <c r="S35" i="7"/>
  <c r="Q35" i="7"/>
  <c r="O35" i="7"/>
  <c r="M35" i="7"/>
  <c r="K35" i="7"/>
  <c r="I35" i="7"/>
  <c r="G35" i="7"/>
  <c r="E35" i="7"/>
  <c r="C35" i="7"/>
  <c r="V34" i="7"/>
  <c r="W34" i="7"/>
  <c r="T34" i="7"/>
  <c r="U34" i="7"/>
  <c r="R34" i="7"/>
  <c r="S34" i="7"/>
  <c r="P34" i="7"/>
  <c r="Q34" i="7"/>
  <c r="N34" i="7"/>
  <c r="O34" i="7"/>
  <c r="L34" i="7"/>
  <c r="M34" i="7"/>
  <c r="J34" i="7"/>
  <c r="K34" i="7"/>
  <c r="H34" i="7"/>
  <c r="I34" i="7"/>
  <c r="F34" i="7"/>
  <c r="G34" i="7"/>
  <c r="D34" i="7"/>
  <c r="E34" i="7"/>
  <c r="C34" i="7"/>
  <c r="W33" i="7"/>
  <c r="U33" i="7"/>
  <c r="S33" i="7"/>
  <c r="Q33" i="7"/>
  <c r="O33" i="7"/>
  <c r="M33" i="7"/>
  <c r="K33" i="7"/>
  <c r="I33" i="7"/>
  <c r="G33" i="7"/>
  <c r="E33" i="7"/>
  <c r="C33" i="7"/>
  <c r="W32" i="7"/>
  <c r="U32" i="7"/>
  <c r="S32" i="7"/>
  <c r="Q32" i="7"/>
  <c r="O32" i="7"/>
  <c r="M32" i="7"/>
  <c r="K32" i="7"/>
  <c r="I32" i="7"/>
  <c r="G32" i="7"/>
  <c r="E32" i="7"/>
  <c r="C32" i="7"/>
  <c r="W31" i="7"/>
  <c r="U31" i="7"/>
  <c r="S31" i="7"/>
  <c r="Q31" i="7"/>
  <c r="O31" i="7"/>
  <c r="M31" i="7"/>
  <c r="K31" i="7"/>
  <c r="I31" i="7"/>
  <c r="G31" i="7"/>
  <c r="E31" i="7"/>
  <c r="C31" i="7"/>
  <c r="W30" i="7"/>
  <c r="U30" i="7"/>
  <c r="S30" i="7"/>
  <c r="Q30" i="7"/>
  <c r="O30" i="7"/>
  <c r="M30" i="7"/>
  <c r="K30" i="7"/>
  <c r="I30" i="7"/>
  <c r="G30" i="7"/>
  <c r="E30" i="7"/>
  <c r="C30" i="7"/>
  <c r="W29" i="7"/>
  <c r="U29" i="7"/>
  <c r="S29" i="7"/>
  <c r="Q29" i="7"/>
  <c r="O29" i="7"/>
  <c r="M29" i="7"/>
  <c r="K29" i="7"/>
  <c r="I29" i="7"/>
  <c r="G29" i="7"/>
  <c r="E29" i="7"/>
  <c r="C29" i="7"/>
  <c r="W28" i="7"/>
  <c r="U28" i="7"/>
  <c r="S28" i="7"/>
  <c r="Q28" i="7"/>
  <c r="O28" i="7"/>
  <c r="M28" i="7"/>
  <c r="K28" i="7"/>
  <c r="I28" i="7"/>
  <c r="G28" i="7"/>
  <c r="E28" i="7"/>
  <c r="C28" i="7"/>
  <c r="W27" i="7"/>
  <c r="U27" i="7"/>
  <c r="S27" i="7"/>
  <c r="Q27" i="7"/>
  <c r="O27" i="7"/>
  <c r="M27" i="7"/>
  <c r="K27" i="7"/>
  <c r="I27" i="7"/>
  <c r="G27" i="7"/>
  <c r="E27" i="7"/>
  <c r="C27" i="7"/>
  <c r="W26" i="7"/>
  <c r="U26" i="7"/>
  <c r="S26" i="7"/>
  <c r="Q26" i="7"/>
  <c r="O26" i="7"/>
  <c r="M26" i="7"/>
  <c r="K26" i="7"/>
  <c r="I26" i="7"/>
  <c r="G26" i="7"/>
  <c r="E26" i="7"/>
  <c r="C26" i="7"/>
  <c r="W25" i="7"/>
  <c r="U25" i="7"/>
  <c r="S25" i="7"/>
  <c r="Q25" i="7"/>
  <c r="O25" i="7"/>
  <c r="M25" i="7"/>
  <c r="K25" i="7"/>
  <c r="I25" i="7"/>
  <c r="G25" i="7"/>
  <c r="E25" i="7"/>
  <c r="C25" i="7"/>
  <c r="W24" i="7"/>
  <c r="U24" i="7"/>
  <c r="S24" i="7"/>
  <c r="Q24" i="7"/>
  <c r="O24" i="7"/>
  <c r="M24" i="7"/>
  <c r="K24" i="7"/>
  <c r="I24" i="7"/>
  <c r="G24" i="7"/>
  <c r="E24" i="7"/>
  <c r="C24" i="7"/>
  <c r="W23" i="7"/>
  <c r="U23" i="7"/>
  <c r="S23" i="7"/>
  <c r="Q23" i="7"/>
  <c r="O23" i="7"/>
  <c r="M23" i="7"/>
  <c r="K23" i="7"/>
  <c r="I23" i="7"/>
  <c r="G23" i="7"/>
  <c r="E23" i="7"/>
  <c r="C23" i="7"/>
  <c r="W22" i="7"/>
  <c r="U22" i="7"/>
  <c r="S22" i="7"/>
  <c r="Q22" i="7"/>
  <c r="O22" i="7"/>
  <c r="M22" i="7"/>
  <c r="K22" i="7"/>
  <c r="I22" i="7"/>
  <c r="G22" i="7"/>
  <c r="E22" i="7"/>
  <c r="C22" i="7"/>
  <c r="W21" i="7"/>
  <c r="U21" i="7"/>
  <c r="S21" i="7"/>
  <c r="Q21" i="7"/>
  <c r="O21" i="7"/>
  <c r="M21" i="7"/>
  <c r="K21" i="7"/>
  <c r="I21" i="7"/>
  <c r="G21" i="7"/>
  <c r="E21" i="7"/>
  <c r="C21" i="7"/>
  <c r="W20" i="7"/>
  <c r="U20" i="7"/>
  <c r="S20" i="7"/>
  <c r="Q20" i="7"/>
  <c r="O20" i="7"/>
  <c r="M20" i="7"/>
  <c r="K20" i="7"/>
  <c r="I20" i="7"/>
  <c r="G20" i="7"/>
  <c r="E20" i="7"/>
  <c r="C20" i="7"/>
  <c r="W19" i="7"/>
  <c r="U19" i="7"/>
  <c r="S19" i="7"/>
  <c r="Q19" i="7"/>
  <c r="O19" i="7"/>
  <c r="M19" i="7"/>
  <c r="K19" i="7"/>
  <c r="I19" i="7"/>
  <c r="G19" i="7"/>
  <c r="E19" i="7"/>
  <c r="C19" i="7"/>
  <c r="W18" i="7"/>
  <c r="U18" i="7"/>
  <c r="S18" i="7"/>
  <c r="Q18" i="7"/>
  <c r="O18" i="7"/>
  <c r="M18" i="7"/>
  <c r="K18" i="7"/>
  <c r="I18" i="7"/>
  <c r="G18" i="7"/>
  <c r="E18" i="7"/>
  <c r="C18" i="7"/>
  <c r="W17" i="7"/>
  <c r="U17" i="7"/>
  <c r="S17" i="7"/>
  <c r="Q17" i="7"/>
  <c r="O17" i="7"/>
  <c r="M17" i="7"/>
  <c r="K17" i="7"/>
  <c r="I17" i="7"/>
  <c r="G17" i="7"/>
  <c r="E17" i="7"/>
  <c r="C17" i="7"/>
  <c r="W16" i="7"/>
  <c r="U16" i="7"/>
  <c r="S16" i="7"/>
  <c r="Q16" i="7"/>
  <c r="O16" i="7"/>
  <c r="M16" i="7"/>
  <c r="K16" i="7"/>
  <c r="I16" i="7"/>
  <c r="G16" i="7"/>
  <c r="E16" i="7"/>
  <c r="C16" i="7"/>
  <c r="W15" i="7"/>
  <c r="U15" i="7"/>
  <c r="S15" i="7"/>
  <c r="Q15" i="7"/>
  <c r="O15" i="7"/>
  <c r="M15" i="7"/>
  <c r="K15" i="7"/>
  <c r="I15" i="7"/>
  <c r="G15" i="7"/>
  <c r="E15" i="7"/>
  <c r="C15" i="7"/>
  <c r="W14" i="7"/>
  <c r="U14" i="7"/>
  <c r="S14" i="7"/>
  <c r="Q14" i="7"/>
  <c r="O14" i="7"/>
  <c r="M14" i="7"/>
  <c r="K14" i="7"/>
  <c r="I14" i="7"/>
  <c r="G14" i="7"/>
  <c r="E14" i="7"/>
  <c r="C14" i="7"/>
  <c r="W13" i="7"/>
  <c r="U13" i="7"/>
  <c r="S13" i="7"/>
  <c r="Q13" i="7"/>
  <c r="O13" i="7"/>
  <c r="M13" i="7"/>
  <c r="K13" i="7"/>
  <c r="I13" i="7"/>
  <c r="G13" i="7"/>
  <c r="E13" i="7"/>
  <c r="C13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1" i="7"/>
  <c r="W9" i="7"/>
  <c r="U9" i="7"/>
  <c r="S9" i="7"/>
  <c r="Q9" i="7"/>
  <c r="O9" i="7"/>
  <c r="M9" i="7"/>
  <c r="K9" i="7"/>
  <c r="I9" i="7"/>
  <c r="G9" i="7"/>
  <c r="E9" i="7"/>
  <c r="C9" i="7"/>
  <c r="C100" i="11"/>
  <c r="T9" i="11"/>
  <c r="U99" i="11"/>
  <c r="P99" i="11"/>
  <c r="N9" i="11"/>
  <c r="O99" i="11"/>
  <c r="L9" i="11"/>
  <c r="M99" i="11"/>
  <c r="J9" i="11"/>
  <c r="K99" i="11"/>
  <c r="H9" i="11"/>
  <c r="I99" i="11"/>
  <c r="F9" i="11"/>
  <c r="G99" i="11"/>
  <c r="D9" i="11"/>
  <c r="E99" i="11"/>
  <c r="C99" i="11"/>
  <c r="U98" i="11"/>
  <c r="O98" i="11"/>
  <c r="M98" i="11"/>
  <c r="K98" i="11"/>
  <c r="I98" i="11"/>
  <c r="G98" i="11"/>
  <c r="E98" i="11"/>
  <c r="C98" i="11"/>
  <c r="U97" i="11"/>
  <c r="O97" i="11"/>
  <c r="M97" i="11"/>
  <c r="K97" i="11"/>
  <c r="I97" i="11"/>
  <c r="G97" i="11"/>
  <c r="E97" i="11"/>
  <c r="C97" i="11"/>
  <c r="U96" i="11"/>
  <c r="O96" i="11"/>
  <c r="M96" i="11"/>
  <c r="K96" i="11"/>
  <c r="I96" i="11"/>
  <c r="G96" i="11"/>
  <c r="E96" i="11"/>
  <c r="C96" i="11"/>
  <c r="U95" i="11"/>
  <c r="O95" i="11"/>
  <c r="M95" i="11"/>
  <c r="K95" i="11"/>
  <c r="I95" i="11"/>
  <c r="G95" i="11"/>
  <c r="E95" i="11"/>
  <c r="C95" i="11"/>
  <c r="W94" i="11"/>
  <c r="U94" i="11"/>
  <c r="R94" i="11"/>
  <c r="P94" i="11"/>
  <c r="N94" i="11"/>
  <c r="O94" i="11"/>
  <c r="L94" i="11"/>
  <c r="M94" i="11"/>
  <c r="J94" i="11"/>
  <c r="K94" i="11"/>
  <c r="H94" i="11"/>
  <c r="I94" i="11"/>
  <c r="F94" i="11"/>
  <c r="G94" i="11"/>
  <c r="D94" i="11"/>
  <c r="E94" i="11"/>
  <c r="C94" i="11"/>
  <c r="W93" i="11"/>
  <c r="U93" i="11"/>
  <c r="P15" i="11"/>
  <c r="P14" i="11"/>
  <c r="P69" i="11"/>
  <c r="P75" i="11"/>
  <c r="P56" i="11"/>
  <c r="P55" i="11"/>
  <c r="P53" i="11"/>
  <c r="P87" i="11"/>
  <c r="P89" i="11"/>
  <c r="P93" i="11"/>
  <c r="O93" i="11"/>
  <c r="M93" i="11"/>
  <c r="K93" i="11"/>
  <c r="I93" i="11"/>
  <c r="G93" i="11"/>
  <c r="E93" i="11"/>
  <c r="C93" i="11"/>
  <c r="U92" i="11"/>
  <c r="O92" i="11"/>
  <c r="M92" i="11"/>
  <c r="K92" i="11"/>
  <c r="I92" i="11"/>
  <c r="G92" i="11"/>
  <c r="E92" i="11"/>
  <c r="C92" i="11"/>
  <c r="U91" i="11"/>
  <c r="O91" i="11"/>
  <c r="M91" i="11"/>
  <c r="K91" i="11"/>
  <c r="I91" i="11"/>
  <c r="G91" i="11"/>
  <c r="E91" i="11"/>
  <c r="C91" i="11"/>
  <c r="U90" i="11"/>
  <c r="O90" i="11"/>
  <c r="M90" i="11"/>
  <c r="K90" i="11"/>
  <c r="I90" i="11"/>
  <c r="G90" i="11"/>
  <c r="E90" i="11"/>
  <c r="C90" i="11"/>
  <c r="W89" i="11"/>
  <c r="U89" i="11"/>
  <c r="O89" i="11"/>
  <c r="M89" i="11"/>
  <c r="K89" i="11"/>
  <c r="I89" i="11"/>
  <c r="G89" i="11"/>
  <c r="E89" i="11"/>
  <c r="C89" i="11"/>
  <c r="W88" i="11"/>
  <c r="U88" i="11"/>
  <c r="R88" i="11"/>
  <c r="P88" i="11"/>
  <c r="N88" i="11"/>
  <c r="O88" i="11"/>
  <c r="L88" i="11"/>
  <c r="M88" i="11"/>
  <c r="J88" i="11"/>
  <c r="K88" i="11"/>
  <c r="H88" i="11"/>
  <c r="I88" i="11"/>
  <c r="F88" i="11"/>
  <c r="G88" i="11"/>
  <c r="D88" i="11"/>
  <c r="E88" i="11"/>
  <c r="C88" i="11"/>
  <c r="W87" i="11"/>
  <c r="U87" i="11"/>
  <c r="O87" i="11"/>
  <c r="M87" i="11"/>
  <c r="K87" i="11"/>
  <c r="I87" i="11"/>
  <c r="G87" i="11"/>
  <c r="E87" i="11"/>
  <c r="C87" i="11"/>
  <c r="U86" i="11"/>
  <c r="O86" i="11"/>
  <c r="M86" i="11"/>
  <c r="K86" i="11"/>
  <c r="I86" i="11"/>
  <c r="G86" i="11"/>
  <c r="E86" i="11"/>
  <c r="C86" i="11"/>
  <c r="U85" i="11"/>
  <c r="O85" i="11"/>
  <c r="M85" i="11"/>
  <c r="K85" i="11"/>
  <c r="I85" i="11"/>
  <c r="G85" i="11"/>
  <c r="E85" i="11"/>
  <c r="C85" i="11"/>
  <c r="U84" i="11"/>
  <c r="O84" i="11"/>
  <c r="M84" i="11"/>
  <c r="K84" i="11"/>
  <c r="I84" i="11"/>
  <c r="G84" i="11"/>
  <c r="E84" i="11"/>
  <c r="C84" i="11"/>
  <c r="U83" i="11"/>
  <c r="O83" i="11"/>
  <c r="M83" i="11"/>
  <c r="K83" i="11"/>
  <c r="I83" i="11"/>
  <c r="G83" i="11"/>
  <c r="E83" i="11"/>
  <c r="C83" i="11"/>
  <c r="U82" i="11"/>
  <c r="O82" i="11"/>
  <c r="M82" i="11"/>
  <c r="K82" i="11"/>
  <c r="I82" i="11"/>
  <c r="G82" i="11"/>
  <c r="E82" i="11"/>
  <c r="C82" i="11"/>
  <c r="U81" i="11"/>
  <c r="O81" i="11"/>
  <c r="M81" i="11"/>
  <c r="K81" i="11"/>
  <c r="I81" i="11"/>
  <c r="G81" i="11"/>
  <c r="E81" i="11"/>
  <c r="C81" i="11"/>
  <c r="U80" i="11"/>
  <c r="O80" i="11"/>
  <c r="M80" i="11"/>
  <c r="K80" i="11"/>
  <c r="I80" i="11"/>
  <c r="G80" i="11"/>
  <c r="E80" i="11"/>
  <c r="C80" i="11"/>
  <c r="U79" i="11"/>
  <c r="O79" i="11"/>
  <c r="M79" i="11"/>
  <c r="K79" i="11"/>
  <c r="I79" i="11"/>
  <c r="G79" i="11"/>
  <c r="E79" i="11"/>
  <c r="C79" i="11"/>
  <c r="U78" i="11"/>
  <c r="O78" i="11"/>
  <c r="M78" i="11"/>
  <c r="K78" i="11"/>
  <c r="I78" i="11"/>
  <c r="G78" i="11"/>
  <c r="E78" i="11"/>
  <c r="C78" i="11"/>
  <c r="U77" i="11"/>
  <c r="O77" i="11"/>
  <c r="M77" i="11"/>
  <c r="K77" i="11"/>
  <c r="I77" i="11"/>
  <c r="G77" i="11"/>
  <c r="E77" i="11"/>
  <c r="C77" i="11"/>
  <c r="U76" i="11"/>
  <c r="O76" i="11"/>
  <c r="M76" i="11"/>
  <c r="K76" i="11"/>
  <c r="I76" i="11"/>
  <c r="G76" i="11"/>
  <c r="E76" i="11"/>
  <c r="C76" i="11"/>
  <c r="W75" i="11"/>
  <c r="U75" i="11"/>
  <c r="O75" i="11"/>
  <c r="M75" i="11"/>
  <c r="K75" i="11"/>
  <c r="I75" i="11"/>
  <c r="G75" i="11"/>
  <c r="E75" i="11"/>
  <c r="C75" i="11"/>
  <c r="U74" i="11"/>
  <c r="O74" i="11"/>
  <c r="M74" i="11"/>
  <c r="K74" i="11"/>
  <c r="I74" i="11"/>
  <c r="G74" i="11"/>
  <c r="E74" i="11"/>
  <c r="C74" i="11"/>
  <c r="U73" i="11"/>
  <c r="O73" i="11"/>
  <c r="M73" i="11"/>
  <c r="K73" i="11"/>
  <c r="I73" i="11"/>
  <c r="G73" i="11"/>
  <c r="E73" i="11"/>
  <c r="C73" i="11"/>
  <c r="U72" i="11"/>
  <c r="O72" i="11"/>
  <c r="M72" i="11"/>
  <c r="K72" i="11"/>
  <c r="I72" i="11"/>
  <c r="G72" i="11"/>
  <c r="E72" i="11"/>
  <c r="C72" i="11"/>
  <c r="U71" i="11"/>
  <c r="O71" i="11"/>
  <c r="M71" i="11"/>
  <c r="K71" i="11"/>
  <c r="I71" i="11"/>
  <c r="G71" i="11"/>
  <c r="E71" i="11"/>
  <c r="C71" i="11"/>
  <c r="U70" i="11"/>
  <c r="O70" i="11"/>
  <c r="M70" i="11"/>
  <c r="K70" i="11"/>
  <c r="I70" i="11"/>
  <c r="G70" i="11"/>
  <c r="E70" i="11"/>
  <c r="C70" i="11"/>
  <c r="W69" i="11"/>
  <c r="U69" i="11"/>
  <c r="O69" i="11"/>
  <c r="M69" i="11"/>
  <c r="K69" i="11"/>
  <c r="I69" i="11"/>
  <c r="G69" i="11"/>
  <c r="E69" i="11"/>
  <c r="C69" i="11"/>
  <c r="U68" i="11"/>
  <c r="O68" i="11"/>
  <c r="M68" i="11"/>
  <c r="K68" i="11"/>
  <c r="I68" i="11"/>
  <c r="G68" i="11"/>
  <c r="E68" i="11"/>
  <c r="C68" i="11"/>
  <c r="U67" i="11"/>
  <c r="O67" i="11"/>
  <c r="M67" i="11"/>
  <c r="K67" i="11"/>
  <c r="I67" i="11"/>
  <c r="G67" i="11"/>
  <c r="E67" i="11"/>
  <c r="C67" i="11"/>
  <c r="U66" i="11"/>
  <c r="O66" i="11"/>
  <c r="M66" i="11"/>
  <c r="K66" i="11"/>
  <c r="I66" i="11"/>
  <c r="G66" i="11"/>
  <c r="E66" i="11"/>
  <c r="C66" i="11"/>
  <c r="U65" i="11"/>
  <c r="O65" i="11"/>
  <c r="M65" i="11"/>
  <c r="K65" i="11"/>
  <c r="I65" i="11"/>
  <c r="G65" i="11"/>
  <c r="E65" i="11"/>
  <c r="C65" i="11"/>
  <c r="U64" i="11"/>
  <c r="O64" i="11"/>
  <c r="M64" i="11"/>
  <c r="K64" i="11"/>
  <c r="I64" i="11"/>
  <c r="G64" i="11"/>
  <c r="E64" i="11"/>
  <c r="C64" i="11"/>
  <c r="U63" i="11"/>
  <c r="O63" i="11"/>
  <c r="M63" i="11"/>
  <c r="K63" i="11"/>
  <c r="I63" i="11"/>
  <c r="G63" i="11"/>
  <c r="E63" i="11"/>
  <c r="C63" i="11"/>
  <c r="U62" i="11"/>
  <c r="O62" i="11"/>
  <c r="M62" i="11"/>
  <c r="K62" i="11"/>
  <c r="I62" i="11"/>
  <c r="G62" i="11"/>
  <c r="E62" i="11"/>
  <c r="C62" i="11"/>
  <c r="U61" i="11"/>
  <c r="O61" i="11"/>
  <c r="M61" i="11"/>
  <c r="K61" i="11"/>
  <c r="I61" i="11"/>
  <c r="G61" i="11"/>
  <c r="E61" i="11"/>
  <c r="C61" i="11"/>
  <c r="U60" i="11"/>
  <c r="O60" i="11"/>
  <c r="M60" i="11"/>
  <c r="K60" i="11"/>
  <c r="I60" i="11"/>
  <c r="G60" i="11"/>
  <c r="E60" i="11"/>
  <c r="C60" i="11"/>
  <c r="U59" i="11"/>
  <c r="O59" i="11"/>
  <c r="M59" i="11"/>
  <c r="K59" i="11"/>
  <c r="I59" i="11"/>
  <c r="G59" i="11"/>
  <c r="E59" i="11"/>
  <c r="C59" i="11"/>
  <c r="U58" i="11"/>
  <c r="O58" i="11"/>
  <c r="M58" i="11"/>
  <c r="K58" i="11"/>
  <c r="I58" i="11"/>
  <c r="G58" i="11"/>
  <c r="E58" i="11"/>
  <c r="C58" i="11"/>
  <c r="U57" i="11"/>
  <c r="O57" i="11"/>
  <c r="M57" i="11"/>
  <c r="K57" i="11"/>
  <c r="I57" i="11"/>
  <c r="G57" i="11"/>
  <c r="E57" i="11"/>
  <c r="C57" i="11"/>
  <c r="W56" i="11"/>
  <c r="U56" i="11"/>
  <c r="O56" i="11"/>
  <c r="M56" i="11"/>
  <c r="K56" i="11"/>
  <c r="I56" i="11"/>
  <c r="G56" i="11"/>
  <c r="E56" i="11"/>
  <c r="C56" i="11"/>
  <c r="W55" i="11"/>
  <c r="U55" i="11"/>
  <c r="O55" i="11"/>
  <c r="M55" i="11"/>
  <c r="K55" i="11"/>
  <c r="I55" i="11"/>
  <c r="G55" i="11"/>
  <c r="E55" i="11"/>
  <c r="C55" i="11"/>
  <c r="W54" i="11"/>
  <c r="U54" i="11"/>
  <c r="R54" i="11"/>
  <c r="P54" i="11"/>
  <c r="N54" i="11"/>
  <c r="O54" i="11"/>
  <c r="L54" i="11"/>
  <c r="M54" i="11"/>
  <c r="J54" i="11"/>
  <c r="K54" i="11"/>
  <c r="H54" i="11"/>
  <c r="I54" i="11"/>
  <c r="F54" i="11"/>
  <c r="G54" i="11"/>
  <c r="D54" i="11"/>
  <c r="E54" i="11"/>
  <c r="C54" i="11"/>
  <c r="W53" i="11"/>
  <c r="U53" i="11"/>
  <c r="O53" i="11"/>
  <c r="M53" i="11"/>
  <c r="K53" i="11"/>
  <c r="I53" i="11"/>
  <c r="G53" i="11"/>
  <c r="E53" i="11"/>
  <c r="C53" i="11"/>
  <c r="U52" i="11"/>
  <c r="O52" i="11"/>
  <c r="M52" i="11"/>
  <c r="K52" i="11"/>
  <c r="I52" i="11"/>
  <c r="G52" i="11"/>
  <c r="E52" i="11"/>
  <c r="C52" i="11"/>
  <c r="U51" i="11"/>
  <c r="O51" i="11"/>
  <c r="M51" i="11"/>
  <c r="K51" i="11"/>
  <c r="I51" i="11"/>
  <c r="G51" i="11"/>
  <c r="E51" i="11"/>
  <c r="C51" i="11"/>
  <c r="U50" i="11"/>
  <c r="O50" i="11"/>
  <c r="M50" i="11"/>
  <c r="K50" i="11"/>
  <c r="I50" i="11"/>
  <c r="G50" i="11"/>
  <c r="E50" i="11"/>
  <c r="C50" i="11"/>
  <c r="U49" i="11"/>
  <c r="O49" i="11"/>
  <c r="M49" i="11"/>
  <c r="K49" i="11"/>
  <c r="I49" i="11"/>
  <c r="G49" i="11"/>
  <c r="E49" i="11"/>
  <c r="C49" i="11"/>
  <c r="U48" i="11"/>
  <c r="O48" i="11"/>
  <c r="M48" i="11"/>
  <c r="K48" i="11"/>
  <c r="I48" i="11"/>
  <c r="G48" i="11"/>
  <c r="E48" i="11"/>
  <c r="C48" i="11"/>
  <c r="U47" i="11"/>
  <c r="O47" i="11"/>
  <c r="M47" i="11"/>
  <c r="K47" i="11"/>
  <c r="I47" i="11"/>
  <c r="G47" i="11"/>
  <c r="E47" i="11"/>
  <c r="C47" i="11"/>
  <c r="U46" i="11"/>
  <c r="O46" i="11"/>
  <c r="M46" i="11"/>
  <c r="K46" i="11"/>
  <c r="I46" i="11"/>
  <c r="G46" i="11"/>
  <c r="E46" i="11"/>
  <c r="C46" i="11"/>
  <c r="W45" i="11"/>
  <c r="U45" i="11"/>
  <c r="O45" i="11"/>
  <c r="M45" i="11"/>
  <c r="K45" i="11"/>
  <c r="I45" i="11"/>
  <c r="G45" i="11"/>
  <c r="E45" i="11"/>
  <c r="C45" i="11"/>
  <c r="U44" i="11"/>
  <c r="O44" i="11"/>
  <c r="M44" i="11"/>
  <c r="K44" i="11"/>
  <c r="I44" i="11"/>
  <c r="G44" i="11"/>
  <c r="E44" i="11"/>
  <c r="C44" i="11"/>
  <c r="U43" i="11"/>
  <c r="O43" i="11"/>
  <c r="M43" i="11"/>
  <c r="K43" i="11"/>
  <c r="I43" i="11"/>
  <c r="G43" i="11"/>
  <c r="E43" i="11"/>
  <c r="C43" i="11"/>
  <c r="U42" i="11"/>
  <c r="O42" i="11"/>
  <c r="M42" i="11"/>
  <c r="K42" i="11"/>
  <c r="I42" i="11"/>
  <c r="G42" i="11"/>
  <c r="E42" i="11"/>
  <c r="C42" i="11"/>
  <c r="U41" i="11"/>
  <c r="O41" i="11"/>
  <c r="M41" i="11"/>
  <c r="K41" i="11"/>
  <c r="I41" i="11"/>
  <c r="G41" i="11"/>
  <c r="E41" i="11"/>
  <c r="C41" i="11"/>
  <c r="U40" i="11"/>
  <c r="O40" i="11"/>
  <c r="M40" i="11"/>
  <c r="K40" i="11"/>
  <c r="I40" i="11"/>
  <c r="G40" i="11"/>
  <c r="E40" i="11"/>
  <c r="C40" i="11"/>
  <c r="U39" i="11"/>
  <c r="O39" i="11"/>
  <c r="M39" i="11"/>
  <c r="K39" i="11"/>
  <c r="I39" i="11"/>
  <c r="G39" i="11"/>
  <c r="E39" i="11"/>
  <c r="C39" i="11"/>
  <c r="U38" i="11"/>
  <c r="O38" i="11"/>
  <c r="M38" i="11"/>
  <c r="K38" i="11"/>
  <c r="I38" i="11"/>
  <c r="G38" i="11"/>
  <c r="E38" i="11"/>
  <c r="C38" i="11"/>
  <c r="U37" i="11"/>
  <c r="O37" i="11"/>
  <c r="M37" i="11"/>
  <c r="K37" i="11"/>
  <c r="I37" i="11"/>
  <c r="G37" i="11"/>
  <c r="E37" i="11"/>
  <c r="C37" i="11"/>
  <c r="U36" i="11"/>
  <c r="O36" i="11"/>
  <c r="M36" i="11"/>
  <c r="K36" i="11"/>
  <c r="I36" i="11"/>
  <c r="G36" i="11"/>
  <c r="E36" i="11"/>
  <c r="C36" i="11"/>
  <c r="W35" i="11"/>
  <c r="U35" i="11"/>
  <c r="O35" i="11"/>
  <c r="M35" i="11"/>
  <c r="K35" i="11"/>
  <c r="I35" i="11"/>
  <c r="G35" i="11"/>
  <c r="E35" i="11"/>
  <c r="C35" i="11"/>
  <c r="U34" i="11"/>
  <c r="O34" i="11"/>
  <c r="M34" i="11"/>
  <c r="K34" i="11"/>
  <c r="I34" i="11"/>
  <c r="G34" i="11"/>
  <c r="E34" i="11"/>
  <c r="C34" i="11"/>
  <c r="U33" i="11"/>
  <c r="O33" i="11"/>
  <c r="M33" i="11"/>
  <c r="K33" i="11"/>
  <c r="I33" i="11"/>
  <c r="G33" i="11"/>
  <c r="E33" i="11"/>
  <c r="C33" i="11"/>
  <c r="U32" i="11"/>
  <c r="O32" i="11"/>
  <c r="M32" i="11"/>
  <c r="K32" i="11"/>
  <c r="I32" i="11"/>
  <c r="G32" i="11"/>
  <c r="E32" i="11"/>
  <c r="C32" i="11"/>
  <c r="U31" i="11"/>
  <c r="O31" i="11"/>
  <c r="M31" i="11"/>
  <c r="K31" i="11"/>
  <c r="I31" i="11"/>
  <c r="G31" i="11"/>
  <c r="E31" i="11"/>
  <c r="C31" i="11"/>
  <c r="U30" i="11"/>
  <c r="O30" i="11"/>
  <c r="M30" i="11"/>
  <c r="K30" i="11"/>
  <c r="I30" i="11"/>
  <c r="G30" i="11"/>
  <c r="E30" i="11"/>
  <c r="C30" i="11"/>
  <c r="W29" i="11"/>
  <c r="U29" i="11"/>
  <c r="O29" i="11"/>
  <c r="M29" i="11"/>
  <c r="K29" i="11"/>
  <c r="I29" i="11"/>
  <c r="G29" i="11"/>
  <c r="E29" i="11"/>
  <c r="C29" i="11"/>
  <c r="U28" i="11"/>
  <c r="O28" i="11"/>
  <c r="M28" i="11"/>
  <c r="K28" i="11"/>
  <c r="I28" i="11"/>
  <c r="G28" i="11"/>
  <c r="E28" i="11"/>
  <c r="C28" i="11"/>
  <c r="U27" i="11"/>
  <c r="O27" i="11"/>
  <c r="M27" i="11"/>
  <c r="K27" i="11"/>
  <c r="I27" i="11"/>
  <c r="G27" i="11"/>
  <c r="E27" i="11"/>
  <c r="C27" i="11"/>
  <c r="U26" i="11"/>
  <c r="O26" i="11"/>
  <c r="M26" i="11"/>
  <c r="K26" i="11"/>
  <c r="I26" i="11"/>
  <c r="G26" i="11"/>
  <c r="E26" i="11"/>
  <c r="C26" i="11"/>
  <c r="U25" i="11"/>
  <c r="O25" i="11"/>
  <c r="M25" i="11"/>
  <c r="K25" i="11"/>
  <c r="I25" i="11"/>
  <c r="G25" i="11"/>
  <c r="E25" i="11"/>
  <c r="C25" i="11"/>
  <c r="U24" i="11"/>
  <c r="O24" i="11"/>
  <c r="M24" i="11"/>
  <c r="K24" i="11"/>
  <c r="I24" i="11"/>
  <c r="G24" i="11"/>
  <c r="E24" i="11"/>
  <c r="C24" i="11"/>
  <c r="U23" i="11"/>
  <c r="O23" i="11"/>
  <c r="M23" i="11"/>
  <c r="K23" i="11"/>
  <c r="I23" i="11"/>
  <c r="G23" i="11"/>
  <c r="E23" i="11"/>
  <c r="C23" i="11"/>
  <c r="U22" i="11"/>
  <c r="O22" i="11"/>
  <c r="M22" i="11"/>
  <c r="K22" i="11"/>
  <c r="I22" i="11"/>
  <c r="G22" i="11"/>
  <c r="E22" i="11"/>
  <c r="C22" i="11"/>
  <c r="U21" i="11"/>
  <c r="O21" i="11"/>
  <c r="M21" i="11"/>
  <c r="K21" i="11"/>
  <c r="I21" i="11"/>
  <c r="G21" i="11"/>
  <c r="E21" i="11"/>
  <c r="C21" i="11"/>
  <c r="U20" i="11"/>
  <c r="O20" i="11"/>
  <c r="M20" i="11"/>
  <c r="K20" i="11"/>
  <c r="I20" i="11"/>
  <c r="G20" i="11"/>
  <c r="E20" i="11"/>
  <c r="C20" i="11"/>
  <c r="U19" i="11"/>
  <c r="O19" i="11"/>
  <c r="M19" i="11"/>
  <c r="K19" i="11"/>
  <c r="I19" i="11"/>
  <c r="G19" i="11"/>
  <c r="E19" i="11"/>
  <c r="C19" i="11"/>
  <c r="U18" i="11"/>
  <c r="O18" i="11"/>
  <c r="M18" i="11"/>
  <c r="K18" i="11"/>
  <c r="I18" i="11"/>
  <c r="G18" i="11"/>
  <c r="E18" i="11"/>
  <c r="C18" i="11"/>
  <c r="U17" i="11"/>
  <c r="O17" i="11"/>
  <c r="M17" i="11"/>
  <c r="K17" i="11"/>
  <c r="I17" i="11"/>
  <c r="G17" i="11"/>
  <c r="E17" i="11"/>
  <c r="C17" i="11"/>
  <c r="U16" i="11"/>
  <c r="O16" i="11"/>
  <c r="M16" i="11"/>
  <c r="K16" i="11"/>
  <c r="I16" i="11"/>
  <c r="G16" i="11"/>
  <c r="E16" i="11"/>
  <c r="C16" i="11"/>
  <c r="W15" i="11"/>
  <c r="U15" i="11"/>
  <c r="O15" i="11"/>
  <c r="M15" i="11"/>
  <c r="K15" i="11"/>
  <c r="I15" i="11"/>
  <c r="G15" i="11"/>
  <c r="E15" i="11"/>
  <c r="C15" i="11"/>
  <c r="W14" i="11"/>
  <c r="U14" i="11"/>
  <c r="O14" i="11"/>
  <c r="M14" i="11"/>
  <c r="K14" i="11"/>
  <c r="I14" i="11"/>
  <c r="G14" i="11"/>
  <c r="E14" i="11"/>
  <c r="C14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2" i="11"/>
  <c r="R9" i="11"/>
  <c r="P9" i="11"/>
  <c r="C9" i="11"/>
  <c r="C96" i="10"/>
  <c r="W95" i="10"/>
  <c r="U95" i="10"/>
  <c r="S95" i="10"/>
  <c r="O95" i="10"/>
  <c r="M95" i="10"/>
  <c r="K95" i="10"/>
  <c r="I95" i="10"/>
  <c r="G95" i="10"/>
  <c r="E95" i="10"/>
  <c r="C95" i="10"/>
  <c r="W94" i="10"/>
  <c r="U94" i="10"/>
  <c r="S94" i="10"/>
  <c r="O94" i="10"/>
  <c r="M94" i="10"/>
  <c r="K94" i="10"/>
  <c r="I94" i="10"/>
  <c r="G94" i="10"/>
  <c r="E94" i="10"/>
  <c r="C94" i="10"/>
  <c r="W93" i="10"/>
  <c r="U93" i="10"/>
  <c r="S93" i="10"/>
  <c r="O93" i="10"/>
  <c r="M93" i="10"/>
  <c r="K93" i="10"/>
  <c r="I93" i="10"/>
  <c r="G93" i="10"/>
  <c r="E93" i="10"/>
  <c r="C93" i="10"/>
  <c r="W92" i="10"/>
  <c r="U92" i="10"/>
  <c r="S92" i="10"/>
  <c r="O92" i="10"/>
  <c r="M92" i="10"/>
  <c r="K92" i="10"/>
  <c r="I92" i="10"/>
  <c r="G92" i="10"/>
  <c r="E92" i="10"/>
  <c r="C92" i="10"/>
  <c r="W91" i="10"/>
  <c r="U91" i="10"/>
  <c r="R91" i="10"/>
  <c r="S91" i="10"/>
  <c r="P91" i="10"/>
  <c r="N91" i="10"/>
  <c r="O91" i="10"/>
  <c r="L91" i="10"/>
  <c r="M91" i="10"/>
  <c r="J91" i="10"/>
  <c r="K91" i="10"/>
  <c r="H91" i="10"/>
  <c r="I91" i="10"/>
  <c r="F91" i="10"/>
  <c r="G91" i="10"/>
  <c r="D91" i="10"/>
  <c r="E91" i="10"/>
  <c r="C91" i="10"/>
  <c r="V90" i="10"/>
  <c r="W90" i="10"/>
  <c r="T90" i="10"/>
  <c r="U90" i="10"/>
  <c r="R71" i="10"/>
  <c r="R51" i="10"/>
  <c r="R50" i="10"/>
  <c r="R65" i="10"/>
  <c r="R48" i="10"/>
  <c r="R16" i="10"/>
  <c r="R24" i="10"/>
  <c r="R15" i="10"/>
  <c r="R84" i="10"/>
  <c r="R86" i="10"/>
  <c r="R90" i="10"/>
  <c r="S90" i="10"/>
  <c r="P71" i="10"/>
  <c r="P51" i="10"/>
  <c r="P50" i="10"/>
  <c r="P65" i="10"/>
  <c r="P48" i="10"/>
  <c r="P16" i="10"/>
  <c r="P24" i="10"/>
  <c r="P15" i="10"/>
  <c r="P84" i="10"/>
  <c r="P86" i="10"/>
  <c r="P90" i="10"/>
  <c r="O90" i="10"/>
  <c r="M90" i="10"/>
  <c r="K90" i="10"/>
  <c r="I90" i="10"/>
  <c r="G90" i="10"/>
  <c r="E90" i="10"/>
  <c r="C90" i="10"/>
  <c r="W89" i="10"/>
  <c r="U89" i="10"/>
  <c r="S89" i="10"/>
  <c r="O89" i="10"/>
  <c r="M89" i="10"/>
  <c r="K89" i="10"/>
  <c r="I89" i="10"/>
  <c r="G89" i="10"/>
  <c r="E89" i="10"/>
  <c r="C89" i="10"/>
  <c r="W88" i="10"/>
  <c r="U88" i="10"/>
  <c r="S88" i="10"/>
  <c r="O88" i="10"/>
  <c r="M88" i="10"/>
  <c r="K88" i="10"/>
  <c r="I88" i="10"/>
  <c r="G88" i="10"/>
  <c r="E88" i="10"/>
  <c r="C88" i="10"/>
  <c r="W87" i="10"/>
  <c r="U87" i="10"/>
  <c r="S87" i="10"/>
  <c r="O87" i="10"/>
  <c r="M87" i="10"/>
  <c r="K87" i="10"/>
  <c r="I87" i="10"/>
  <c r="G87" i="10"/>
  <c r="E87" i="10"/>
  <c r="C87" i="10"/>
  <c r="U86" i="10"/>
  <c r="S86" i="10"/>
  <c r="O86" i="10"/>
  <c r="M86" i="10"/>
  <c r="K86" i="10"/>
  <c r="I86" i="10"/>
  <c r="G86" i="10"/>
  <c r="E86" i="10"/>
  <c r="C86" i="10"/>
  <c r="T85" i="10"/>
  <c r="U85" i="10"/>
  <c r="R85" i="10"/>
  <c r="S85" i="10"/>
  <c r="P85" i="10"/>
  <c r="N85" i="10"/>
  <c r="O85" i="10"/>
  <c r="L85" i="10"/>
  <c r="M85" i="10"/>
  <c r="J85" i="10"/>
  <c r="K85" i="10"/>
  <c r="H85" i="10"/>
  <c r="I85" i="10"/>
  <c r="F85" i="10"/>
  <c r="G85" i="10"/>
  <c r="D85" i="10"/>
  <c r="E85" i="10"/>
  <c r="C85" i="10"/>
  <c r="U84" i="10"/>
  <c r="S84" i="10"/>
  <c r="O84" i="10"/>
  <c r="M84" i="10"/>
  <c r="K84" i="10"/>
  <c r="I84" i="10"/>
  <c r="G84" i="10"/>
  <c r="E84" i="10"/>
  <c r="C84" i="10"/>
  <c r="U83" i="10"/>
  <c r="S83" i="10"/>
  <c r="O83" i="10"/>
  <c r="M83" i="10"/>
  <c r="K83" i="10"/>
  <c r="I83" i="10"/>
  <c r="G83" i="10"/>
  <c r="E83" i="10"/>
  <c r="C83" i="10"/>
  <c r="U81" i="10"/>
  <c r="S81" i="10"/>
  <c r="O81" i="10"/>
  <c r="M81" i="10"/>
  <c r="K81" i="10"/>
  <c r="I81" i="10"/>
  <c r="G81" i="10"/>
  <c r="E81" i="10"/>
  <c r="C81" i="10"/>
  <c r="U80" i="10"/>
  <c r="S80" i="10"/>
  <c r="O80" i="10"/>
  <c r="M80" i="10"/>
  <c r="K80" i="10"/>
  <c r="I80" i="10"/>
  <c r="G80" i="10"/>
  <c r="E80" i="10"/>
  <c r="C80" i="10"/>
  <c r="U79" i="10"/>
  <c r="S79" i="10"/>
  <c r="O79" i="10"/>
  <c r="M79" i="10"/>
  <c r="K79" i="10"/>
  <c r="I79" i="10"/>
  <c r="G79" i="10"/>
  <c r="E79" i="10"/>
  <c r="C79" i="10"/>
  <c r="U78" i="10"/>
  <c r="S78" i="10"/>
  <c r="O78" i="10"/>
  <c r="M78" i="10"/>
  <c r="K78" i="10"/>
  <c r="I78" i="10"/>
  <c r="G78" i="10"/>
  <c r="E78" i="10"/>
  <c r="C78" i="10"/>
  <c r="U71" i="10"/>
  <c r="S71" i="10"/>
  <c r="O71" i="10"/>
  <c r="M71" i="10"/>
  <c r="K71" i="10"/>
  <c r="I71" i="10"/>
  <c r="G71" i="10"/>
  <c r="E71" i="10"/>
  <c r="C71" i="10"/>
  <c r="U70" i="10"/>
  <c r="S70" i="10"/>
  <c r="O70" i="10"/>
  <c r="M70" i="10"/>
  <c r="K70" i="10"/>
  <c r="I70" i="10"/>
  <c r="G70" i="10"/>
  <c r="E70" i="10"/>
  <c r="C70" i="10"/>
  <c r="U69" i="10"/>
  <c r="S69" i="10"/>
  <c r="O69" i="10"/>
  <c r="M69" i="10"/>
  <c r="K69" i="10"/>
  <c r="I69" i="10"/>
  <c r="G69" i="10"/>
  <c r="E69" i="10"/>
  <c r="C69" i="10"/>
  <c r="U68" i="10"/>
  <c r="S68" i="10"/>
  <c r="O68" i="10"/>
  <c r="M68" i="10"/>
  <c r="K68" i="10"/>
  <c r="I68" i="10"/>
  <c r="G68" i="10"/>
  <c r="E68" i="10"/>
  <c r="C68" i="10"/>
  <c r="U67" i="10"/>
  <c r="S67" i="10"/>
  <c r="O67" i="10"/>
  <c r="M67" i="10"/>
  <c r="K67" i="10"/>
  <c r="I67" i="10"/>
  <c r="G67" i="10"/>
  <c r="E67" i="10"/>
  <c r="C67" i="10"/>
  <c r="U66" i="10"/>
  <c r="S66" i="10"/>
  <c r="O66" i="10"/>
  <c r="M66" i="10"/>
  <c r="K66" i="10"/>
  <c r="I66" i="10"/>
  <c r="G66" i="10"/>
  <c r="E66" i="10"/>
  <c r="C66" i="10"/>
  <c r="U65" i="10"/>
  <c r="S65" i="10"/>
  <c r="O65" i="10"/>
  <c r="M65" i="10"/>
  <c r="K65" i="10"/>
  <c r="I65" i="10"/>
  <c r="G65" i="10"/>
  <c r="E65" i="10"/>
  <c r="C65" i="10"/>
  <c r="U64" i="10"/>
  <c r="S64" i="10"/>
  <c r="O64" i="10"/>
  <c r="M64" i="10"/>
  <c r="K64" i="10"/>
  <c r="I64" i="10"/>
  <c r="G64" i="10"/>
  <c r="E64" i="10"/>
  <c r="C64" i="10"/>
  <c r="U63" i="10"/>
  <c r="S63" i="10"/>
  <c r="O63" i="10"/>
  <c r="M63" i="10"/>
  <c r="K63" i="10"/>
  <c r="I63" i="10"/>
  <c r="G63" i="10"/>
  <c r="E63" i="10"/>
  <c r="C63" i="10"/>
  <c r="U62" i="10"/>
  <c r="S62" i="10"/>
  <c r="O62" i="10"/>
  <c r="M62" i="10"/>
  <c r="K62" i="10"/>
  <c r="I62" i="10"/>
  <c r="G62" i="10"/>
  <c r="E62" i="10"/>
  <c r="C62" i="10"/>
  <c r="U61" i="10"/>
  <c r="S61" i="10"/>
  <c r="O61" i="10"/>
  <c r="M61" i="10"/>
  <c r="K61" i="10"/>
  <c r="I61" i="10"/>
  <c r="G61" i="10"/>
  <c r="E61" i="10"/>
  <c r="C61" i="10"/>
  <c r="U60" i="10"/>
  <c r="S60" i="10"/>
  <c r="O60" i="10"/>
  <c r="M60" i="10"/>
  <c r="K60" i="10"/>
  <c r="I60" i="10"/>
  <c r="G60" i="10"/>
  <c r="E60" i="10"/>
  <c r="C60" i="10"/>
  <c r="U59" i="10"/>
  <c r="S59" i="10"/>
  <c r="O59" i="10"/>
  <c r="M59" i="10"/>
  <c r="K59" i="10"/>
  <c r="I59" i="10"/>
  <c r="G59" i="10"/>
  <c r="E59" i="10"/>
  <c r="C59" i="10"/>
  <c r="U58" i="10"/>
  <c r="S58" i="10"/>
  <c r="O58" i="10"/>
  <c r="M58" i="10"/>
  <c r="K58" i="10"/>
  <c r="I58" i="10"/>
  <c r="G58" i="10"/>
  <c r="E58" i="10"/>
  <c r="C58" i="10"/>
  <c r="U57" i="10"/>
  <c r="S57" i="10"/>
  <c r="O57" i="10"/>
  <c r="M57" i="10"/>
  <c r="K57" i="10"/>
  <c r="I57" i="10"/>
  <c r="G57" i="10"/>
  <c r="E57" i="10"/>
  <c r="C57" i="10"/>
  <c r="U56" i="10"/>
  <c r="S56" i="10"/>
  <c r="O56" i="10"/>
  <c r="M56" i="10"/>
  <c r="K56" i="10"/>
  <c r="I56" i="10"/>
  <c r="G56" i="10"/>
  <c r="E56" i="10"/>
  <c r="C56" i="10"/>
  <c r="U55" i="10"/>
  <c r="S55" i="10"/>
  <c r="O55" i="10"/>
  <c r="M55" i="10"/>
  <c r="K55" i="10"/>
  <c r="I55" i="10"/>
  <c r="G55" i="10"/>
  <c r="E55" i="10"/>
  <c r="C55" i="10"/>
  <c r="U54" i="10"/>
  <c r="S54" i="10"/>
  <c r="O54" i="10"/>
  <c r="M54" i="10"/>
  <c r="K54" i="10"/>
  <c r="I54" i="10"/>
  <c r="G54" i="10"/>
  <c r="E54" i="10"/>
  <c r="C54" i="10"/>
  <c r="U53" i="10"/>
  <c r="S53" i="10"/>
  <c r="O53" i="10"/>
  <c r="M53" i="10"/>
  <c r="K53" i="10"/>
  <c r="I53" i="10"/>
  <c r="G53" i="10"/>
  <c r="E53" i="10"/>
  <c r="C53" i="10"/>
  <c r="U52" i="10"/>
  <c r="S52" i="10"/>
  <c r="O52" i="10"/>
  <c r="M52" i="10"/>
  <c r="K52" i="10"/>
  <c r="I52" i="10"/>
  <c r="G52" i="10"/>
  <c r="E52" i="10"/>
  <c r="C52" i="10"/>
  <c r="U51" i="10"/>
  <c r="S51" i="10"/>
  <c r="O51" i="10"/>
  <c r="M51" i="10"/>
  <c r="K51" i="10"/>
  <c r="I51" i="10"/>
  <c r="G51" i="10"/>
  <c r="E51" i="10"/>
  <c r="C51" i="10"/>
  <c r="U50" i="10"/>
  <c r="S50" i="10"/>
  <c r="O50" i="10"/>
  <c r="M50" i="10"/>
  <c r="K50" i="10"/>
  <c r="I50" i="10"/>
  <c r="G50" i="10"/>
  <c r="E50" i="10"/>
  <c r="C50" i="10"/>
  <c r="U49" i="10"/>
  <c r="R49" i="10"/>
  <c r="S49" i="10"/>
  <c r="P49" i="10"/>
  <c r="N49" i="10"/>
  <c r="O49" i="10"/>
  <c r="L49" i="10"/>
  <c r="M49" i="10"/>
  <c r="J49" i="10"/>
  <c r="K49" i="10"/>
  <c r="H49" i="10"/>
  <c r="I49" i="10"/>
  <c r="F49" i="10"/>
  <c r="G49" i="10"/>
  <c r="D49" i="10"/>
  <c r="E49" i="10"/>
  <c r="C49" i="10"/>
  <c r="U48" i="10"/>
  <c r="S48" i="10"/>
  <c r="O48" i="10"/>
  <c r="M48" i="10"/>
  <c r="K48" i="10"/>
  <c r="I48" i="10"/>
  <c r="G48" i="10"/>
  <c r="E48" i="10"/>
  <c r="C48" i="10"/>
  <c r="U47" i="10"/>
  <c r="S47" i="10"/>
  <c r="O47" i="10"/>
  <c r="M47" i="10"/>
  <c r="K47" i="10"/>
  <c r="I47" i="10"/>
  <c r="G47" i="10"/>
  <c r="E47" i="10"/>
  <c r="C47" i="10"/>
  <c r="U46" i="10"/>
  <c r="S46" i="10"/>
  <c r="O46" i="10"/>
  <c r="M46" i="10"/>
  <c r="K46" i="10"/>
  <c r="I46" i="10"/>
  <c r="G46" i="10"/>
  <c r="E46" i="10"/>
  <c r="C46" i="10"/>
  <c r="U45" i="10"/>
  <c r="S45" i="10"/>
  <c r="O45" i="10"/>
  <c r="M45" i="10"/>
  <c r="K45" i="10"/>
  <c r="I45" i="10"/>
  <c r="G45" i="10"/>
  <c r="E45" i="10"/>
  <c r="C45" i="10"/>
  <c r="U44" i="10"/>
  <c r="S44" i="10"/>
  <c r="O44" i="10"/>
  <c r="M44" i="10"/>
  <c r="K44" i="10"/>
  <c r="I44" i="10"/>
  <c r="G44" i="10"/>
  <c r="E44" i="10"/>
  <c r="C44" i="10"/>
  <c r="U43" i="10"/>
  <c r="S43" i="10"/>
  <c r="O43" i="10"/>
  <c r="M43" i="10"/>
  <c r="K43" i="10"/>
  <c r="I43" i="10"/>
  <c r="G43" i="10"/>
  <c r="E43" i="10"/>
  <c r="C43" i="10"/>
  <c r="U42" i="10"/>
  <c r="S42" i="10"/>
  <c r="O42" i="10"/>
  <c r="M42" i="10"/>
  <c r="K42" i="10"/>
  <c r="I42" i="10"/>
  <c r="G42" i="10"/>
  <c r="E42" i="10"/>
  <c r="C42" i="10"/>
  <c r="U41" i="10"/>
  <c r="S41" i="10"/>
  <c r="O41" i="10"/>
  <c r="M41" i="10"/>
  <c r="K41" i="10"/>
  <c r="I41" i="10"/>
  <c r="G41" i="10"/>
  <c r="E41" i="10"/>
  <c r="C41" i="10"/>
  <c r="U40" i="10"/>
  <c r="S40" i="10"/>
  <c r="O40" i="10"/>
  <c r="M40" i="10"/>
  <c r="K40" i="10"/>
  <c r="I40" i="10"/>
  <c r="G40" i="10"/>
  <c r="E40" i="10"/>
  <c r="C40" i="10"/>
  <c r="U39" i="10"/>
  <c r="S39" i="10"/>
  <c r="O39" i="10"/>
  <c r="M39" i="10"/>
  <c r="K39" i="10"/>
  <c r="I39" i="10"/>
  <c r="G39" i="10"/>
  <c r="E39" i="10"/>
  <c r="C39" i="10"/>
  <c r="U38" i="10"/>
  <c r="S38" i="10"/>
  <c r="O38" i="10"/>
  <c r="M38" i="10"/>
  <c r="K38" i="10"/>
  <c r="I38" i="10"/>
  <c r="G38" i="10"/>
  <c r="E38" i="10"/>
  <c r="C38" i="10"/>
  <c r="U37" i="10"/>
  <c r="S37" i="10"/>
  <c r="O37" i="10"/>
  <c r="M37" i="10"/>
  <c r="K37" i="10"/>
  <c r="I37" i="10"/>
  <c r="G37" i="10"/>
  <c r="E37" i="10"/>
  <c r="C37" i="10"/>
  <c r="U36" i="10"/>
  <c r="S36" i="10"/>
  <c r="O36" i="10"/>
  <c r="M36" i="10"/>
  <c r="K36" i="10"/>
  <c r="I36" i="10"/>
  <c r="G36" i="10"/>
  <c r="E36" i="10"/>
  <c r="C36" i="10"/>
  <c r="U35" i="10"/>
  <c r="S35" i="10"/>
  <c r="O35" i="10"/>
  <c r="M35" i="10"/>
  <c r="K35" i="10"/>
  <c r="I35" i="10"/>
  <c r="G35" i="10"/>
  <c r="E35" i="10"/>
  <c r="C35" i="10"/>
  <c r="U34" i="10"/>
  <c r="S34" i="10"/>
  <c r="O34" i="10"/>
  <c r="M34" i="10"/>
  <c r="K34" i="10"/>
  <c r="I34" i="10"/>
  <c r="G34" i="10"/>
  <c r="E34" i="10"/>
  <c r="C34" i="10"/>
  <c r="U33" i="10"/>
  <c r="S33" i="10"/>
  <c r="O33" i="10"/>
  <c r="M33" i="10"/>
  <c r="K33" i="10"/>
  <c r="I33" i="10"/>
  <c r="G33" i="10"/>
  <c r="E33" i="10"/>
  <c r="C33" i="10"/>
  <c r="U32" i="10"/>
  <c r="S32" i="10"/>
  <c r="O32" i="10"/>
  <c r="M32" i="10"/>
  <c r="K32" i="10"/>
  <c r="I32" i="10"/>
  <c r="G32" i="10"/>
  <c r="E32" i="10"/>
  <c r="C32" i="10"/>
  <c r="U31" i="10"/>
  <c r="S31" i="10"/>
  <c r="O31" i="10"/>
  <c r="M31" i="10"/>
  <c r="K31" i="10"/>
  <c r="I31" i="10"/>
  <c r="G31" i="10"/>
  <c r="E31" i="10"/>
  <c r="C31" i="10"/>
  <c r="U30" i="10"/>
  <c r="S30" i="10"/>
  <c r="O30" i="10"/>
  <c r="M30" i="10"/>
  <c r="K30" i="10"/>
  <c r="I30" i="10"/>
  <c r="G30" i="10"/>
  <c r="E30" i="10"/>
  <c r="C30" i="10"/>
  <c r="U29" i="10"/>
  <c r="S29" i="10"/>
  <c r="O29" i="10"/>
  <c r="M29" i="10"/>
  <c r="K29" i="10"/>
  <c r="I29" i="10"/>
  <c r="G29" i="10"/>
  <c r="E29" i="10"/>
  <c r="C29" i="10"/>
  <c r="U28" i="10"/>
  <c r="S28" i="10"/>
  <c r="O28" i="10"/>
  <c r="M28" i="10"/>
  <c r="K28" i="10"/>
  <c r="I28" i="10"/>
  <c r="G28" i="10"/>
  <c r="E28" i="10"/>
  <c r="C28" i="10"/>
  <c r="U27" i="10"/>
  <c r="S27" i="10"/>
  <c r="O27" i="10"/>
  <c r="M27" i="10"/>
  <c r="K27" i="10"/>
  <c r="I27" i="10"/>
  <c r="G27" i="10"/>
  <c r="E27" i="10"/>
  <c r="C27" i="10"/>
  <c r="U26" i="10"/>
  <c r="S26" i="10"/>
  <c r="O26" i="10"/>
  <c r="M26" i="10"/>
  <c r="K26" i="10"/>
  <c r="I26" i="10"/>
  <c r="G26" i="10"/>
  <c r="E26" i="10"/>
  <c r="C26" i="10"/>
  <c r="U25" i="10"/>
  <c r="S25" i="10"/>
  <c r="O25" i="10"/>
  <c r="M25" i="10"/>
  <c r="K25" i="10"/>
  <c r="I25" i="10"/>
  <c r="G25" i="10"/>
  <c r="E25" i="10"/>
  <c r="C25" i="10"/>
  <c r="U24" i="10"/>
  <c r="S24" i="10"/>
  <c r="O24" i="10"/>
  <c r="M24" i="10"/>
  <c r="K24" i="10"/>
  <c r="I24" i="10"/>
  <c r="G24" i="10"/>
  <c r="E24" i="10"/>
  <c r="C24" i="10"/>
  <c r="U23" i="10"/>
  <c r="S23" i="10"/>
  <c r="O23" i="10"/>
  <c r="M23" i="10"/>
  <c r="K23" i="10"/>
  <c r="I23" i="10"/>
  <c r="G23" i="10"/>
  <c r="E23" i="10"/>
  <c r="C23" i="10"/>
  <c r="U22" i="10"/>
  <c r="S22" i="10"/>
  <c r="O22" i="10"/>
  <c r="M22" i="10"/>
  <c r="K22" i="10"/>
  <c r="I22" i="10"/>
  <c r="G22" i="10"/>
  <c r="E22" i="10"/>
  <c r="C22" i="10"/>
  <c r="U21" i="10"/>
  <c r="S21" i="10"/>
  <c r="O21" i="10"/>
  <c r="M21" i="10"/>
  <c r="K21" i="10"/>
  <c r="I21" i="10"/>
  <c r="G21" i="10"/>
  <c r="E21" i="10"/>
  <c r="C21" i="10"/>
  <c r="U20" i="10"/>
  <c r="S20" i="10"/>
  <c r="O20" i="10"/>
  <c r="M20" i="10"/>
  <c r="K20" i="10"/>
  <c r="I20" i="10"/>
  <c r="G20" i="10"/>
  <c r="E20" i="10"/>
  <c r="C20" i="10"/>
  <c r="U19" i="10"/>
  <c r="S19" i="10"/>
  <c r="O19" i="10"/>
  <c r="M19" i="10"/>
  <c r="K19" i="10"/>
  <c r="I19" i="10"/>
  <c r="G19" i="10"/>
  <c r="E19" i="10"/>
  <c r="C19" i="10"/>
  <c r="U18" i="10"/>
  <c r="S18" i="10"/>
  <c r="O18" i="10"/>
  <c r="M18" i="10"/>
  <c r="K18" i="10"/>
  <c r="I18" i="10"/>
  <c r="G18" i="10"/>
  <c r="E18" i="10"/>
  <c r="C18" i="10"/>
  <c r="U17" i="10"/>
  <c r="S17" i="10"/>
  <c r="O17" i="10"/>
  <c r="M17" i="10"/>
  <c r="K17" i="10"/>
  <c r="I17" i="10"/>
  <c r="G17" i="10"/>
  <c r="E17" i="10"/>
  <c r="C17" i="10"/>
  <c r="U16" i="10"/>
  <c r="S16" i="10"/>
  <c r="O16" i="10"/>
  <c r="M16" i="10"/>
  <c r="K16" i="10"/>
  <c r="I16" i="10"/>
  <c r="G16" i="10"/>
  <c r="E16" i="10"/>
  <c r="C16" i="10"/>
  <c r="U15" i="10"/>
  <c r="S15" i="10"/>
  <c r="Q15" i="10"/>
  <c r="O15" i="10"/>
  <c r="M15" i="10"/>
  <c r="K15" i="10"/>
  <c r="I15" i="10"/>
  <c r="G15" i="10"/>
  <c r="E15" i="10"/>
  <c r="C15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C13" i="10"/>
  <c r="H8" i="10"/>
  <c r="I7" i="10"/>
  <c r="D34" i="27"/>
  <c r="M31" i="27"/>
  <c r="M27" i="27"/>
  <c r="M28" i="27"/>
  <c r="M29" i="27"/>
  <c r="M30" i="27"/>
  <c r="M33" i="27"/>
  <c r="L28" i="27"/>
  <c r="L27" i="27"/>
  <c r="L29" i="27"/>
  <c r="L30" i="27"/>
  <c r="L31" i="27"/>
  <c r="L33" i="27"/>
  <c r="K28" i="27"/>
  <c r="K27" i="27"/>
  <c r="K29" i="27"/>
  <c r="K30" i="27"/>
  <c r="K31" i="27"/>
  <c r="K33" i="27"/>
  <c r="J28" i="27"/>
  <c r="J27" i="27"/>
  <c r="J29" i="27"/>
  <c r="J30" i="27"/>
  <c r="J31" i="27"/>
  <c r="J33" i="27"/>
  <c r="I28" i="27"/>
  <c r="I27" i="27"/>
  <c r="I29" i="27"/>
  <c r="I30" i="27"/>
  <c r="I31" i="27"/>
  <c r="I33" i="27"/>
  <c r="E33" i="27"/>
  <c r="M32" i="27"/>
  <c r="L32" i="27"/>
  <c r="K32" i="27"/>
  <c r="J32" i="27"/>
  <c r="I32" i="27"/>
  <c r="E32" i="27"/>
  <c r="E31" i="27"/>
  <c r="O29" i="27"/>
  <c r="O30" i="27"/>
  <c r="N29" i="27"/>
  <c r="N30" i="27"/>
  <c r="E30" i="27"/>
  <c r="H28" i="27"/>
  <c r="H27" i="27"/>
  <c r="H29" i="27"/>
  <c r="G28" i="27"/>
  <c r="G27" i="27"/>
  <c r="G29" i="27"/>
  <c r="F28" i="27"/>
  <c r="F27" i="27"/>
  <c r="F29" i="27"/>
  <c r="E29" i="27"/>
  <c r="E28" i="27"/>
  <c r="E27" i="27"/>
  <c r="D27" i="27"/>
  <c r="E26" i="27"/>
  <c r="E25" i="27"/>
  <c r="E24" i="27"/>
  <c r="E23" i="27"/>
  <c r="E22" i="27"/>
  <c r="E21" i="27"/>
  <c r="E20" i="27"/>
  <c r="E19" i="27"/>
  <c r="E18" i="27"/>
  <c r="E17" i="27"/>
  <c r="D17" i="27"/>
  <c r="N15" i="27"/>
  <c r="L15" i="27"/>
  <c r="K15" i="27"/>
  <c r="F15" i="27"/>
  <c r="D15" i="27"/>
  <c r="F10" i="27"/>
  <c r="F9" i="27"/>
  <c r="K39" i="12"/>
  <c r="K34" i="12"/>
  <c r="K33" i="12"/>
  <c r="K32" i="12"/>
  <c r="K31" i="12"/>
  <c r="K29" i="12"/>
  <c r="K28" i="12"/>
  <c r="O27" i="12"/>
  <c r="K27" i="12"/>
  <c r="K26" i="12"/>
  <c r="K24" i="12"/>
  <c r="K22" i="12"/>
  <c r="K21" i="12"/>
  <c r="K19" i="12"/>
  <c r="K18" i="12"/>
  <c r="I9" i="12"/>
  <c r="J8" i="12"/>
  <c r="B3" i="12"/>
</calcChain>
</file>

<file path=xl/sharedStrings.xml><?xml version="1.0" encoding="utf-8"?>
<sst xmlns="http://schemas.openxmlformats.org/spreadsheetml/2006/main" count="950" uniqueCount="405">
  <si>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</si>
  <si>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</si>
  <si>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</si>
  <si>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</si>
  <si>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</si>
  <si>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</si>
  <si>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</si>
  <si>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</si>
  <si>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</si>
  <si>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</si>
  <si>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</si>
  <si>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</si>
  <si>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</si>
  <si>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</si>
  <si>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</si>
  <si>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</si>
  <si>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</si>
  <si>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</si>
  <si>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</si>
  <si>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</si>
  <si>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</si>
  <si>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</si>
  <si>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</si>
  <si>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</si>
  <si>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</si>
  <si>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</si>
  <si>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</si>
  <si>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</si>
  <si>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</si>
  <si>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</si>
  <si>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</si>
  <si>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</si>
  <si>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</si>
  <si>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</si>
  <si>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</si>
  <si>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</si>
  <si>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</si>
  <si>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</si>
  <si>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</si>
  <si>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</si>
  <si>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</si>
  <si>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</si>
  <si>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</si>
  <si>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</si>
  <si>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</si>
  <si>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</si>
  <si>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</si>
  <si>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</si>
  <si>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</si>
  <si>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</si>
  <si>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</si>
  <si>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</si>
  <si>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</si>
  <si>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</si>
  <si>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</si>
  <si>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</si>
  <si>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</si>
  <si>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</si>
  <si>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</si>
  <si>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</si>
  <si>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</si>
  <si>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</si>
  <si>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</si>
  <si>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</si>
  <si>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</si>
  <si>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</si>
  <si>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</si>
  <si>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</si>
  <si>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</si>
  <si>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</si>
  <si>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</si>
  <si>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</si>
  <si>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</si>
  <si>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</si>
  <si>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</si>
  <si>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</si>
  <si>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</si>
  <si>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</si>
  <si>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</si>
  <si>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</si>
  <si>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</si>
  <si>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</si>
  <si>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</si>
  <si>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</si>
  <si>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</si>
  <si>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</si>
  <si>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</si>
  <si>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</si>
  <si>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</si>
  <si>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</si>
  <si>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</si>
  <si>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</si>
  <si>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</si>
  <si>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</si>
  <si>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</si>
  <si>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</si>
  <si>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</si>
  <si>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</si>
  <si>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</si>
  <si>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</si>
  <si>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</si>
  <si>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</si>
  <si>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</si>
  <si>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</si>
  <si>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</si>
  <si>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</si>
  <si>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</si>
  <si>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</si>
  <si>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</si>
  <si>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</si>
  <si>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</si>
  <si>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</si>
  <si>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</si>
  <si>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</si>
  <si>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</si>
  <si>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</si>
  <si>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</si>
  <si>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</si>
  <si>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</si>
  <si>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</si>
  <si>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</si>
  <si>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</si>
  <si>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</si>
  <si>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</si>
  <si>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</si>
  <si>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</si>
  <si>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</si>
  <si>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</si>
  <si>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</si>
  <si>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</si>
  <si>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</si>
  <si>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</si>
  <si>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</si>
  <si>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</si>
  <si>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</si>
  <si>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</si>
  <si>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</si>
  <si>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</si>
  <si>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</si>
  <si>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</si>
  <si>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</si>
  <si>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</si>
  <si>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</si>
  <si>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</si>
  <si>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</si>
  <si>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</si>
  <si>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</si>
  <si>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</si>
  <si>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</si>
  <si>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</si>
  <si>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</si>
  <si>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</si>
  <si>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</si>
  <si>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</si>
  <si>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</si>
  <si>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</si>
  <si>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</si>
  <si>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</si>
  <si>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</si>
  <si>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</si>
  <si>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</si>
  <si>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</si>
  <si>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</si>
  <si>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</si>
  <si>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</si>
  <si>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</si>
  <si>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</si>
  <si>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</si>
  <si>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</si>
  <si>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</si>
  <si>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</si>
  <si>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</si>
  <si>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</si>
  <si>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</si>
  <si>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</si>
  <si>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</si>
  <si>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</si>
  <si>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</si>
  <si>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</si>
  <si>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</si>
  <si>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</si>
  <si>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</si>
  <si>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</si>
  <si>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</si>
  <si>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</si>
  <si>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</si>
  <si>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</si>
  <si>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</si>
  <si>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</si>
  <si>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</si>
  <si>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</si>
  <si>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</si>
  <si>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</si>
  <si>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</si>
  <si>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</si>
  <si>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</si>
  <si>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</si>
  <si>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</si>
  <si>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</si>
  <si>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</si>
  <si>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</si>
  <si>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</si>
  <si>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</si>
  <si>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</si>
  <si>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</si>
  <si>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</si>
  <si>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</si>
  <si>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</si>
  <si>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</si>
  <si>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</si>
  <si>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</si>
  <si>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</si>
  <si>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</si>
  <si>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</si>
  <si>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</si>
  <si>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</si>
  <si>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</si>
  <si>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</si>
  <si>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</si>
  <si>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Podgorica</t>
  </si>
  <si>
    <t>Cetinje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</si>
  <si>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</si>
  <si>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</si>
  <si>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</si>
  <si>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</si>
  <si>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2008.</t>
  </si>
  <si>
    <t>2009.</t>
  </si>
  <si>
    <t>2010.</t>
  </si>
  <si>
    <t>2011.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</si>
  <si>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</si>
  <si>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</si>
  <si>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</si>
  <si>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</si>
  <si>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</si>
  <si>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</si>
  <si>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</si>
  <si>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</si>
  <si>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</si>
  <si>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</si>
  <si>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</si>
  <si>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</si>
  <si>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</si>
  <si>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</si>
  <si>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</si>
  <si>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</si>
  <si>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</si>
  <si>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</si>
  <si>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</si>
  <si>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</si>
  <si>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</si>
  <si>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</si>
  <si>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</si>
  <si>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</si>
  <si>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</si>
  <si>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</si>
  <si>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</si>
  <si>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</si>
  <si>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</si>
  <si>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</si>
  <si>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</si>
  <si>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</si>
  <si>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</si>
  <si>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</si>
  <si>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</si>
  <si>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</si>
  <si>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</si>
  <si>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</si>
  <si>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</si>
  <si>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</si>
  <si>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</si>
  <si>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</si>
  <si>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</si>
  <si>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</si>
  <si>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</si>
  <si>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</si>
  <si>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</si>
  <si>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</si>
  <si>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</si>
  <si>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</si>
  <si>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</si>
  <si>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</si>
  <si>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</si>
  <si>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</si>
  <si>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</si>
  <si>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</si>
  <si>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</si>
  <si>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</si>
  <si>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</si>
  <si>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</si>
  <si>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</si>
  <si>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</si>
  <si>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</si>
  <si>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</si>
  <si>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</si>
  <si>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</si>
  <si>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</si>
  <si>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</si>
  <si>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</si>
  <si>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</si>
  <si>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</si>
  <si>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</si>
  <si>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</si>
  <si>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</si>
  <si>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</si>
  <si>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</si>
  <si>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</si>
  <si>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</si>
  <si>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</si>
  <si>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</si>
  <si>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</si>
  <si>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</si>
  <si>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</si>
  <si>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</si>
  <si>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</si>
  <si>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</si>
  <si>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</si>
  <si>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</si>
  <si>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</si>
  <si>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</si>
  <si>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</si>
  <si>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</si>
  <si>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</si>
  <si>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</si>
  <si>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</si>
  <si>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</si>
  <si>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</si>
  <si>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</si>
  <si>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</si>
  <si>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</si>
  <si>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</si>
  <si>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</si>
  <si>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</si>
  <si>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</si>
  <si>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</si>
  <si>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</si>
  <si>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</si>
  <si>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</si>
  <si>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</si>
  <si>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</si>
  <si>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</si>
  <si>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</si>
  <si>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</si>
  <si>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</si>
  <si>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</si>
  <si>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</si>
  <si>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</si>
  <si>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</si>
  <si>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</si>
  <si>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</si>
  <si>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</si>
  <si>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</si>
  <si>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</si>
  <si>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</si>
  <si>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</si>
  <si>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</si>
  <si>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</si>
  <si>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</si>
  <si>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</si>
  <si>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</si>
  <si>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</si>
  <si>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</si>
  <si>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</si>
  <si>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</si>
  <si>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</si>
  <si>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</si>
  <si>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</si>
  <si>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</si>
  <si>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</si>
  <si>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</si>
  <si>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</si>
  <si>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</si>
  <si>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</si>
  <si>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</si>
  <si>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</si>
  <si>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</si>
  <si>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</si>
  <si>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</si>
  <si>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</si>
  <si>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</si>
  <si>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</si>
  <si>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</si>
  <si>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</si>
  <si>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</si>
  <si>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</si>
  <si>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</si>
  <si>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</si>
  <si>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</si>
  <si>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</si>
  <si>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</si>
  <si>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</si>
  <si>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</si>
  <si>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</si>
  <si>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</si>
  <si>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</si>
  <si>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</si>
  <si>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</si>
  <si>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</si>
  <si>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</si>
  <si>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</si>
  <si>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Transferi budžetu države</t>
  </si>
  <si>
    <t>2012.</t>
  </si>
  <si>
    <t>Miloš Popović</t>
  </si>
  <si>
    <t xml:space="preserve">Podatke pripremio: </t>
  </si>
  <si>
    <r>
      <t>Euro (</t>
    </r>
    <r>
      <rPr>
        <sz val="11"/>
        <rFont val="Calibri"/>
        <family val="2"/>
        <charset val="238"/>
      </rPr>
      <t>€</t>
    </r>
    <r>
      <rPr>
        <sz val="11"/>
        <rFont val="Arial"/>
        <family val="2"/>
        <charset val="238"/>
      </rPr>
      <t>)</t>
    </r>
  </si>
  <si>
    <t>procjena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</si>
</sst>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€&quot;_-;\-* #,##0.00\ &quot;€&quot;_-;_-* &quot;-&quot;??\ &quot;€&quot;_-;_-@_-"/>
    <numFmt numFmtId="165" formatCode="0.00,,"/>
    <numFmt numFmtId="166" formatCode="0.0000"/>
    <numFmt numFmtId="167" formatCode="0.0,,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0.000000000"/>
    <numFmt numFmtId="177" formatCode="0,000,,"/>
    <numFmt numFmtId="178" formatCode="0.0"/>
    <numFmt numFmtId="179" formatCode="dd/mm/yy;@"/>
  </numFmts>
  <fonts count="6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  <font>
      <sz val="10"/>
      <name val="Times New Roman"/>
      <family val="1"/>
    </font>
    <font>
      <i/>
      <sz val="7"/>
      <color indexed="18"/>
      <name val="Arial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323E1A"/>
      <name val="Calibri"/>
      <family val="2"/>
      <scheme val="minor"/>
    </font>
    <font>
      <sz val="10"/>
      <color rgb="FF323E1A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rgb="FF910000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charset val="238"/>
    </font>
    <font>
      <sz val="11"/>
      <color rgb="FFC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0000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7">
    <xf numFmtId="0" fontId="0" fillId="0" borderId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Protection="0"/>
    <xf numFmtId="0" fontId="14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2" fontId="13" fillId="0" borderId="0" applyProtection="0"/>
    <xf numFmtId="0" fontId="13" fillId="0" borderId="0" applyNumberFormat="0" applyFont="0" applyFill="0" applyBorder="0" applyAlignment="0" applyProtection="0"/>
    <xf numFmtId="0" fontId="16" fillId="0" borderId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7" fillId="0" borderId="0"/>
    <xf numFmtId="0" fontId="18" fillId="0" borderId="0"/>
    <xf numFmtId="0" fontId="19" fillId="0" borderId="0"/>
    <xf numFmtId="0" fontId="19" fillId="0" borderId="0"/>
    <xf numFmtId="0" fontId="11" fillId="0" borderId="0"/>
    <xf numFmtId="0" fontId="10" fillId="0" borderId="0"/>
    <xf numFmtId="175" fontId="11" fillId="0" borderId="0" applyFont="0" applyFill="0" applyBorder="0" applyAlignment="0" applyProtection="0"/>
    <xf numFmtId="0" fontId="2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473">
    <xf numFmtId="0" fontId="0" fillId="0" borderId="0" xfId="0"/>
    <xf numFmtId="0" fontId="4" fillId="0" borderId="0" xfId="22" applyFont="1" applyBorder="1" applyAlignment="1">
      <alignment horizontal="right"/>
    </xf>
    <xf numFmtId="0" fontId="7" fillId="0" borderId="0" xfId="22" applyFont="1" applyAlignment="1">
      <alignment wrapText="1"/>
    </xf>
    <xf numFmtId="0" fontId="6" fillId="0" borderId="0" xfId="22" applyFont="1" applyBorder="1" applyAlignment="1">
      <alignment horizontal="center" wrapText="1"/>
    </xf>
    <xf numFmtId="0" fontId="5" fillId="0" borderId="0" xfId="22" applyFont="1" applyBorder="1"/>
    <xf numFmtId="2" fontId="4" fillId="0" borderId="0" xfId="22" applyNumberFormat="1" applyFont="1" applyBorder="1" applyAlignment="1">
      <alignment horizontal="right"/>
    </xf>
    <xf numFmtId="4" fontId="5" fillId="0" borderId="0" xfId="22" applyNumberFormat="1" applyFont="1" applyBorder="1"/>
    <xf numFmtId="0" fontId="8" fillId="0" borderId="0" xfId="22" applyFont="1" applyBorder="1"/>
    <xf numFmtId="2" fontId="4" fillId="0" borderId="0" xfId="22" applyNumberFormat="1" applyFont="1" applyFill="1" applyBorder="1" applyAlignment="1">
      <alignment horizontal="right"/>
    </xf>
    <xf numFmtId="0" fontId="6" fillId="0" borderId="0" xfId="22" applyFont="1" applyBorder="1" applyAlignment="1">
      <alignment horizontal="center"/>
    </xf>
    <xf numFmtId="0" fontId="10" fillId="0" borderId="0" xfId="22" applyFont="1"/>
    <xf numFmtId="49" fontId="10" fillId="0" borderId="0" xfId="22" applyNumberFormat="1" applyFont="1" applyAlignment="1">
      <alignment wrapText="1"/>
    </xf>
    <xf numFmtId="0" fontId="6" fillId="0" borderId="0" xfId="22" applyFont="1" applyBorder="1" applyAlignment="1"/>
    <xf numFmtId="0" fontId="0" fillId="2" borderId="0" xfId="0" applyFill="1"/>
    <xf numFmtId="16" fontId="0" fillId="2" borderId="0" xfId="0" applyNumberFormat="1" applyFill="1"/>
    <xf numFmtId="17" fontId="0" fillId="2" borderId="0" xfId="0" applyNumberFormat="1" applyFill="1"/>
    <xf numFmtId="0" fontId="25" fillId="2" borderId="0" xfId="0" applyFont="1" applyFill="1" applyAlignment="1"/>
    <xf numFmtId="0" fontId="24" fillId="2" borderId="0" xfId="0" applyFont="1" applyFill="1" applyBorder="1" applyAlignment="1">
      <alignment horizontal="right" wrapText="1"/>
    </xf>
    <xf numFmtId="49" fontId="23" fillId="2" borderId="0" xfId="22" applyNumberFormat="1" applyFont="1" applyFill="1" applyBorder="1" applyAlignment="1">
      <alignment wrapText="1"/>
    </xf>
    <xf numFmtId="0" fontId="10" fillId="0" borderId="0" xfId="22" applyFont="1" applyFill="1" applyBorder="1"/>
    <xf numFmtId="0" fontId="10" fillId="0" borderId="0" xfId="22" applyFont="1" applyFill="1"/>
    <xf numFmtId="0" fontId="10" fillId="0" borderId="0" xfId="22" applyFont="1" applyBorder="1"/>
    <xf numFmtId="0" fontId="21" fillId="0" borderId="0" xfId="22" applyFont="1" applyFill="1" applyBorder="1" applyAlignment="1">
      <alignment wrapText="1"/>
    </xf>
    <xf numFmtId="0" fontId="21" fillId="0" borderId="0" xfId="22" applyFont="1" applyFill="1" applyBorder="1" applyAlignment="1">
      <alignment horizontal="center" wrapText="1"/>
    </xf>
    <xf numFmtId="4" fontId="10" fillId="0" borderId="0" xfId="22" applyNumberFormat="1" applyFont="1"/>
    <xf numFmtId="166" fontId="10" fillId="0" borderId="0" xfId="22" applyNumberFormat="1" applyFont="1"/>
    <xf numFmtId="49" fontId="10" fillId="0" borderId="0" xfId="22" applyNumberFormat="1" applyFont="1" applyBorder="1" applyAlignment="1">
      <alignment wrapText="1"/>
    </xf>
    <xf numFmtId="49" fontId="10" fillId="0" borderId="0" xfId="22" applyNumberFormat="1" applyFont="1" applyAlignment="1"/>
    <xf numFmtId="0" fontId="10" fillId="2" borderId="0" xfId="22" applyFont="1" applyFill="1"/>
    <xf numFmtId="0" fontId="10" fillId="2" borderId="0" xfId="22" applyFont="1" applyFill="1" applyBorder="1"/>
    <xf numFmtId="0" fontId="22" fillId="2" borderId="0" xfId="22" applyFont="1" applyFill="1" applyBorder="1"/>
    <xf numFmtId="0" fontId="29" fillId="2" borderId="0" xfId="22" applyFont="1" applyFill="1" applyBorder="1"/>
    <xf numFmtId="167" fontId="10" fillId="2" borderId="0" xfId="0" applyNumberFormat="1" applyFont="1" applyFill="1" applyBorder="1" applyAlignment="1" applyProtection="1">
      <protection hidden="1"/>
    </xf>
    <xf numFmtId="0" fontId="10" fillId="2" borderId="0" xfId="22" applyFont="1" applyFill="1" applyProtection="1"/>
    <xf numFmtId="0" fontId="9" fillId="2" borderId="0" xfId="22" applyFont="1" applyFill="1" applyBorder="1" applyAlignment="1">
      <alignment vertical="center"/>
    </xf>
    <xf numFmtId="0" fontId="10" fillId="2" borderId="0" xfId="22" applyFont="1" applyFill="1" applyProtection="1">
      <protection locked="0"/>
    </xf>
    <xf numFmtId="4" fontId="4" fillId="2" borderId="0" xfId="22" applyNumberFormat="1" applyFont="1" applyFill="1" applyBorder="1"/>
    <xf numFmtId="49" fontId="10" fillId="2" borderId="0" xfId="22" applyNumberFormat="1" applyFont="1" applyFill="1" applyBorder="1" applyAlignment="1">
      <alignment wrapText="1"/>
    </xf>
    <xf numFmtId="49" fontId="10" fillId="2" borderId="0" xfId="22" applyNumberFormat="1" applyFont="1" applyFill="1" applyAlignment="1">
      <alignment wrapText="1"/>
    </xf>
    <xf numFmtId="0" fontId="12" fillId="2" borderId="0" xfId="22" applyFont="1" applyFill="1"/>
    <xf numFmtId="49" fontId="10" fillId="2" borderId="0" xfId="22" applyNumberFormat="1" applyFont="1" applyFill="1" applyAlignment="1"/>
    <xf numFmtId="0" fontId="25" fillId="2" borderId="0" xfId="0" applyFont="1" applyFill="1" applyBorder="1" applyAlignment="1"/>
    <xf numFmtId="167" fontId="25" fillId="2" borderId="0" xfId="0" applyNumberFormat="1" applyFont="1" applyFill="1" applyBorder="1" applyAlignment="1" applyProtection="1">
      <protection hidden="1"/>
    </xf>
    <xf numFmtId="0" fontId="10" fillId="0" borderId="0" xfId="0" applyFont="1"/>
    <xf numFmtId="0" fontId="23" fillId="0" borderId="0" xfId="0" applyFont="1" applyFill="1" applyAlignment="1">
      <alignment horizontal="center" vertical="center"/>
    </xf>
    <xf numFmtId="0" fontId="10" fillId="0" borderId="0" xfId="22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top"/>
    </xf>
    <xf numFmtId="0" fontId="31" fillId="9" borderId="10" xfId="22" applyFont="1" applyFill="1" applyBorder="1" applyAlignment="1">
      <alignment vertical="center"/>
    </xf>
    <xf numFmtId="0" fontId="0" fillId="2" borderId="0" xfId="0" applyFill="1" applyProtection="1"/>
    <xf numFmtId="0" fontId="0" fillId="0" borderId="0" xfId="0" applyProtection="1"/>
    <xf numFmtId="0" fontId="0" fillId="2" borderId="0" xfId="0" applyFill="1" applyBorder="1" applyAlignment="1" applyProtection="1">
      <alignment vertical="justify" wrapText="1"/>
    </xf>
    <xf numFmtId="0" fontId="0" fillId="2" borderId="0" xfId="0" applyFill="1" applyBorder="1" applyProtection="1"/>
    <xf numFmtId="0" fontId="27" fillId="0" borderId="0" xfId="0" applyFont="1" applyProtection="1"/>
    <xf numFmtId="0" fontId="10" fillId="2" borderId="0" xfId="0" applyFont="1" applyFill="1" applyProtection="1"/>
    <xf numFmtId="0" fontId="26" fillId="2" borderId="0" xfId="0" applyFont="1" applyFill="1" applyProtection="1"/>
    <xf numFmtId="0" fontId="23" fillId="0" borderId="0" xfId="22" applyFont="1" applyFill="1" applyBorder="1" applyAlignment="1">
      <alignment vertical="center"/>
    </xf>
    <xf numFmtId="0" fontId="23" fillId="0" borderId="0" xfId="22" applyFont="1" applyFill="1" applyAlignment="1">
      <alignment vertical="center"/>
    </xf>
    <xf numFmtId="0" fontId="23" fillId="0" borderId="0" xfId="22" applyFont="1" applyFill="1" applyBorder="1" applyAlignment="1">
      <alignment horizontal="center" vertical="center"/>
    </xf>
    <xf numFmtId="2" fontId="23" fillId="0" borderId="0" xfId="22" applyNumberFormat="1" applyFont="1" applyFill="1" applyBorder="1" applyAlignment="1">
      <alignment vertical="center"/>
    </xf>
    <xf numFmtId="2" fontId="23" fillId="0" borderId="0" xfId="22" applyNumberFormat="1" applyFont="1" applyFill="1" applyBorder="1" applyAlignment="1">
      <alignment horizontal="left" vertical="center"/>
    </xf>
    <xf numFmtId="49" fontId="23" fillId="0" borderId="0" xfId="22" applyNumberFormat="1" applyFont="1" applyFill="1" applyBorder="1" applyAlignment="1">
      <alignment vertical="center"/>
    </xf>
    <xf numFmtId="0" fontId="23" fillId="3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3" fillId="0" borderId="0" xfId="22" applyFont="1" applyAlignment="1">
      <alignment vertical="center"/>
    </xf>
    <xf numFmtId="1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16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16" fontId="23" fillId="0" borderId="0" xfId="0" applyNumberFormat="1" applyFont="1" applyFill="1" applyBorder="1" applyAlignment="1">
      <alignment horizontal="left" vertical="center"/>
    </xf>
    <xf numFmtId="17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7" fontId="23" fillId="0" borderId="0" xfId="0" applyNumberFormat="1" applyFont="1" applyFill="1" applyAlignment="1">
      <alignment vertical="center"/>
    </xf>
    <xf numFmtId="4" fontId="23" fillId="0" borderId="0" xfId="22" applyNumberFormat="1" applyFont="1" applyFill="1" applyBorder="1" applyAlignment="1">
      <alignment vertical="center"/>
    </xf>
    <xf numFmtId="165" fontId="23" fillId="0" borderId="0" xfId="22" applyNumberFormat="1" applyFont="1" applyFill="1" applyBorder="1" applyAlignment="1">
      <alignment vertical="center"/>
    </xf>
    <xf numFmtId="4" fontId="32" fillId="0" borderId="0" xfId="22" applyNumberFormat="1" applyFont="1" applyFill="1" applyBorder="1" applyAlignment="1">
      <alignment vertical="center"/>
    </xf>
    <xf numFmtId="165" fontId="32" fillId="0" borderId="0" xfId="22" applyNumberFormat="1" applyFont="1" applyFill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178" fontId="28" fillId="2" borderId="0" xfId="0" applyNumberFormat="1" applyFont="1" applyFill="1" applyBorder="1" applyAlignment="1">
      <alignment horizontal="center" vertical="center" wrapText="1"/>
    </xf>
    <xf numFmtId="178" fontId="10" fillId="2" borderId="0" xfId="0" applyNumberFormat="1" applyFont="1" applyFill="1" applyBorder="1" applyAlignment="1">
      <alignment horizontal="center" vertical="center" wrapText="1"/>
    </xf>
    <xf numFmtId="178" fontId="28" fillId="2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7" fontId="10" fillId="0" borderId="0" xfId="0" applyNumberFormat="1" applyFont="1"/>
    <xf numFmtId="178" fontId="34" fillId="11" borderId="22" xfId="0" applyNumberFormat="1" applyFont="1" applyFill="1" applyBorder="1" applyAlignment="1">
      <alignment horizontal="center" vertical="center" wrapText="1"/>
    </xf>
    <xf numFmtId="178" fontId="34" fillId="11" borderId="5" xfId="0" applyNumberFormat="1" applyFont="1" applyFill="1" applyBorder="1" applyAlignment="1">
      <alignment horizontal="center" vertical="center" wrapText="1"/>
    </xf>
    <xf numFmtId="178" fontId="34" fillId="11" borderId="63" xfId="0" applyNumberFormat="1" applyFont="1" applyFill="1" applyBorder="1" applyAlignment="1">
      <alignment horizontal="center" vertical="center" wrapText="1"/>
    </xf>
    <xf numFmtId="178" fontId="34" fillId="11" borderId="1" xfId="0" applyNumberFormat="1" applyFont="1" applyFill="1" applyBorder="1" applyAlignment="1">
      <alignment horizontal="center" vertical="center" wrapText="1"/>
    </xf>
    <xf numFmtId="178" fontId="34" fillId="11" borderId="3" xfId="0" applyNumberFormat="1" applyFont="1" applyFill="1" applyBorder="1" applyAlignment="1">
      <alignment horizontal="center" vertical="center" wrapText="1"/>
    </xf>
    <xf numFmtId="178" fontId="34" fillId="11" borderId="18" xfId="0" applyNumberFormat="1" applyFont="1" applyFill="1" applyBorder="1" applyAlignment="1">
      <alignment horizontal="center" vertical="center" wrapText="1"/>
    </xf>
    <xf numFmtId="178" fontId="35" fillId="11" borderId="18" xfId="0" applyNumberFormat="1" applyFont="1" applyFill="1" applyBorder="1" applyAlignment="1">
      <alignment horizontal="center" vertical="center" wrapText="1"/>
    </xf>
    <xf numFmtId="178" fontId="34" fillId="11" borderId="2" xfId="0" applyNumberFormat="1" applyFont="1" applyFill="1" applyBorder="1" applyAlignment="1">
      <alignment horizontal="center" vertical="center" wrapText="1"/>
    </xf>
    <xf numFmtId="178" fontId="34" fillId="11" borderId="48" xfId="0" applyNumberFormat="1" applyFont="1" applyFill="1" applyBorder="1" applyAlignment="1">
      <alignment horizontal="center" vertical="center" wrapText="1"/>
    </xf>
    <xf numFmtId="178" fontId="35" fillId="11" borderId="23" xfId="0" applyNumberFormat="1" applyFont="1" applyFill="1" applyBorder="1" applyAlignment="1">
      <alignment horizontal="center" vertical="center" wrapText="1"/>
    </xf>
    <xf numFmtId="178" fontId="35" fillId="11" borderId="17" xfId="0" applyNumberFormat="1" applyFont="1" applyFill="1" applyBorder="1" applyAlignment="1">
      <alignment horizontal="center" vertical="center" wrapText="1"/>
    </xf>
    <xf numFmtId="178" fontId="35" fillId="11" borderId="1" xfId="0" applyNumberFormat="1" applyFont="1" applyFill="1" applyBorder="1" applyAlignment="1">
      <alignment horizontal="center" vertical="center" wrapText="1"/>
    </xf>
    <xf numFmtId="178" fontId="35" fillId="11" borderId="3" xfId="0" applyNumberFormat="1" applyFont="1" applyFill="1" applyBorder="1" applyAlignment="1">
      <alignment horizontal="center" vertical="center" wrapText="1"/>
    </xf>
    <xf numFmtId="178" fontId="35" fillId="11" borderId="60" xfId="0" applyNumberFormat="1" applyFont="1" applyFill="1" applyBorder="1" applyAlignment="1">
      <alignment horizontal="center" vertical="center" wrapText="1"/>
    </xf>
    <xf numFmtId="178" fontId="35" fillId="11" borderId="61" xfId="0" applyNumberFormat="1" applyFont="1" applyFill="1" applyBorder="1" applyAlignment="1">
      <alignment horizontal="center" vertical="center" wrapText="1"/>
    </xf>
    <xf numFmtId="0" fontId="34" fillId="11" borderId="46" xfId="0" applyFont="1" applyFill="1" applyBorder="1" applyAlignment="1">
      <alignment horizontal="left"/>
    </xf>
    <xf numFmtId="0" fontId="34" fillId="11" borderId="6" xfId="0" applyFont="1" applyFill="1" applyBorder="1" applyAlignment="1">
      <alignment horizontal="left"/>
    </xf>
    <xf numFmtId="0" fontId="34" fillId="11" borderId="33" xfId="0" applyFont="1" applyFill="1" applyBorder="1" applyAlignment="1">
      <alignment horizontal="left"/>
    </xf>
    <xf numFmtId="0" fontId="34" fillId="11" borderId="47" xfId="0" applyFont="1" applyFill="1" applyBorder="1" applyAlignment="1">
      <alignment horizontal="left"/>
    </xf>
    <xf numFmtId="0" fontId="34" fillId="11" borderId="18" xfId="0" applyFont="1" applyFill="1" applyBorder="1" applyAlignment="1">
      <alignment horizontal="left"/>
    </xf>
    <xf numFmtId="16" fontId="36" fillId="12" borderId="9" xfId="0" applyNumberFormat="1" applyFont="1" applyFill="1" applyBorder="1" applyAlignment="1">
      <alignment horizontal="center" wrapText="1"/>
    </xf>
    <xf numFmtId="0" fontId="36" fillId="12" borderId="4" xfId="0" applyFont="1" applyFill="1" applyBorder="1" applyAlignment="1">
      <alignment horizontal="center"/>
    </xf>
    <xf numFmtId="0" fontId="36" fillId="12" borderId="34" xfId="0" applyFont="1" applyFill="1" applyBorder="1" applyAlignment="1">
      <alignment horizontal="center"/>
    </xf>
    <xf numFmtId="0" fontId="36" fillId="12" borderId="19" xfId="0" applyFont="1" applyFill="1" applyBorder="1" applyAlignment="1">
      <alignment horizontal="center"/>
    </xf>
    <xf numFmtId="178" fontId="37" fillId="11" borderId="18" xfId="0" applyNumberFormat="1" applyFont="1" applyFill="1" applyBorder="1" applyAlignment="1">
      <alignment horizontal="center" vertical="center" wrapText="1"/>
    </xf>
    <xf numFmtId="178" fontId="37" fillId="11" borderId="62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 applyProtection="1">
      <alignment horizontal="center"/>
    </xf>
    <xf numFmtId="178" fontId="1" fillId="11" borderId="18" xfId="0" applyNumberFormat="1" applyFont="1" applyFill="1" applyBorder="1" applyAlignment="1">
      <alignment horizontal="center" vertical="center" wrapText="1"/>
    </xf>
    <xf numFmtId="167" fontId="25" fillId="2" borderId="0" xfId="0" applyNumberFormat="1" applyFont="1" applyFill="1" applyBorder="1" applyAlignment="1" applyProtection="1">
      <alignment horizontal="center"/>
      <protection hidden="1"/>
    </xf>
    <xf numFmtId="0" fontId="40" fillId="5" borderId="50" xfId="22" applyFont="1" applyFill="1" applyBorder="1" applyAlignment="1">
      <alignment horizontal="center" vertical="center" wrapText="1"/>
    </xf>
    <xf numFmtId="0" fontId="40" fillId="5" borderId="30" xfId="22" applyFont="1" applyFill="1" applyBorder="1" applyAlignment="1">
      <alignment horizontal="center" vertical="center" wrapText="1"/>
    </xf>
    <xf numFmtId="0" fontId="40" fillId="5" borderId="33" xfId="22" applyFont="1" applyFill="1" applyBorder="1" applyAlignment="1">
      <alignment horizontal="center" vertical="center" wrapText="1"/>
    </xf>
    <xf numFmtId="0" fontId="40" fillId="5" borderId="57" xfId="22" applyFont="1" applyFill="1" applyBorder="1" applyAlignment="1">
      <alignment horizontal="center" vertical="center" wrapText="1"/>
    </xf>
    <xf numFmtId="0" fontId="40" fillId="5" borderId="29" xfId="22" applyFont="1" applyFill="1" applyBorder="1" applyAlignment="1">
      <alignment horizontal="center" vertical="center" wrapText="1"/>
    </xf>
    <xf numFmtId="0" fontId="40" fillId="5" borderId="58" xfId="22" applyFont="1" applyFill="1" applyBorder="1" applyAlignment="1">
      <alignment horizontal="center" vertical="center" wrapText="1"/>
    </xf>
    <xf numFmtId="2" fontId="40" fillId="5" borderId="10" xfId="22" applyNumberFormat="1" applyFont="1" applyFill="1" applyBorder="1" applyAlignment="1">
      <alignment vertical="center"/>
    </xf>
    <xf numFmtId="2" fontId="40" fillId="2" borderId="25" xfId="22" applyNumberFormat="1" applyFont="1" applyFill="1" applyBorder="1" applyAlignment="1">
      <alignment vertical="center"/>
    </xf>
    <xf numFmtId="2" fontId="41" fillId="2" borderId="25" xfId="22" applyNumberFormat="1" applyFont="1" applyFill="1" applyBorder="1" applyAlignment="1">
      <alignment vertical="center"/>
    </xf>
    <xf numFmtId="2" fontId="40" fillId="2" borderId="25" xfId="22" applyNumberFormat="1" applyFont="1" applyFill="1" applyBorder="1" applyAlignment="1">
      <alignment vertical="center" wrapText="1"/>
    </xf>
    <xf numFmtId="2" fontId="40" fillId="2" borderId="27" xfId="22" applyNumberFormat="1" applyFont="1" applyFill="1" applyBorder="1" applyAlignment="1">
      <alignment vertical="center"/>
    </xf>
    <xf numFmtId="2" fontId="40" fillId="2" borderId="28" xfId="22" applyNumberFormat="1" applyFont="1" applyFill="1" applyBorder="1" applyAlignment="1">
      <alignment vertical="center"/>
    </xf>
    <xf numFmtId="2" fontId="41" fillId="2" borderId="10" xfId="22" applyNumberFormat="1" applyFont="1" applyFill="1" applyBorder="1" applyAlignment="1">
      <alignment vertical="center"/>
    </xf>
    <xf numFmtId="2" fontId="41" fillId="0" borderId="25" xfId="22" applyNumberFormat="1" applyFont="1" applyFill="1" applyBorder="1" applyAlignment="1">
      <alignment vertical="center"/>
    </xf>
    <xf numFmtId="2" fontId="40" fillId="2" borderId="29" xfId="22" applyNumberFormat="1" applyFont="1" applyFill="1" applyBorder="1" applyAlignment="1">
      <alignment vertical="center"/>
    </xf>
    <xf numFmtId="0" fontId="41" fillId="0" borderId="0" xfId="22" applyFont="1"/>
    <xf numFmtId="2" fontId="43" fillId="2" borderId="0" xfId="22" applyNumberFormat="1" applyFont="1" applyFill="1" applyBorder="1" applyAlignment="1">
      <alignment vertical="center"/>
    </xf>
    <xf numFmtId="2" fontId="41" fillId="2" borderId="0" xfId="22" applyNumberFormat="1" applyFont="1" applyFill="1" applyBorder="1" applyAlignment="1">
      <alignment wrapText="1"/>
    </xf>
    <xf numFmtId="0" fontId="21" fillId="2" borderId="0" xfId="22" applyFont="1" applyFill="1" applyBorder="1" applyAlignment="1"/>
    <xf numFmtId="0" fontId="21" fillId="2" borderId="0" xfId="22" applyFont="1" applyFill="1" applyBorder="1" applyAlignment="1">
      <alignment wrapText="1"/>
    </xf>
    <xf numFmtId="0" fontId="21" fillId="2" borderId="0" xfId="22" applyFont="1" applyFill="1" applyBorder="1" applyAlignment="1">
      <alignment horizontal="center" wrapText="1"/>
    </xf>
    <xf numFmtId="165" fontId="47" fillId="5" borderId="9" xfId="22" applyNumberFormat="1" applyFont="1" applyFill="1" applyBorder="1" applyAlignment="1">
      <alignment vertical="center"/>
    </xf>
    <xf numFmtId="4" fontId="47" fillId="5" borderId="35" xfId="22" applyNumberFormat="1" applyFont="1" applyFill="1" applyBorder="1" applyAlignment="1">
      <alignment vertical="center"/>
    </xf>
    <xf numFmtId="4" fontId="47" fillId="5" borderId="34" xfId="22" applyNumberFormat="1" applyFont="1" applyFill="1" applyBorder="1" applyAlignment="1">
      <alignment vertical="center"/>
    </xf>
    <xf numFmtId="165" fontId="47" fillId="2" borderId="45" xfId="22" applyNumberFormat="1" applyFont="1" applyFill="1" applyBorder="1" applyAlignment="1">
      <alignment vertical="center"/>
    </xf>
    <xf numFmtId="4" fontId="47" fillId="2" borderId="0" xfId="22" applyNumberFormat="1" applyFont="1" applyFill="1" applyBorder="1" applyAlignment="1">
      <alignment vertical="center"/>
    </xf>
    <xf numFmtId="165" fontId="47" fillId="2" borderId="44" xfId="22" applyNumberFormat="1" applyFont="1" applyFill="1" applyBorder="1" applyAlignment="1">
      <alignment horizontal="right" vertical="center" wrapText="1"/>
    </xf>
    <xf numFmtId="4" fontId="47" fillId="2" borderId="20" xfId="22" applyNumberFormat="1" applyFont="1" applyFill="1" applyBorder="1" applyAlignment="1">
      <alignment vertical="center"/>
    </xf>
    <xf numFmtId="4" fontId="47" fillId="2" borderId="26" xfId="22" applyNumberFormat="1" applyFont="1" applyFill="1" applyBorder="1" applyAlignment="1">
      <alignment vertical="center"/>
    </xf>
    <xf numFmtId="165" fontId="45" fillId="2" borderId="45" xfId="22" applyNumberFormat="1" applyFont="1" applyFill="1" applyBorder="1" applyAlignment="1">
      <alignment vertical="center"/>
    </xf>
    <xf numFmtId="4" fontId="45" fillId="2" borderId="20" xfId="22" applyNumberFormat="1" applyFont="1" applyFill="1" applyBorder="1" applyAlignment="1">
      <alignment vertical="center"/>
    </xf>
    <xf numFmtId="4" fontId="45" fillId="2" borderId="0" xfId="22" applyNumberFormat="1" applyFont="1" applyFill="1" applyBorder="1" applyAlignment="1">
      <alignment vertical="center"/>
    </xf>
    <xf numFmtId="4" fontId="45" fillId="2" borderId="26" xfId="22" applyNumberFormat="1" applyFont="1" applyFill="1" applyBorder="1" applyAlignment="1">
      <alignment vertical="center"/>
    </xf>
    <xf numFmtId="4" fontId="47" fillId="5" borderId="4" xfId="22" applyNumberFormat="1" applyFont="1" applyFill="1" applyBorder="1" applyAlignment="1">
      <alignment vertical="center"/>
    </xf>
    <xf numFmtId="165" fontId="47" fillId="2" borderId="15" xfId="22" applyNumberFormat="1" applyFont="1" applyFill="1" applyBorder="1" applyAlignment="1">
      <alignment vertical="center"/>
    </xf>
    <xf numFmtId="4" fontId="47" fillId="2" borderId="30" xfId="22" applyNumberFormat="1" applyFont="1" applyFill="1" applyBorder="1" applyAlignment="1">
      <alignment vertical="center"/>
    </xf>
    <xf numFmtId="4" fontId="47" fillId="2" borderId="33" xfId="22" applyNumberFormat="1" applyFont="1" applyFill="1" applyBorder="1" applyAlignment="1">
      <alignment vertical="center"/>
    </xf>
    <xf numFmtId="4" fontId="47" fillId="2" borderId="59" xfId="22" applyNumberFormat="1" applyFont="1" applyFill="1" applyBorder="1" applyAlignment="1">
      <alignment vertical="center"/>
    </xf>
    <xf numFmtId="4" fontId="47" fillId="2" borderId="55" xfId="22" applyNumberFormat="1" applyFont="1" applyFill="1" applyBorder="1" applyAlignment="1">
      <alignment vertical="center"/>
    </xf>
    <xf numFmtId="165" fontId="45" fillId="2" borderId="9" xfId="22" applyNumberFormat="1" applyFont="1" applyFill="1" applyBorder="1" applyAlignment="1">
      <alignment vertical="center"/>
    </xf>
    <xf numFmtId="4" fontId="45" fillId="2" borderId="35" xfId="22" applyNumberFormat="1" applyFont="1" applyFill="1" applyBorder="1" applyAlignment="1">
      <alignment vertical="center"/>
    </xf>
    <xf numFmtId="4" fontId="45" fillId="2" borderId="34" xfId="22" applyNumberFormat="1" applyFont="1" applyFill="1" applyBorder="1" applyAlignment="1">
      <alignment vertical="center"/>
    </xf>
    <xf numFmtId="4" fontId="45" fillId="2" borderId="4" xfId="22" applyNumberFormat="1" applyFont="1" applyFill="1" applyBorder="1" applyAlignment="1">
      <alignment vertical="center"/>
    </xf>
    <xf numFmtId="165" fontId="45" fillId="0" borderId="45" xfId="22" applyNumberFormat="1" applyFont="1" applyFill="1" applyBorder="1" applyAlignment="1">
      <alignment vertical="center"/>
    </xf>
    <xf numFmtId="4" fontId="45" fillId="0" borderId="20" xfId="22" applyNumberFormat="1" applyFont="1" applyFill="1" applyBorder="1" applyAlignment="1">
      <alignment vertical="center"/>
    </xf>
    <xf numFmtId="4" fontId="45" fillId="0" borderId="0" xfId="22" applyNumberFormat="1" applyFont="1" applyFill="1" applyBorder="1" applyAlignment="1">
      <alignment vertical="center"/>
    </xf>
    <xf numFmtId="4" fontId="45" fillId="0" borderId="26" xfId="22" applyNumberFormat="1" applyFont="1" applyFill="1" applyBorder="1" applyAlignment="1">
      <alignment vertical="center"/>
    </xf>
    <xf numFmtId="0" fontId="41" fillId="2" borderId="0" xfId="0" applyFont="1" applyFill="1"/>
    <xf numFmtId="0" fontId="41" fillId="0" borderId="0" xfId="0" applyFont="1"/>
    <xf numFmtId="0" fontId="41" fillId="2" borderId="0" xfId="0" applyFont="1" applyFill="1" applyBorder="1"/>
    <xf numFmtId="0" fontId="41" fillId="0" borderId="0" xfId="0" applyFont="1" applyBorder="1"/>
    <xf numFmtId="0" fontId="40" fillId="2" borderId="0" xfId="0" applyFont="1" applyFill="1"/>
    <xf numFmtId="0" fontId="40" fillId="8" borderId="29" xfId="0" applyFont="1" applyFill="1" applyBorder="1" applyAlignment="1">
      <alignment horizontal="center" vertical="center" wrapText="1"/>
    </xf>
    <xf numFmtId="0" fontId="40" fillId="8" borderId="16" xfId="0" applyFont="1" applyFill="1" applyBorder="1" applyAlignment="1">
      <alignment horizontal="center" vertical="center" wrapText="1"/>
    </xf>
    <xf numFmtId="2" fontId="40" fillId="8" borderId="10" xfId="0" applyNumberFormat="1" applyFont="1" applyFill="1" applyBorder="1" applyAlignment="1">
      <alignment horizontal="left" vertical="center" wrapText="1"/>
    </xf>
    <xf numFmtId="165" fontId="40" fillId="8" borderId="9" xfId="0" applyNumberFormat="1" applyFont="1" applyFill="1" applyBorder="1"/>
    <xf numFmtId="4" fontId="40" fillId="8" borderId="19" xfId="0" applyNumberFormat="1" applyFont="1" applyFill="1" applyBorder="1"/>
    <xf numFmtId="2" fontId="40" fillId="2" borderId="27" xfId="0" applyNumberFormat="1" applyFont="1" applyFill="1" applyBorder="1" applyAlignment="1">
      <alignment vertical="center" wrapText="1"/>
    </xf>
    <xf numFmtId="165" fontId="40" fillId="2" borderId="44" xfId="0" applyNumberFormat="1" applyFont="1" applyFill="1" applyBorder="1"/>
    <xf numFmtId="4" fontId="40" fillId="2" borderId="51" xfId="0" applyNumberFormat="1" applyFont="1" applyFill="1" applyBorder="1"/>
    <xf numFmtId="2" fontId="41" fillId="2" borderId="52" xfId="0" applyNumberFormat="1" applyFont="1" applyFill="1" applyBorder="1" applyAlignment="1">
      <alignment vertical="center" wrapText="1"/>
    </xf>
    <xf numFmtId="165" fontId="41" fillId="2" borderId="45" xfId="0" applyNumberFormat="1" applyFont="1" applyFill="1" applyBorder="1"/>
    <xf numFmtId="4" fontId="41" fillId="2" borderId="16" xfId="0" applyNumberFormat="1" applyFont="1" applyFill="1" applyBorder="1"/>
    <xf numFmtId="165" fontId="48" fillId="2" borderId="45" xfId="0" applyNumberFormat="1" applyFont="1" applyFill="1" applyBorder="1"/>
    <xf numFmtId="4" fontId="48" fillId="2" borderId="16" xfId="0" applyNumberFormat="1" applyFont="1" applyFill="1" applyBorder="1"/>
    <xf numFmtId="2" fontId="40" fillId="2" borderId="52" xfId="0" applyNumberFormat="1" applyFont="1" applyFill="1" applyBorder="1" applyAlignment="1">
      <alignment vertical="center" wrapText="1"/>
    </xf>
    <xf numFmtId="165" fontId="40" fillId="2" borderId="45" xfId="0" applyNumberFormat="1" applyFont="1" applyFill="1" applyBorder="1"/>
    <xf numFmtId="165" fontId="49" fillId="2" borderId="45" xfId="0" applyNumberFormat="1" applyFont="1" applyFill="1" applyBorder="1"/>
    <xf numFmtId="4" fontId="40" fillId="2" borderId="16" xfId="0" applyNumberFormat="1" applyFont="1" applyFill="1" applyBorder="1"/>
    <xf numFmtId="165" fontId="41" fillId="2" borderId="52" xfId="0" applyNumberFormat="1" applyFont="1" applyFill="1" applyBorder="1"/>
    <xf numFmtId="2" fontId="40" fillId="2" borderId="14" xfId="0" applyNumberFormat="1" applyFont="1" applyFill="1" applyBorder="1" applyAlignment="1">
      <alignment vertical="center" wrapText="1"/>
    </xf>
    <xf numFmtId="165" fontId="40" fillId="2" borderId="9" xfId="0" applyNumberFormat="1" applyFont="1" applyFill="1" applyBorder="1"/>
    <xf numFmtId="4" fontId="40" fillId="2" borderId="19" xfId="0" applyNumberFormat="1" applyFont="1" applyFill="1" applyBorder="1"/>
    <xf numFmtId="165" fontId="49" fillId="2" borderId="9" xfId="0" applyNumberFormat="1" applyFont="1" applyFill="1" applyBorder="1"/>
    <xf numFmtId="4" fontId="49" fillId="2" borderId="19" xfId="0" applyNumberFormat="1" applyFont="1" applyFill="1" applyBorder="1"/>
    <xf numFmtId="2" fontId="40" fillId="8" borderId="14" xfId="0" applyNumberFormat="1" applyFont="1" applyFill="1" applyBorder="1" applyAlignment="1">
      <alignment vertical="center"/>
    </xf>
    <xf numFmtId="165" fontId="40" fillId="8" borderId="41" xfId="0" applyNumberFormat="1" applyFont="1" applyFill="1" applyBorder="1"/>
    <xf numFmtId="2" fontId="40" fillId="8" borderId="14" xfId="0" applyNumberFormat="1" applyFont="1" applyFill="1" applyBorder="1" applyAlignment="1">
      <alignment horizontal="left" vertical="center"/>
    </xf>
    <xf numFmtId="165" fontId="40" fillId="8" borderId="10" xfId="0" applyNumberFormat="1" applyFont="1" applyFill="1" applyBorder="1"/>
    <xf numFmtId="4" fontId="40" fillId="8" borderId="35" xfId="0" applyNumberFormat="1" applyFont="1" applyFill="1" applyBorder="1"/>
    <xf numFmtId="49" fontId="40" fillId="2" borderId="27" xfId="0" applyNumberFormat="1" applyFont="1" applyFill="1" applyBorder="1" applyAlignment="1">
      <alignment vertical="center" wrapText="1"/>
    </xf>
    <xf numFmtId="49" fontId="40" fillId="2" borderId="52" xfId="0" applyNumberFormat="1" applyFont="1" applyFill="1" applyBorder="1" applyAlignment="1">
      <alignment vertical="center" wrapText="1"/>
    </xf>
    <xf numFmtId="49" fontId="41" fillId="2" borderId="52" xfId="0" applyNumberFormat="1" applyFont="1" applyFill="1" applyBorder="1" applyAlignment="1">
      <alignment vertical="center" wrapText="1"/>
    </xf>
    <xf numFmtId="4" fontId="49" fillId="2" borderId="16" xfId="0" applyNumberFormat="1" applyFont="1" applyFill="1" applyBorder="1"/>
    <xf numFmtId="0" fontId="41" fillId="0" borderId="0" xfId="0" applyFont="1" applyFill="1" applyBorder="1"/>
    <xf numFmtId="0" fontId="41" fillId="0" borderId="0" xfId="0" applyFont="1" applyFill="1"/>
    <xf numFmtId="49" fontId="40" fillId="2" borderId="28" xfId="0" applyNumberFormat="1" applyFont="1" applyFill="1" applyBorder="1" applyAlignment="1">
      <alignment vertical="center" wrapText="1"/>
    </xf>
    <xf numFmtId="165" fontId="40" fillId="2" borderId="15" xfId="0" applyNumberFormat="1" applyFont="1" applyFill="1" applyBorder="1"/>
    <xf numFmtId="4" fontId="40" fillId="2" borderId="55" xfId="0" applyNumberFormat="1" applyFont="1" applyFill="1" applyBorder="1"/>
    <xf numFmtId="49" fontId="41" fillId="2" borderId="14" xfId="0" applyNumberFormat="1" applyFont="1" applyFill="1" applyBorder="1" applyAlignment="1">
      <alignment vertical="center" wrapText="1"/>
    </xf>
    <xf numFmtId="165" fontId="40" fillId="2" borderId="21" xfId="0" applyNumberFormat="1" applyFont="1" applyFill="1" applyBorder="1"/>
    <xf numFmtId="4" fontId="40" fillId="2" borderId="5" xfId="0" applyNumberFormat="1" applyFont="1" applyFill="1" applyBorder="1"/>
    <xf numFmtId="165" fontId="40" fillId="2" borderId="22" xfId="0" applyNumberFormat="1" applyFont="1" applyFill="1" applyBorder="1"/>
    <xf numFmtId="4" fontId="40" fillId="2" borderId="49" xfId="0" applyNumberFormat="1" applyFont="1" applyFill="1" applyBorder="1"/>
    <xf numFmtId="49" fontId="40" fillId="2" borderId="14" xfId="0" applyNumberFormat="1" applyFont="1" applyFill="1" applyBorder="1" applyAlignment="1">
      <alignment vertical="center" wrapText="1"/>
    </xf>
    <xf numFmtId="165" fontId="40" fillId="2" borderId="10" xfId="0" applyNumberFormat="1" applyFont="1" applyFill="1" applyBorder="1"/>
    <xf numFmtId="4" fontId="40" fillId="2" borderId="35" xfId="0" applyNumberFormat="1" applyFont="1" applyFill="1" applyBorder="1"/>
    <xf numFmtId="49" fontId="40" fillId="8" borderId="14" xfId="0" applyNumberFormat="1" applyFont="1" applyFill="1" applyBorder="1" applyAlignment="1">
      <alignment vertical="center" wrapText="1"/>
    </xf>
    <xf numFmtId="165" fontId="40" fillId="8" borderId="34" xfId="0" applyNumberFormat="1" applyFont="1" applyFill="1" applyBorder="1"/>
    <xf numFmtId="49" fontId="41" fillId="2" borderId="27" xfId="0" applyNumberFormat="1" applyFont="1" applyFill="1" applyBorder="1" applyAlignment="1">
      <alignment vertical="center" wrapText="1"/>
    </xf>
    <xf numFmtId="165" fontId="41" fillId="2" borderId="31" xfId="0" applyNumberFormat="1" applyFont="1" applyFill="1" applyBorder="1"/>
    <xf numFmtId="4" fontId="41" fillId="2" borderId="53" xfId="0" applyNumberFormat="1" applyFont="1" applyFill="1" applyBorder="1"/>
    <xf numFmtId="165" fontId="41" fillId="2" borderId="44" xfId="0" applyNumberFormat="1" applyFont="1" applyFill="1" applyBorder="1"/>
    <xf numFmtId="4" fontId="41" fillId="2" borderId="54" xfId="0" applyNumberFormat="1" applyFont="1" applyFill="1" applyBorder="1"/>
    <xf numFmtId="165" fontId="41" fillId="2" borderId="25" xfId="0" applyNumberFormat="1" applyFont="1" applyFill="1" applyBorder="1"/>
    <xf numFmtId="4" fontId="41" fillId="2" borderId="26" xfId="0" applyNumberFormat="1" applyFont="1" applyFill="1" applyBorder="1"/>
    <xf numFmtId="4" fontId="41" fillId="2" borderId="42" xfId="0" applyNumberFormat="1" applyFont="1" applyFill="1" applyBorder="1"/>
    <xf numFmtId="0" fontId="41" fillId="2" borderId="27" xfId="0" applyNumberFormat="1" applyFont="1" applyFill="1" applyBorder="1" applyAlignment="1">
      <alignment vertical="center" wrapText="1"/>
    </xf>
    <xf numFmtId="4" fontId="41" fillId="2" borderId="51" xfId="0" applyNumberFormat="1" applyFont="1" applyFill="1" applyBorder="1"/>
    <xf numFmtId="4" fontId="41" fillId="2" borderId="43" xfId="0" applyNumberFormat="1" applyFont="1" applyFill="1" applyBorder="1"/>
    <xf numFmtId="0" fontId="41" fillId="2" borderId="52" xfId="0" applyNumberFormat="1" applyFont="1" applyFill="1" applyBorder="1" applyAlignment="1">
      <alignment vertical="center" wrapText="1"/>
    </xf>
    <xf numFmtId="4" fontId="41" fillId="2" borderId="20" xfId="0" applyNumberFormat="1" applyFont="1" applyFill="1" applyBorder="1"/>
    <xf numFmtId="49" fontId="41" fillId="2" borderId="28" xfId="0" applyNumberFormat="1" applyFont="1" applyFill="1" applyBorder="1" applyAlignment="1">
      <alignment vertical="center" wrapText="1"/>
    </xf>
    <xf numFmtId="165" fontId="41" fillId="2" borderId="29" xfId="0" applyNumberFormat="1" applyFont="1" applyFill="1" applyBorder="1"/>
    <xf numFmtId="4" fontId="41" fillId="2" borderId="55" xfId="0" applyNumberFormat="1" applyFont="1" applyFill="1" applyBorder="1"/>
    <xf numFmtId="4" fontId="41" fillId="2" borderId="30" xfId="0" applyNumberFormat="1" applyFont="1" applyFill="1" applyBorder="1"/>
    <xf numFmtId="2" fontId="40" fillId="2" borderId="0" xfId="0" applyNumberFormat="1" applyFont="1" applyFill="1" applyBorder="1" applyAlignment="1">
      <alignment wrapText="1"/>
    </xf>
    <xf numFmtId="49" fontId="41" fillId="2" borderId="0" xfId="0" applyNumberFormat="1" applyFont="1" applyFill="1" applyAlignment="1">
      <alignment wrapText="1"/>
    </xf>
    <xf numFmtId="49" fontId="41" fillId="2" borderId="0" xfId="0" applyNumberFormat="1" applyFont="1" applyFill="1" applyBorder="1" applyAlignment="1">
      <alignment wrapText="1"/>
    </xf>
    <xf numFmtId="49" fontId="40" fillId="2" borderId="0" xfId="0" applyNumberFormat="1" applyFont="1" applyFill="1" applyBorder="1" applyAlignment="1">
      <alignment wrapText="1"/>
    </xf>
    <xf numFmtId="49" fontId="41" fillId="0" borderId="0" xfId="0" applyNumberFormat="1" applyFont="1" applyAlignment="1">
      <alignment wrapText="1"/>
    </xf>
    <xf numFmtId="0" fontId="41" fillId="2" borderId="0" xfId="0" applyFont="1" applyFill="1" applyAlignment="1"/>
    <xf numFmtId="0" fontId="50" fillId="10" borderId="10" xfId="22" applyFont="1" applyFill="1" applyBorder="1" applyAlignment="1">
      <alignment vertical="center"/>
    </xf>
    <xf numFmtId="4" fontId="40" fillId="0" borderId="0" xfId="0" applyNumberFormat="1" applyFont="1" applyFill="1" applyBorder="1"/>
    <xf numFmtId="49" fontId="41" fillId="0" borderId="0" xfId="0" applyNumberFormat="1" applyFont="1" applyFill="1" applyBorder="1" applyAlignment="1">
      <alignment horizontal="left" wrapText="1" indent="2"/>
    </xf>
    <xf numFmtId="4" fontId="41" fillId="0" borderId="0" xfId="0" applyNumberFormat="1" applyFont="1" applyFill="1" applyBorder="1"/>
    <xf numFmtId="0" fontId="40" fillId="0" borderId="0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49" fontId="40" fillId="0" borderId="0" xfId="0" applyNumberFormat="1" applyFont="1" applyFill="1" applyBorder="1" applyAlignment="1">
      <alignment horizontal="left" wrapText="1" indent="1"/>
    </xf>
    <xf numFmtId="0" fontId="41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52" fillId="0" borderId="0" xfId="0" applyFont="1" applyFill="1" applyBorder="1" applyAlignment="1"/>
    <xf numFmtId="0" fontId="41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right"/>
    </xf>
    <xf numFmtId="0" fontId="53" fillId="0" borderId="0" xfId="0" applyFont="1" applyFill="1" applyBorder="1"/>
    <xf numFmtId="2" fontId="40" fillId="0" borderId="0" xfId="0" applyNumberFormat="1" applyFont="1" applyFill="1" applyBorder="1" applyAlignment="1">
      <alignment horizontal="right"/>
    </xf>
    <xf numFmtId="49" fontId="41" fillId="0" borderId="0" xfId="0" applyNumberFormat="1" applyFont="1" applyFill="1" applyBorder="1" applyAlignment="1">
      <alignment horizontal="left" wrapText="1" indent="5"/>
    </xf>
    <xf numFmtId="49" fontId="41" fillId="0" borderId="0" xfId="0" applyNumberFormat="1" applyFont="1" applyFill="1" applyBorder="1" applyAlignment="1">
      <alignment horizontal="left" wrapText="1" indent="3"/>
    </xf>
    <xf numFmtId="166" fontId="41" fillId="0" borderId="0" xfId="0" applyNumberFormat="1" applyFont="1" applyFill="1" applyBorder="1"/>
    <xf numFmtId="0" fontId="40" fillId="2" borderId="0" xfId="0" applyFont="1" applyFill="1" applyBorder="1"/>
    <xf numFmtId="49" fontId="40" fillId="0" borderId="0" xfId="0" applyNumberFormat="1" applyFont="1" applyFill="1" applyBorder="1" applyAlignment="1">
      <alignment horizontal="left" wrapText="1"/>
    </xf>
    <xf numFmtId="0" fontId="40" fillId="0" borderId="0" xfId="0" applyFont="1" applyFill="1" applyBorder="1"/>
    <xf numFmtId="0" fontId="40" fillId="0" borderId="0" xfId="0" applyFont="1" applyFill="1"/>
    <xf numFmtId="0" fontId="40" fillId="0" borderId="0" xfId="0" applyFont="1"/>
    <xf numFmtId="4" fontId="40" fillId="2" borderId="0" xfId="0" applyNumberFormat="1" applyFont="1" applyFill="1" applyBorder="1"/>
    <xf numFmtId="49" fontId="41" fillId="2" borderId="0" xfId="0" applyNumberFormat="1" applyFont="1" applyFill="1" applyBorder="1" applyAlignment="1">
      <alignment horizontal="left" wrapText="1" indent="2"/>
    </xf>
    <xf numFmtId="4" fontId="41" fillId="2" borderId="0" xfId="0" applyNumberFormat="1" applyFont="1" applyFill="1" applyBorder="1"/>
    <xf numFmtId="0" fontId="40" fillId="2" borderId="0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 wrapText="1"/>
    </xf>
    <xf numFmtId="0" fontId="40" fillId="2" borderId="0" xfId="0" applyFont="1" applyFill="1" applyBorder="1" applyAlignment="1"/>
    <xf numFmtId="0" fontId="40" fillId="2" borderId="0" xfId="0" applyFont="1" applyFill="1" applyBorder="1" applyAlignment="1">
      <alignment wrapText="1"/>
    </xf>
    <xf numFmtId="49" fontId="40" fillId="2" borderId="0" xfId="0" applyNumberFormat="1" applyFont="1" applyFill="1" applyBorder="1" applyAlignment="1">
      <alignment horizontal="left" wrapText="1" indent="1"/>
    </xf>
    <xf numFmtId="49" fontId="40" fillId="2" borderId="0" xfId="0" applyNumberFormat="1" applyFont="1" applyFill="1" applyBorder="1" applyAlignment="1">
      <alignment horizontal="left" wrapText="1" indent="3"/>
    </xf>
    <xf numFmtId="49" fontId="41" fillId="2" borderId="0" xfId="0" applyNumberFormat="1" applyFont="1" applyFill="1" applyBorder="1" applyAlignment="1">
      <alignment horizontal="left" wrapText="1" indent="5"/>
    </xf>
    <xf numFmtId="49" fontId="41" fillId="2" borderId="0" xfId="0" applyNumberFormat="1" applyFont="1" applyFill="1" applyBorder="1" applyAlignment="1">
      <alignment horizontal="left" wrapText="1" indent="3"/>
    </xf>
    <xf numFmtId="49" fontId="40" fillId="2" borderId="0" xfId="0" applyNumberFormat="1" applyFont="1" applyFill="1" applyBorder="1" applyAlignment="1">
      <alignment horizontal="left" wrapText="1"/>
    </xf>
    <xf numFmtId="165" fontId="41" fillId="0" borderId="0" xfId="0" applyNumberFormat="1" applyFont="1"/>
    <xf numFmtId="165" fontId="41" fillId="0" borderId="12" xfId="0" applyNumberFormat="1" applyFont="1" applyBorder="1" applyAlignment="1">
      <alignment horizontal="right" vertical="center"/>
    </xf>
    <xf numFmtId="0" fontId="40" fillId="2" borderId="0" xfId="22" applyFont="1" applyFill="1" applyBorder="1"/>
    <xf numFmtId="167" fontId="40" fillId="2" borderId="0" xfId="0" applyNumberFormat="1" applyFont="1" applyFill="1" applyBorder="1" applyAlignment="1" applyProtection="1">
      <protection hidden="1"/>
    </xf>
    <xf numFmtId="165" fontId="41" fillId="0" borderId="13" xfId="0" applyNumberFormat="1" applyFont="1" applyBorder="1" applyAlignment="1">
      <alignment horizontal="right" vertical="center"/>
    </xf>
    <xf numFmtId="165" fontId="41" fillId="0" borderId="0" xfId="0" applyNumberFormat="1" applyFont="1" applyFill="1" applyBorder="1"/>
    <xf numFmtId="165" fontId="41" fillId="0" borderId="0" xfId="0" applyNumberFormat="1" applyFont="1" applyFill="1" applyBorder="1" applyAlignment="1">
      <alignment horizontal="right" vertical="center"/>
    </xf>
    <xf numFmtId="167" fontId="41" fillId="2" borderId="0" xfId="0" applyNumberFormat="1" applyFont="1" applyFill="1" applyBorder="1" applyAlignment="1" applyProtection="1">
      <alignment vertical="center"/>
      <protection hidden="1"/>
    </xf>
    <xf numFmtId="2" fontId="41" fillId="2" borderId="0" xfId="0" applyNumberFormat="1" applyFont="1" applyFill="1"/>
    <xf numFmtId="4" fontId="41" fillId="2" borderId="0" xfId="0" applyNumberFormat="1" applyFont="1" applyFill="1"/>
    <xf numFmtId="0" fontId="41" fillId="2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2" borderId="0" xfId="0" applyFont="1" applyFill="1" applyProtection="1">
      <protection locked="0"/>
    </xf>
    <xf numFmtId="0" fontId="40" fillId="2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6" borderId="56" xfId="0" applyFont="1" applyFill="1" applyBorder="1" applyAlignment="1">
      <alignment horizontal="center" vertical="center" wrapText="1"/>
    </xf>
    <xf numFmtId="0" fontId="40" fillId="6" borderId="30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2" fontId="40" fillId="6" borderId="10" xfId="0" applyNumberFormat="1" applyFont="1" applyFill="1" applyBorder="1" applyAlignment="1">
      <alignment horizontal="left" vertical="center" wrapText="1"/>
    </xf>
    <xf numFmtId="165" fontId="40" fillId="6" borderId="9" xfId="0" applyNumberFormat="1" applyFont="1" applyFill="1" applyBorder="1" applyAlignment="1">
      <alignment horizontal="right" vertical="center"/>
    </xf>
    <xf numFmtId="4" fontId="40" fillId="6" borderId="35" xfId="0" applyNumberFormat="1" applyFont="1" applyFill="1" applyBorder="1" applyAlignment="1">
      <alignment horizontal="right" vertical="center"/>
    </xf>
    <xf numFmtId="4" fontId="40" fillId="2" borderId="0" xfId="0" applyNumberFormat="1" applyFont="1" applyFill="1" applyBorder="1" applyAlignment="1">
      <alignment horizontal="right" vertical="center"/>
    </xf>
    <xf numFmtId="4" fontId="40" fillId="0" borderId="0" xfId="0" applyNumberFormat="1" applyFont="1" applyFill="1" applyBorder="1" applyAlignment="1">
      <alignment horizontal="right" vertical="center"/>
    </xf>
    <xf numFmtId="165" fontId="40" fillId="0" borderId="0" xfId="0" applyNumberFormat="1" applyFont="1" applyFill="1" applyBorder="1" applyAlignment="1">
      <alignment horizontal="right" vertical="center"/>
    </xf>
    <xf numFmtId="2" fontId="40" fillId="2" borderId="31" xfId="0" applyNumberFormat="1" applyFont="1" applyFill="1" applyBorder="1" applyAlignment="1">
      <alignment horizontal="left" vertical="center" wrapText="1"/>
    </xf>
    <xf numFmtId="165" fontId="40" fillId="2" borderId="44" xfId="0" applyNumberFormat="1" applyFont="1" applyFill="1" applyBorder="1" applyAlignment="1">
      <alignment horizontal="right" vertical="center"/>
    </xf>
    <xf numFmtId="4" fontId="40" fillId="2" borderId="43" xfId="0" applyNumberFormat="1" applyFont="1" applyFill="1" applyBorder="1" applyAlignment="1">
      <alignment horizontal="right" vertical="center"/>
    </xf>
    <xf numFmtId="2" fontId="41" fillId="2" borderId="25" xfId="0" applyNumberFormat="1" applyFont="1" applyFill="1" applyBorder="1" applyAlignment="1">
      <alignment horizontal="left" vertical="center" wrapText="1"/>
    </xf>
    <xf numFmtId="165" fontId="41" fillId="2" borderId="45" xfId="0" applyNumberFormat="1" applyFont="1" applyFill="1" applyBorder="1" applyAlignment="1">
      <alignment horizontal="right" vertical="center"/>
    </xf>
    <xf numFmtId="4" fontId="41" fillId="2" borderId="20" xfId="0" applyNumberFormat="1" applyFont="1" applyFill="1" applyBorder="1" applyAlignment="1">
      <alignment horizontal="right" vertical="center"/>
    </xf>
    <xf numFmtId="4" fontId="41" fillId="2" borderId="0" xfId="0" applyNumberFormat="1" applyFont="1" applyFill="1" applyBorder="1" applyAlignment="1">
      <alignment horizontal="right" vertical="center"/>
    </xf>
    <xf numFmtId="4" fontId="41" fillId="0" borderId="0" xfId="0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/>
    <xf numFmtId="165" fontId="41" fillId="2" borderId="45" xfId="0" quotePrefix="1" applyNumberFormat="1" applyFont="1" applyFill="1" applyBorder="1" applyAlignment="1">
      <alignment horizontal="right" vertical="center"/>
    </xf>
    <xf numFmtId="2" fontId="40" fillId="2" borderId="25" xfId="0" applyNumberFormat="1" applyFont="1" applyFill="1" applyBorder="1" applyAlignment="1">
      <alignment horizontal="left" vertical="center" wrapText="1"/>
    </xf>
    <xf numFmtId="165" fontId="40" fillId="2" borderId="45" xfId="0" applyNumberFormat="1" applyFont="1" applyFill="1" applyBorder="1" applyAlignment="1">
      <alignment horizontal="right" vertical="center"/>
    </xf>
    <xf numFmtId="4" fontId="40" fillId="2" borderId="20" xfId="0" applyNumberFormat="1" applyFont="1" applyFill="1" applyBorder="1" applyAlignment="1">
      <alignment horizontal="right" vertical="center"/>
    </xf>
    <xf numFmtId="2" fontId="40" fillId="6" borderId="10" xfId="0" applyNumberFormat="1" applyFont="1" applyFill="1" applyBorder="1" applyAlignment="1">
      <alignment horizontal="left" vertical="center"/>
    </xf>
    <xf numFmtId="165" fontId="55" fillId="6" borderId="9" xfId="0" applyNumberFormat="1" applyFont="1" applyFill="1" applyBorder="1" applyAlignment="1">
      <alignment horizontal="right" vertical="center"/>
    </xf>
    <xf numFmtId="2" fontId="41" fillId="0" borderId="0" xfId="0" applyNumberFormat="1" applyFont="1" applyFill="1" applyBorder="1"/>
    <xf numFmtId="49" fontId="40" fillId="2" borderId="31" xfId="0" applyNumberFormat="1" applyFont="1" applyFill="1" applyBorder="1" applyAlignment="1">
      <alignment horizontal="left" vertical="center" wrapText="1"/>
    </xf>
    <xf numFmtId="49" fontId="40" fillId="0" borderId="25" xfId="0" applyNumberFormat="1" applyFont="1" applyFill="1" applyBorder="1" applyAlignment="1">
      <alignment horizontal="left" vertical="center" wrapText="1"/>
    </xf>
    <xf numFmtId="165" fontId="40" fillId="0" borderId="45" xfId="0" applyNumberFormat="1" applyFont="1" applyFill="1" applyBorder="1" applyAlignment="1">
      <alignment horizontal="right" vertical="center"/>
    </xf>
    <xf numFmtId="4" fontId="40" fillId="0" borderId="20" xfId="0" applyNumberFormat="1" applyFont="1" applyFill="1" applyBorder="1" applyAlignment="1">
      <alignment horizontal="right" vertical="center"/>
    </xf>
    <xf numFmtId="49" fontId="41" fillId="2" borderId="25" xfId="0" applyNumberFormat="1" applyFont="1" applyFill="1" applyBorder="1" applyAlignment="1">
      <alignment horizontal="left" vertical="center" wrapText="1"/>
    </xf>
    <xf numFmtId="49" fontId="40" fillId="2" borderId="25" xfId="0" applyNumberFormat="1" applyFont="1" applyFill="1" applyBorder="1" applyAlignment="1">
      <alignment horizontal="left" vertical="center" wrapText="1"/>
    </xf>
    <xf numFmtId="49" fontId="41" fillId="2" borderId="21" xfId="0" applyNumberFormat="1" applyFont="1" applyFill="1" applyBorder="1" applyAlignment="1">
      <alignment horizontal="left" vertical="center" wrapText="1"/>
    </xf>
    <xf numFmtId="49" fontId="40" fillId="0" borderId="14" xfId="0" applyNumberFormat="1" applyFont="1" applyFill="1" applyBorder="1" applyAlignment="1">
      <alignment vertical="center" wrapText="1"/>
    </xf>
    <xf numFmtId="165" fontId="40" fillId="0" borderId="9" xfId="0" applyNumberFormat="1" applyFont="1" applyFill="1" applyBorder="1" applyAlignment="1">
      <alignment horizontal="right" vertical="center"/>
    </xf>
    <xf numFmtId="4" fontId="40" fillId="0" borderId="35" xfId="0" applyNumberFormat="1" applyFont="1" applyFill="1" applyBorder="1" applyAlignment="1">
      <alignment horizontal="right" vertical="center"/>
    </xf>
    <xf numFmtId="49" fontId="41" fillId="2" borderId="31" xfId="0" applyNumberFormat="1" applyFont="1" applyFill="1" applyBorder="1" applyAlignment="1">
      <alignment horizontal="left" vertical="center" wrapText="1"/>
    </xf>
    <xf numFmtId="165" fontId="41" fillId="2" borderId="44" xfId="0" applyNumberFormat="1" applyFont="1" applyFill="1" applyBorder="1" applyAlignment="1">
      <alignment horizontal="right" vertical="center"/>
    </xf>
    <xf numFmtId="4" fontId="41" fillId="2" borderId="43" xfId="0" applyNumberFormat="1" applyFont="1" applyFill="1" applyBorder="1" applyAlignment="1">
      <alignment horizontal="right" vertical="center"/>
    </xf>
    <xf numFmtId="165" fontId="41" fillId="2" borderId="25" xfId="0" applyNumberFormat="1" applyFont="1" applyFill="1" applyBorder="1" applyAlignment="1">
      <alignment horizontal="left" vertical="center"/>
    </xf>
    <xf numFmtId="49" fontId="40" fillId="2" borderId="29" xfId="0" applyNumberFormat="1" applyFont="1" applyFill="1" applyBorder="1" applyAlignment="1">
      <alignment horizontal="left" vertical="center" wrapText="1"/>
    </xf>
    <xf numFmtId="165" fontId="40" fillId="2" borderId="15" xfId="0" applyNumberFormat="1" applyFont="1" applyFill="1" applyBorder="1" applyAlignment="1">
      <alignment horizontal="right" vertical="center"/>
    </xf>
    <xf numFmtId="4" fontId="40" fillId="2" borderId="30" xfId="0" applyNumberFormat="1" applyFont="1" applyFill="1" applyBorder="1" applyAlignment="1">
      <alignment horizontal="right" vertical="center"/>
    </xf>
    <xf numFmtId="49" fontId="41" fillId="2" borderId="11" xfId="0" applyNumberFormat="1" applyFont="1" applyFill="1" applyBorder="1" applyAlignment="1">
      <alignment vertical="center" wrapText="1"/>
    </xf>
    <xf numFmtId="165" fontId="41" fillId="2" borderId="0" xfId="0" applyNumberFormat="1" applyFont="1" applyFill="1" applyBorder="1"/>
    <xf numFmtId="49" fontId="41" fillId="0" borderId="0" xfId="0" applyNumberFormat="1" applyFont="1" applyFill="1" applyBorder="1" applyAlignment="1">
      <alignment wrapText="1"/>
    </xf>
    <xf numFmtId="49" fontId="40" fillId="2" borderId="10" xfId="0" applyNumberFormat="1" applyFont="1" applyFill="1" applyBorder="1" applyAlignment="1">
      <alignment horizontal="left" vertical="center" wrapText="1"/>
    </xf>
    <xf numFmtId="165" fontId="40" fillId="2" borderId="9" xfId="0" applyNumberFormat="1" applyFont="1" applyFill="1" applyBorder="1" applyAlignment="1">
      <alignment horizontal="right" vertical="center"/>
    </xf>
    <xf numFmtId="4" fontId="40" fillId="2" borderId="35" xfId="0" applyNumberFormat="1" applyFont="1" applyFill="1" applyBorder="1" applyAlignment="1">
      <alignment horizontal="right" vertical="center"/>
    </xf>
    <xf numFmtId="49" fontId="40" fillId="6" borderId="14" xfId="0" applyNumberFormat="1" applyFont="1" applyFill="1" applyBorder="1" applyAlignment="1">
      <alignment horizontal="left" vertical="center" wrapText="1"/>
    </xf>
    <xf numFmtId="49" fontId="40" fillId="6" borderId="14" xfId="0" applyNumberFormat="1" applyFont="1" applyFill="1" applyBorder="1" applyAlignment="1">
      <alignment vertical="center" wrapText="1"/>
    </xf>
    <xf numFmtId="49" fontId="41" fillId="0" borderId="52" xfId="0" applyNumberFormat="1" applyFont="1" applyFill="1" applyBorder="1" applyAlignment="1">
      <alignment vertical="center" wrapText="1"/>
    </xf>
    <xf numFmtId="4" fontId="41" fillId="0" borderId="0" xfId="0" applyNumberFormat="1" applyFont="1"/>
    <xf numFmtId="165" fontId="57" fillId="2" borderId="0" xfId="0" applyNumberFormat="1" applyFont="1" applyFill="1" applyBorder="1"/>
    <xf numFmtId="165" fontId="41" fillId="2" borderId="0" xfId="0" applyNumberFormat="1" applyFont="1" applyFill="1"/>
    <xf numFmtId="165" fontId="40" fillId="2" borderId="0" xfId="0" applyNumberFormat="1" applyFont="1" applyFill="1" applyBorder="1"/>
    <xf numFmtId="165" fontId="40" fillId="0" borderId="0" xfId="0" applyNumberFormat="1" applyFont="1" applyFill="1" applyBorder="1"/>
    <xf numFmtId="165" fontId="41" fillId="0" borderId="11" xfId="0" applyNumberFormat="1" applyFont="1" applyBorder="1" applyAlignment="1">
      <alignment horizontal="right" vertical="center"/>
    </xf>
    <xf numFmtId="167" fontId="41" fillId="2" borderId="0" xfId="0" applyNumberFormat="1" applyFont="1" applyFill="1" applyProtection="1">
      <protection hidden="1"/>
    </xf>
    <xf numFmtId="167" fontId="58" fillId="2" borderId="0" xfId="0" applyNumberFormat="1" applyFont="1" applyFill="1" applyProtection="1">
      <protection hidden="1"/>
    </xf>
    <xf numFmtId="167" fontId="58" fillId="0" borderId="0" xfId="0" applyNumberFormat="1" applyFont="1" applyFill="1" applyProtection="1">
      <protection hidden="1"/>
    </xf>
    <xf numFmtId="167" fontId="58" fillId="0" borderId="0" xfId="0" applyNumberFormat="1" applyFont="1" applyFill="1" applyBorder="1" applyProtection="1">
      <protection hidden="1"/>
    </xf>
    <xf numFmtId="0" fontId="50" fillId="7" borderId="10" xfId="22" applyFont="1" applyFill="1" applyBorder="1" applyAlignment="1">
      <alignment vertical="center"/>
    </xf>
    <xf numFmtId="0" fontId="41" fillId="2" borderId="32" xfId="22" applyFont="1" applyFill="1" applyBorder="1" applyAlignment="1">
      <alignment vertical="center"/>
    </xf>
    <xf numFmtId="167" fontId="41" fillId="2" borderId="32" xfId="0" applyNumberFormat="1" applyFont="1" applyFill="1" applyBorder="1" applyAlignment="1" applyProtection="1">
      <alignment horizontal="center" vertical="center"/>
      <protection hidden="1"/>
    </xf>
    <xf numFmtId="167" fontId="41" fillId="2" borderId="0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wrapText="1"/>
    </xf>
    <xf numFmtId="0" fontId="41" fillId="0" borderId="0" xfId="0" applyFont="1" applyFill="1" applyBorder="1" applyAlignment="1">
      <alignment horizontal="center" vertical="center" wrapText="1"/>
    </xf>
    <xf numFmtId="165" fontId="51" fillId="0" borderId="0" xfId="0" applyNumberFormat="1" applyFont="1" applyFill="1" applyBorder="1"/>
    <xf numFmtId="4" fontId="43" fillId="0" borderId="0" xfId="0" applyNumberFormat="1" applyFont="1" applyFill="1" applyBorder="1"/>
    <xf numFmtId="49" fontId="40" fillId="0" borderId="0" xfId="0" applyNumberFormat="1" applyFont="1" applyFill="1" applyBorder="1" applyAlignment="1">
      <alignment horizontal="left" wrapText="1" indent="2"/>
    </xf>
    <xf numFmtId="178" fontId="0" fillId="2" borderId="0" xfId="0" applyNumberFormat="1" applyFill="1"/>
    <xf numFmtId="178" fontId="35" fillId="11" borderId="47" xfId="0" applyNumberFormat="1" applyFont="1" applyFill="1" applyBorder="1" applyAlignment="1">
      <alignment horizontal="center" vertical="center" wrapText="1"/>
    </xf>
    <xf numFmtId="178" fontId="35" fillId="11" borderId="22" xfId="0" applyNumberFormat="1" applyFont="1" applyFill="1" applyBorder="1" applyAlignment="1">
      <alignment horizontal="center" vertical="center" wrapText="1"/>
    </xf>
    <xf numFmtId="178" fontId="35" fillId="11" borderId="5" xfId="0" applyNumberFormat="1" applyFont="1" applyFill="1" applyBorder="1" applyAlignment="1">
      <alignment horizontal="center" vertical="center" wrapText="1"/>
    </xf>
    <xf numFmtId="178" fontId="34" fillId="11" borderId="64" xfId="0" applyNumberFormat="1" applyFont="1" applyFill="1" applyBorder="1" applyAlignment="1">
      <alignment horizontal="center" vertical="center" wrapText="1"/>
    </xf>
    <xf numFmtId="178" fontId="34" fillId="11" borderId="65" xfId="0" applyNumberFormat="1" applyFont="1" applyFill="1" applyBorder="1" applyAlignment="1">
      <alignment horizontal="center" vertical="center" wrapText="1"/>
    </xf>
    <xf numFmtId="178" fontId="39" fillId="11" borderId="1" xfId="0" applyNumberFormat="1" applyFont="1" applyFill="1" applyBorder="1" applyAlignment="1">
      <alignment horizontal="center" vertical="center" wrapText="1"/>
    </xf>
    <xf numFmtId="178" fontId="39" fillId="11" borderId="3" xfId="0" applyNumberFormat="1" applyFont="1" applyFill="1" applyBorder="1" applyAlignment="1">
      <alignment horizontal="center" vertical="center" wrapText="1"/>
    </xf>
    <xf numFmtId="178" fontId="39" fillId="11" borderId="2" xfId="0" applyNumberFormat="1" applyFont="1" applyFill="1" applyBorder="1" applyAlignment="1">
      <alignment horizontal="center" vertical="center" wrapText="1"/>
    </xf>
    <xf numFmtId="178" fontId="39" fillId="11" borderId="48" xfId="0" applyNumberFormat="1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165" fontId="41" fillId="2" borderId="15" xfId="0" applyNumberFormat="1" applyFont="1" applyFill="1" applyBorder="1"/>
    <xf numFmtId="165" fontId="61" fillId="2" borderId="0" xfId="0" applyNumberFormat="1" applyFont="1" applyFill="1" applyBorder="1"/>
    <xf numFmtId="4" fontId="40" fillId="2" borderId="20" xfId="0" applyNumberFormat="1" applyFont="1" applyFill="1" applyBorder="1"/>
    <xf numFmtId="165" fontId="55" fillId="2" borderId="45" xfId="0" applyNumberFormat="1" applyFont="1" applyFill="1" applyBorder="1" applyAlignment="1">
      <alignment vertical="center"/>
    </xf>
    <xf numFmtId="4" fontId="55" fillId="2" borderId="20" xfId="0" applyNumberFormat="1" applyFont="1" applyFill="1" applyBorder="1" applyAlignment="1">
      <alignment vertical="center"/>
    </xf>
    <xf numFmtId="165" fontId="40" fillId="2" borderId="45" xfId="0" applyNumberFormat="1" applyFont="1" applyFill="1" applyBorder="1" applyAlignment="1">
      <alignment vertical="center"/>
    </xf>
    <xf numFmtId="4" fontId="40" fillId="2" borderId="20" xfId="0" applyNumberFormat="1" applyFont="1" applyFill="1" applyBorder="1" applyAlignment="1">
      <alignment vertical="center"/>
    </xf>
    <xf numFmtId="165" fontId="40" fillId="0" borderId="45" xfId="0" applyNumberFormat="1" applyFont="1" applyFill="1" applyBorder="1" applyAlignment="1">
      <alignment vertical="center"/>
    </xf>
    <xf numFmtId="165" fontId="41" fillId="2" borderId="45" xfId="0" applyNumberFormat="1" applyFont="1" applyFill="1" applyBorder="1" applyAlignment="1">
      <alignment vertical="center"/>
    </xf>
    <xf numFmtId="165" fontId="41" fillId="2" borderId="22" xfId="0" applyNumberFormat="1" applyFont="1" applyFill="1" applyBorder="1" applyAlignment="1">
      <alignment vertical="center"/>
    </xf>
    <xf numFmtId="2" fontId="41" fillId="2" borderId="36" xfId="0" applyNumberFormat="1" applyFont="1" applyFill="1" applyBorder="1" applyAlignment="1">
      <alignment vertical="center"/>
    </xf>
    <xf numFmtId="165" fontId="41" fillId="2" borderId="36" xfId="0" applyNumberFormat="1" applyFont="1" applyFill="1" applyBorder="1" applyAlignment="1">
      <alignment vertical="center"/>
    </xf>
    <xf numFmtId="165" fontId="40" fillId="6" borderId="9" xfId="0" applyNumberFormat="1" applyFont="1" applyFill="1" applyBorder="1" applyAlignment="1">
      <alignment vertical="center"/>
    </xf>
    <xf numFmtId="4" fontId="40" fillId="6" borderId="35" xfId="0" applyNumberFormat="1" applyFont="1" applyFill="1" applyBorder="1" applyAlignment="1">
      <alignment vertical="center"/>
    </xf>
    <xf numFmtId="165" fontId="41" fillId="2" borderId="44" xfId="0" applyNumberFormat="1" applyFont="1" applyFill="1" applyBorder="1" applyAlignment="1">
      <alignment vertical="center"/>
    </xf>
    <xf numFmtId="4" fontId="41" fillId="2" borderId="43" xfId="0" applyNumberFormat="1" applyFont="1" applyFill="1" applyBorder="1" applyAlignment="1">
      <alignment vertical="center"/>
    </xf>
    <xf numFmtId="4" fontId="41" fillId="2" borderId="20" xfId="0" applyNumberFormat="1" applyFont="1" applyFill="1" applyBorder="1" applyAlignment="1">
      <alignment vertical="center"/>
    </xf>
    <xf numFmtId="165" fontId="56" fillId="0" borderId="45" xfId="0" applyNumberFormat="1" applyFont="1" applyFill="1" applyBorder="1" applyAlignment="1">
      <alignment vertical="center"/>
    </xf>
    <xf numFmtId="4" fontId="56" fillId="0" borderId="20" xfId="0" applyNumberFormat="1" applyFont="1" applyFill="1" applyBorder="1" applyAlignment="1">
      <alignment vertical="center"/>
    </xf>
    <xf numFmtId="165" fontId="41" fillId="0" borderId="45" xfId="0" applyNumberFormat="1" applyFont="1" applyFill="1" applyBorder="1" applyAlignment="1">
      <alignment vertical="center"/>
    </xf>
    <xf numFmtId="4" fontId="41" fillId="0" borderId="20" xfId="0" applyNumberFormat="1" applyFont="1" applyFill="1" applyBorder="1" applyAlignment="1">
      <alignment vertical="center"/>
    </xf>
    <xf numFmtId="165" fontId="40" fillId="2" borderId="15" xfId="0" applyNumberFormat="1" applyFont="1" applyFill="1" applyBorder="1" applyAlignment="1">
      <alignment vertical="center"/>
    </xf>
    <xf numFmtId="4" fontId="40" fillId="2" borderId="30" xfId="0" applyNumberFormat="1" applyFont="1" applyFill="1" applyBorder="1" applyAlignment="1">
      <alignment vertical="center"/>
    </xf>
    <xf numFmtId="2" fontId="43" fillId="2" borderId="0" xfId="0" applyNumberFormat="1" applyFont="1" applyFill="1" applyBorder="1" applyAlignment="1">
      <alignment vertical="center" wrapText="1"/>
    </xf>
    <xf numFmtId="165" fontId="41" fillId="2" borderId="32" xfId="0" applyNumberFormat="1" applyFont="1" applyFill="1" applyBorder="1" applyAlignment="1">
      <alignment vertical="center"/>
    </xf>
    <xf numFmtId="4" fontId="41" fillId="2" borderId="0" xfId="0" applyNumberFormat="1" applyFont="1" applyFill="1" applyAlignment="1">
      <alignment vertical="center"/>
    </xf>
    <xf numFmtId="165" fontId="40" fillId="2" borderId="25" xfId="0" applyNumberFormat="1" applyFont="1" applyFill="1" applyBorder="1"/>
    <xf numFmtId="3" fontId="12" fillId="2" borderId="0" xfId="0" applyNumberFormat="1" applyFont="1" applyFill="1" applyProtection="1"/>
    <xf numFmtId="3" fontId="12" fillId="2" borderId="24" xfId="0" applyNumberFormat="1" applyFont="1" applyFill="1" applyBorder="1" applyProtection="1"/>
    <xf numFmtId="0" fontId="62" fillId="2" borderId="0" xfId="0" applyFont="1" applyFill="1" applyProtection="1"/>
    <xf numFmtId="0" fontId="12" fillId="2" borderId="0" xfId="0" applyFont="1" applyFill="1" applyProtection="1"/>
    <xf numFmtId="0" fontId="12" fillId="2" borderId="0" xfId="0" applyFont="1" applyFill="1" applyAlignment="1" applyProtection="1">
      <alignment horizontal="right"/>
    </xf>
    <xf numFmtId="0" fontId="12" fillId="2" borderId="24" xfId="0" applyFont="1" applyFill="1" applyBorder="1" applyAlignment="1" applyProtection="1">
      <alignment horizontal="right"/>
    </xf>
    <xf numFmtId="0" fontId="62" fillId="2" borderId="0" xfId="0" applyFont="1" applyFill="1" applyBorder="1" applyProtection="1"/>
    <xf numFmtId="3" fontId="12" fillId="2" borderId="37" xfId="0" applyNumberFormat="1" applyFont="1" applyFill="1" applyBorder="1" applyProtection="1"/>
    <xf numFmtId="177" fontId="12" fillId="2" borderId="0" xfId="0" applyNumberFormat="1" applyFont="1" applyFill="1" applyProtection="1"/>
    <xf numFmtId="168" fontId="12" fillId="2" borderId="0" xfId="0" applyNumberFormat="1" applyFont="1" applyFill="1" applyProtection="1"/>
    <xf numFmtId="168" fontId="12" fillId="2" borderId="24" xfId="0" applyNumberFormat="1" applyFont="1" applyFill="1" applyBorder="1" applyProtection="1"/>
    <xf numFmtId="0" fontId="64" fillId="0" borderId="0" xfId="0" applyFont="1" applyProtection="1"/>
    <xf numFmtId="0" fontId="64" fillId="2" borderId="0" xfId="0" applyFont="1" applyFill="1" applyAlignment="1" applyProtection="1">
      <alignment horizontal="left"/>
    </xf>
    <xf numFmtId="0" fontId="64" fillId="2" borderId="0" xfId="0" applyFont="1" applyFill="1" applyProtection="1"/>
    <xf numFmtId="4" fontId="40" fillId="8" borderId="51" xfId="0" applyNumberFormat="1" applyFont="1" applyFill="1" applyBorder="1"/>
    <xf numFmtId="4" fontId="40" fillId="8" borderId="16" xfId="0" applyNumberFormat="1" applyFont="1" applyFill="1" applyBorder="1"/>
    <xf numFmtId="4" fontId="40" fillId="8" borderId="55" xfId="0" applyNumberFormat="1" applyFont="1" applyFill="1" applyBorder="1"/>
    <xf numFmtId="17" fontId="10" fillId="2" borderId="0" xfId="22" applyNumberFormat="1" applyFont="1" applyFill="1" applyBorder="1"/>
    <xf numFmtId="179" fontId="21" fillId="2" borderId="24" xfId="0" applyNumberFormat="1" applyFont="1" applyFill="1" applyBorder="1" applyAlignment="1" applyProtection="1">
      <alignment horizontal="center"/>
    </xf>
    <xf numFmtId="179" fontId="0" fillId="2" borderId="24" xfId="0" applyNumberForma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justify" vertical="justify" wrapText="1"/>
    </xf>
    <xf numFmtId="0" fontId="0" fillId="2" borderId="7" xfId="0" applyFill="1" applyBorder="1" applyAlignment="1" applyProtection="1">
      <alignment horizontal="justify" vertical="justify" wrapText="1"/>
    </xf>
    <xf numFmtId="0" fontId="0" fillId="2" borderId="8" xfId="0" applyFill="1" applyBorder="1" applyAlignment="1" applyProtection="1">
      <alignment horizontal="justify" vertical="justify" wrapText="1"/>
    </xf>
    <xf numFmtId="0" fontId="25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left"/>
    </xf>
    <xf numFmtId="0" fontId="12" fillId="2" borderId="24" xfId="0" applyFont="1" applyFill="1" applyBorder="1" applyAlignment="1" applyProtection="1">
      <alignment horizontal="left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34" xfId="0" applyFont="1" applyFill="1" applyBorder="1" applyAlignment="1">
      <alignment horizontal="center" vertical="center" wrapText="1"/>
    </xf>
    <xf numFmtId="0" fontId="36" fillId="12" borderId="44" xfId="0" applyFont="1" applyFill="1" applyBorder="1" applyAlignment="1">
      <alignment horizontal="center" vertical="center" textRotation="45" wrapText="1"/>
    </xf>
    <xf numFmtId="0" fontId="36" fillId="12" borderId="45" xfId="0" applyFont="1" applyFill="1" applyBorder="1" applyAlignment="1">
      <alignment horizontal="center" vertical="center" textRotation="45" wrapText="1"/>
    </xf>
    <xf numFmtId="0" fontId="36" fillId="12" borderId="15" xfId="0" applyFont="1" applyFill="1" applyBorder="1" applyAlignment="1">
      <alignment horizontal="center" vertical="center" textRotation="45" wrapText="1"/>
    </xf>
    <xf numFmtId="0" fontId="25" fillId="2" borderId="0" xfId="0" applyFont="1" applyFill="1" applyBorder="1" applyAlignment="1">
      <alignment horizontal="center"/>
    </xf>
    <xf numFmtId="0" fontId="36" fillId="12" borderId="31" xfId="0" applyFont="1" applyFill="1" applyBorder="1" applyAlignment="1">
      <alignment horizontal="center" vertical="center" wrapText="1"/>
    </xf>
    <xf numFmtId="0" fontId="36" fillId="12" borderId="32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3" xfId="0" applyFont="1" applyFill="1" applyBorder="1" applyAlignment="1">
      <alignment horizontal="center" vertical="center" wrapText="1"/>
    </xf>
    <xf numFmtId="0" fontId="60" fillId="12" borderId="35" xfId="0" applyFont="1" applyFill="1" applyBorder="1" applyAlignment="1">
      <alignment horizontal="center" vertical="center" wrapText="1"/>
    </xf>
    <xf numFmtId="0" fontId="40" fillId="5" borderId="38" xfId="22" applyFont="1" applyFill="1" applyBorder="1" applyAlignment="1">
      <alignment horizontal="center" vertical="center"/>
    </xf>
    <xf numFmtId="0" fontId="40" fillId="5" borderId="39" xfId="22" applyFont="1" applyFill="1" applyBorder="1" applyAlignment="1">
      <alignment horizontal="center" vertical="center"/>
    </xf>
    <xf numFmtId="167" fontId="44" fillId="5" borderId="14" xfId="0" applyNumberFormat="1" applyFont="1" applyFill="1" applyBorder="1" applyAlignment="1">
      <alignment horizontal="center" vertical="center"/>
    </xf>
    <xf numFmtId="167" fontId="44" fillId="5" borderId="14" xfId="0" applyNumberFormat="1" applyFont="1" applyFill="1" applyBorder="1" applyAlignment="1" applyProtection="1">
      <alignment horizontal="center" vertical="center"/>
      <protection hidden="1"/>
    </xf>
    <xf numFmtId="167" fontId="41" fillId="5" borderId="14" xfId="0" applyNumberFormat="1" applyFont="1" applyFill="1" applyBorder="1" applyAlignment="1" applyProtection="1">
      <alignment horizontal="center" vertical="center"/>
      <protection hidden="1"/>
    </xf>
    <xf numFmtId="167" fontId="25" fillId="2" borderId="0" xfId="0" applyNumberFormat="1" applyFont="1" applyFill="1" applyBorder="1" applyAlignment="1" applyProtection="1">
      <alignment horizontal="center"/>
      <protection hidden="1"/>
    </xf>
    <xf numFmtId="0" fontId="42" fillId="9" borderId="31" xfId="22" applyFont="1" applyFill="1" applyBorder="1" applyAlignment="1">
      <alignment horizontal="center" vertical="center"/>
    </xf>
    <xf numFmtId="0" fontId="42" fillId="9" borderId="29" xfId="22" applyFont="1" applyFill="1" applyBorder="1" applyAlignment="1">
      <alignment horizontal="center" vertical="center"/>
    </xf>
    <xf numFmtId="167" fontId="46" fillId="5" borderId="14" xfId="0" applyNumberFormat="1" applyFont="1" applyFill="1" applyBorder="1" applyAlignment="1">
      <alignment horizontal="center" vertical="center"/>
    </xf>
    <xf numFmtId="0" fontId="26" fillId="2" borderId="33" xfId="22" applyFont="1" applyFill="1" applyBorder="1" applyAlignment="1">
      <alignment horizontal="center"/>
    </xf>
    <xf numFmtId="167" fontId="46" fillId="5" borderId="14" xfId="0" applyNumberFormat="1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Alignment="1">
      <alignment horizontal="center"/>
    </xf>
    <xf numFmtId="0" fontId="40" fillId="8" borderId="38" xfId="0" applyFont="1" applyFill="1" applyBorder="1" applyAlignment="1">
      <alignment horizontal="center" vertical="center"/>
    </xf>
    <xf numFmtId="0" fontId="40" fillId="8" borderId="39" xfId="0" applyFont="1" applyFill="1" applyBorder="1" applyAlignment="1">
      <alignment horizontal="center" vertical="center"/>
    </xf>
    <xf numFmtId="0" fontId="51" fillId="2" borderId="33" xfId="22" applyFont="1" applyFill="1" applyBorder="1" applyAlignment="1">
      <alignment horizontal="center"/>
    </xf>
    <xf numFmtId="2" fontId="42" fillId="10" borderId="27" xfId="0" applyNumberFormat="1" applyFont="1" applyFill="1" applyBorder="1" applyAlignment="1">
      <alignment horizontal="center" vertical="center"/>
    </xf>
    <xf numFmtId="2" fontId="42" fillId="10" borderId="28" xfId="0" applyNumberFormat="1" applyFont="1" applyFill="1" applyBorder="1" applyAlignment="1">
      <alignment horizontal="center" vertical="center"/>
    </xf>
    <xf numFmtId="167" fontId="46" fillId="8" borderId="14" xfId="0" applyNumberFormat="1" applyFont="1" applyFill="1" applyBorder="1" applyAlignment="1" applyProtection="1">
      <alignment horizontal="center" vertical="center"/>
      <protection hidden="1"/>
    </xf>
    <xf numFmtId="167" fontId="46" fillId="8" borderId="14" xfId="0" applyNumberFormat="1" applyFont="1" applyFill="1" applyBorder="1" applyAlignment="1">
      <alignment horizontal="center" vertical="center"/>
    </xf>
    <xf numFmtId="167" fontId="54" fillId="8" borderId="14" xfId="0" applyNumberFormat="1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167" fontId="41" fillId="6" borderId="14" xfId="0" applyNumberFormat="1" applyFont="1" applyFill="1" applyBorder="1" applyAlignment="1">
      <alignment horizontal="center" vertical="center"/>
    </xf>
    <xf numFmtId="167" fontId="59" fillId="6" borderId="14" xfId="0" applyNumberFormat="1" applyFont="1" applyFill="1" applyBorder="1" applyAlignment="1">
      <alignment horizontal="center" vertical="center"/>
    </xf>
    <xf numFmtId="2" fontId="42" fillId="7" borderId="31" xfId="0" applyNumberFormat="1" applyFont="1" applyFill="1" applyBorder="1" applyAlignment="1">
      <alignment horizontal="center" vertical="center"/>
    </xf>
    <xf numFmtId="2" fontId="42" fillId="7" borderId="29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/>
    </xf>
    <xf numFmtId="167" fontId="41" fillId="6" borderId="14" xfId="0" applyNumberFormat="1" applyFont="1" applyFill="1" applyBorder="1" applyAlignment="1" applyProtection="1">
      <alignment horizontal="center" vertical="center"/>
      <protection hidden="1"/>
    </xf>
    <xf numFmtId="167" fontId="41" fillId="2" borderId="0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>
      <alignment horizontal="center" wrapText="1"/>
    </xf>
    <xf numFmtId="0" fontId="41" fillId="0" borderId="0" xfId="0" applyFont="1" applyFill="1" applyBorder="1"/>
    <xf numFmtId="164" fontId="41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textRotation="45"/>
    </xf>
    <xf numFmtId="0" fontId="23" fillId="0" borderId="0" xfId="0" applyFont="1" applyFill="1" applyAlignment="1">
      <alignment horizontal="center" vertical="center" textRotation="45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6" fontId="23" fillId="0" borderId="0" xfId="0" applyNumberFormat="1" applyFont="1" applyFill="1" applyAlignment="1">
      <alignment horizontal="center" vertical="center"/>
    </xf>
  </cellXfs>
  <cellStyles count="37">
    <cellStyle name="1 indent" xfId="1"/>
    <cellStyle name="2 indents" xfId="2"/>
    <cellStyle name="3 indents" xfId="3"/>
    <cellStyle name="4 indents" xf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3" xfId="26"/>
    <cellStyle name="Normal 4" xfId="2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561486</xdr:colOff>
      <xdr:row>14</xdr:row>
      <xdr:rowOff>75221</xdr:rowOff>
    </xdr:from>
    <xdr:to>
      <xdr:col>8</xdr:col>
      <xdr:colOff>419099</xdr:colOff>
      <xdr:row>38</xdr:row>
      <xdr:rowOff>42210</xdr:rowOff>
    </xdr:to>
    <xdr:pic>
      <xdr:nvPicPr>
        <xdr:cNvPr id="2" name="Picture 1" descr="Crna Gora_map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486" y="2580296"/>
          <a:ext cx="4105763" cy="4108123"/>
        </a:xfrm>
        <a:prstGeom prst="rect">
          <a:avLst/>
        </a:prstGeom>
      </xdr:spPr>
    </xdr:pic>
    <xdr:clientData/>
  </xdr:twoCellAnchor>
  <xdr:twoCellAnchor editAs="oneCell">
    <xdr:from>
      <xdr:col>9</xdr:col>
      <xdr:colOff>528272</xdr:colOff>
      <xdr:row>1</xdr:row>
      <xdr:rowOff>28566</xdr:rowOff>
    </xdr:from>
    <xdr:to>
      <xdr:col>11</xdr:col>
      <xdr:colOff>95250</xdr:colOff>
      <xdr:row>5</xdr:row>
      <xdr:rowOff>105508</xdr:rowOff>
    </xdr:to>
    <xdr:pic>
      <xdr:nvPicPr>
        <xdr:cNvPr id="4" name="Picture 3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05072" y="28566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5</xdr:col>
          <xdr:colOff>0</xdr:colOff>
          <xdr:row>4</xdr:row>
          <xdr:rowOff>123825</xdr:rowOff>
        </xdr:to>
        <xdr:sp macro="" textlink="">
          <xdr:nvSpPr>
            <xdr:cNvPr id="43010" name="List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85725</xdr:rowOff>
    </xdr:from>
    <xdr:to>
      <xdr:col>7</xdr:col>
      <xdr:colOff>167053</xdr:colOff>
      <xdr:row>7</xdr:row>
      <xdr:rowOff>19792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0050" y="247650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3</xdr:col>
          <xdr:colOff>666750</xdr:colOff>
          <xdr:row>1</xdr:row>
          <xdr:rowOff>142875</xdr:rowOff>
        </xdr:to>
        <xdr:sp macro="" textlink="">
          <xdr:nvSpPr>
            <xdr:cNvPr id="70657" name="List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104775</xdr:rowOff>
    </xdr:from>
    <xdr:to>
      <xdr:col>10</xdr:col>
      <xdr:colOff>264684</xdr:colOff>
      <xdr:row>5</xdr:row>
      <xdr:rowOff>143617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104775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2</xdr:col>
          <xdr:colOff>1228725</xdr:colOff>
          <xdr:row>1</xdr:row>
          <xdr:rowOff>142875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2</xdr:col>
          <xdr:colOff>1247775</xdr:colOff>
          <xdr:row>1</xdr:row>
          <xdr:rowOff>142875</xdr:rowOff>
        </xdr:to>
        <xdr:sp macro="" textlink="">
          <xdr:nvSpPr>
            <xdr:cNvPr id="39938" name="List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1219200</xdr:colOff>
          <xdr:row>1</xdr:row>
          <xdr:rowOff>133350</xdr:rowOff>
        </xdr:to>
        <xdr:sp macro="" textlink="">
          <xdr:nvSpPr>
            <xdr:cNvPr id="41986" name="List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I100"/>
  <sheetViews>
    <sheetView zoomScale="85" zoomScaleNormal="85" zoomScaleSheetLayoutView="100" workbookViewId="0">
      <selection activeCell="P41" sqref="P41"/>
    </sheetView>
  </sheetViews>
  <sheetFormatPr defaultColWidth="9.140625" defaultRowHeight="12.75"/>
  <cols>
    <col min="1" max="4" width="9.140625" style="49"/>
    <col min="5" max="5" width="8.85546875" style="49" customWidth="1"/>
    <col min="6" max="11" width="9.140625" style="49"/>
    <col min="12" max="12" width="8.5703125" style="49" customWidth="1"/>
    <col min="13" max="13" width="12" style="49" customWidth="1"/>
    <col min="14" max="14" width="9.140625" style="49"/>
    <col min="15" max="15" width="12.85546875" style="49" customWidth="1"/>
    <col min="16" max="16384" width="9.140625" style="49"/>
  </cols>
  <sheetData>
    <row r="1" spans="1:35" ht="12.75" customHeight="1">
      <c r="A1" s="48"/>
      <c r="B1" s="48"/>
      <c r="D1" s="50"/>
      <c r="E1" s="50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12.75" customHeight="1">
      <c r="A2" s="48"/>
      <c r="B2" s="51"/>
      <c r="C2" s="50"/>
      <c r="D2" s="50"/>
      <c r="E2" s="50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27" customHeight="1">
      <c r="A3" s="48"/>
      <c r="B3" s="416" t="str">
        <f>IF(MasterSheet!$A$1=1,MasterSheet!B30,MasterSheet!B31)</f>
        <v>Napomena: Informacija je urađena je na engleskom i crnogorskom jeziku</v>
      </c>
      <c r="C3" s="417"/>
      <c r="D3" s="417"/>
      <c r="E3" s="418"/>
      <c r="G3" s="48"/>
      <c r="H3" s="5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>
      <c r="A4" s="48"/>
      <c r="B4" s="48"/>
      <c r="C4" s="50"/>
      <c r="D4" s="50"/>
      <c r="E4" s="50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ht="15">
      <c r="A8" s="48"/>
      <c r="B8" s="48"/>
      <c r="C8" s="48"/>
      <c r="D8" s="48"/>
      <c r="E8" s="48"/>
      <c r="F8" s="48"/>
      <c r="G8" s="48"/>
      <c r="H8" s="48"/>
      <c r="I8" s="48"/>
      <c r="J8" s="419" t="str">
        <f>IF(MasterSheet!$A$1 = 1, MasterSheet!C5,MasterSheet!B5)</f>
        <v>CRNA GORA</v>
      </c>
      <c r="K8" s="419"/>
      <c r="L8" s="419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15">
      <c r="A9" s="48"/>
      <c r="B9" s="48"/>
      <c r="C9" s="48"/>
      <c r="D9" s="48"/>
      <c r="E9" s="48"/>
      <c r="F9" s="48"/>
      <c r="G9" s="48"/>
      <c r="H9" s="48"/>
      <c r="I9" s="419" t="str">
        <f>IF(MasterSheet!$A$1 = 1, MasterSheet!C6,MasterSheet!B6)</f>
        <v>MINISTARSTVO FINANSIJA</v>
      </c>
      <c r="J9" s="419"/>
      <c r="K9" s="419"/>
      <c r="L9" s="419"/>
      <c r="M9" s="419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ht="14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20" t="str">
        <f>IF(MasterSheet!$A$1=1, MasterSheet!C8,MasterSheet!B8)</f>
        <v>Površina (km²)</v>
      </c>
      <c r="L18" s="420"/>
      <c r="M18" s="420"/>
      <c r="N18" s="420"/>
      <c r="O18" s="396">
        <v>13812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21" t="str">
        <f>IF(MasterSheet!$A$1=1, MasterSheet!C9,MasterSheet!B9)</f>
        <v>Broj stanovnika (Popis 2011)</v>
      </c>
      <c r="L19" s="421"/>
      <c r="M19" s="421"/>
      <c r="N19" s="421"/>
      <c r="O19" s="397">
        <v>625266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ht="14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398"/>
      <c r="L20" s="398"/>
      <c r="M20" s="398"/>
      <c r="N20" s="398"/>
      <c r="O20" s="399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ht="14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20" t="str">
        <f>IF(MasterSheet!$A$1=1, MasterSheet!C10,MasterSheet!B10)</f>
        <v>Glavni grad</v>
      </c>
      <c r="L21" s="420"/>
      <c r="M21" s="420"/>
      <c r="N21" s="420"/>
      <c r="O21" s="400" t="s">
        <v>219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ht="14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21" t="str">
        <f>IF(MasterSheet!$A$1=1, MasterSheet!C11,MasterSheet!B11)</f>
        <v>Prijestonica</v>
      </c>
      <c r="L22" s="421"/>
      <c r="M22" s="421"/>
      <c r="N22" s="421"/>
      <c r="O22" s="401" t="s">
        <v>220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ht="14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398"/>
      <c r="L23" s="398"/>
      <c r="M23" s="398"/>
      <c r="N23" s="398"/>
      <c r="O23" s="399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ht="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21" t="str">
        <f>IF(MasterSheet!$A$1=1, MasterSheet!C12,MasterSheet!B12)</f>
        <v>Valuta</v>
      </c>
      <c r="L24" s="421"/>
      <c r="M24" s="421"/>
      <c r="N24" s="421"/>
      <c r="O24" s="400" t="s">
        <v>403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ht="14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398"/>
      <c r="L25" s="402"/>
      <c r="M25" s="402"/>
      <c r="N25" s="402"/>
      <c r="O25" s="403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t="14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20" t="str">
        <f>IF(MasterSheet!$A$1=1, MasterSheet!C13,MasterSheet!B13)</f>
        <v>BDP (mil. €)*</v>
      </c>
      <c r="L26" s="420"/>
      <c r="M26" s="420"/>
      <c r="N26" s="420"/>
      <c r="O26" s="404">
        <f>+'Public expenditure_int'!V9</f>
        <v>3625700000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t="14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20" t="str">
        <f>IF(MasterSheet!$A$1=1, MasterSheet!C14,MasterSheet!B14)</f>
        <v>BDP per capita (€)*</v>
      </c>
      <c r="L27" s="420"/>
      <c r="M27" s="420"/>
      <c r="N27" s="420"/>
      <c r="O27" s="396">
        <f>O26/O19</f>
        <v>5798.6520936689349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ht="14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20" t="str">
        <f>IF(MasterSheet!$A$1=1, MasterSheet!C15,MasterSheet!B15)</f>
        <v xml:space="preserve">   Inflacija (%)</v>
      </c>
      <c r="L28" s="420"/>
      <c r="M28" s="420"/>
      <c r="N28" s="420"/>
      <c r="O28" s="405">
        <v>1.5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t="14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21" t="str">
        <f>IF(MasterSheet!$A$1=1, MasterSheet!C17,MasterSheet!B17)</f>
        <v xml:space="preserve">   Javna potrošnja (% BDP)</v>
      </c>
      <c r="L29" s="421"/>
      <c r="M29" s="421"/>
      <c r="N29" s="421"/>
      <c r="O29" s="406">
        <f>+'Public expenditure_int'!W33</f>
        <v>46.052502318342839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t="14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07"/>
      <c r="L30" s="408"/>
      <c r="M30" s="409"/>
      <c r="N30" s="409"/>
      <c r="O30" s="396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t="14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20" t="str">
        <f>IF(MasterSheet!$A$1=1, MasterSheet!C18,MasterSheet!B18)</f>
        <v>Prosječna neto zarada (€)</v>
      </c>
      <c r="L31" s="420"/>
      <c r="M31" s="420"/>
      <c r="N31" s="420"/>
      <c r="O31" s="396">
        <v>486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t="14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21" t="str">
        <f>IF(MasterSheet!$A$1=1, MasterSheet!C19,MasterSheet!B19)</f>
        <v>Stopa nezaposlenosti (%)</v>
      </c>
      <c r="L32" s="421"/>
      <c r="M32" s="421"/>
      <c r="N32" s="421"/>
      <c r="O32" s="406">
        <v>14.9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52" t="str">
        <f>IF(MasterSheet!$A$1=1, MasterSheet!C21,MasterSheet!B21)</f>
        <v>Izvor: ZZZ, Monstat, Ministarstvo finansija</v>
      </c>
      <c r="L33" s="48"/>
      <c r="M33" s="48"/>
      <c r="N33" s="48"/>
      <c r="O33" s="53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54" t="str">
        <f>IF(MasterSheet!$A$1=1, MasterSheet!B25,MasterSheet!B24)</f>
        <v>*podaci su procjena Ministarstva finansija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 t="str">
        <f>IF(MasterSheet!$A$1=1,MasterSheet!C22,MasterSheet!B22)</f>
        <v>Ažurirano:</v>
      </c>
      <c r="L39" s="414">
        <v>41329</v>
      </c>
      <c r="M39" s="415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3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53" t="s">
        <v>402</v>
      </c>
      <c r="L41" s="48"/>
      <c r="M41" s="110" t="s">
        <v>401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:3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3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:3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:3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:3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:3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:3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:3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:3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:3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:3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:3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:3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:3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:3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:3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:3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:3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:3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:3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:3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:3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:3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:3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:3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:3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:3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:3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</sheetData>
  <sheetProtection formatCells="0" formatColumns="0" formatRows="0" insertHyperlinks="0" sort="0" autoFilter="0"/>
  <mergeCells count="15">
    <mergeCell ref="L39:M39"/>
    <mergeCell ref="B3:E3"/>
    <mergeCell ref="J8:L8"/>
    <mergeCell ref="I9:M9"/>
    <mergeCell ref="K31:N31"/>
    <mergeCell ref="K32:N32"/>
    <mergeCell ref="K26:N26"/>
    <mergeCell ref="K18:N18"/>
    <mergeCell ref="K19:N19"/>
    <mergeCell ref="K27:N27"/>
    <mergeCell ref="K21:N21"/>
    <mergeCell ref="K22:N22"/>
    <mergeCell ref="K24:N24"/>
    <mergeCell ref="K29:N29"/>
    <mergeCell ref="K28:N28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rowBreaks count="1" manualBreakCount="1">
    <brk id="78" max="16383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0" r:id="rId4" name="List Box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99"/>
  <sheetViews>
    <sheetView tabSelected="1" zoomScale="80" zoomScaleNormal="80" zoomScaleSheetLayoutView="115" workbookViewId="0">
      <selection activeCell="J42" sqref="J42"/>
    </sheetView>
  </sheetViews>
  <sheetFormatPr defaultRowHeight="12.75"/>
  <cols>
    <col min="1" max="3" width="9" customWidth="1"/>
    <col min="4" max="4" width="25.85546875" customWidth="1"/>
    <col min="5" max="5" width="40.28515625" customWidth="1"/>
    <col min="6" max="10" width="9.28515625" customWidth="1"/>
    <col min="11" max="11" width="11" customWidth="1"/>
    <col min="12" max="15" width="9.28515625" customWidth="1"/>
    <col min="22" max="37" width="9.140625" style="13"/>
  </cols>
  <sheetData>
    <row r="1" spans="1:2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5">
      <c r="A8" s="13"/>
      <c r="B8" s="13"/>
      <c r="C8" s="13"/>
      <c r="D8" s="13"/>
      <c r="E8" s="13"/>
      <c r="F8" s="13"/>
      <c r="G8" s="13"/>
      <c r="H8" s="13"/>
      <c r="I8" s="16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">
      <c r="A9" s="13"/>
      <c r="B9" s="13"/>
      <c r="C9" s="13"/>
      <c r="D9" s="13"/>
      <c r="E9" s="13"/>
      <c r="F9" s="427" t="str">
        <f>IF(MasterSheet!$A$1 = 1, MasterSheet!C5,MasterSheet!B5)</f>
        <v>CRNA GORA</v>
      </c>
      <c r="G9" s="427"/>
      <c r="H9" s="427"/>
      <c r="I9" s="41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15">
      <c r="A10" s="13"/>
      <c r="B10" s="13"/>
      <c r="C10" s="13"/>
      <c r="D10" s="13"/>
      <c r="E10" s="13"/>
      <c r="F10" s="427" t="str">
        <f>IF(MasterSheet!$A$1 = 1, MasterSheet!C6,MasterSheet!B6)</f>
        <v>MINISTARSTVO FINANSIJA</v>
      </c>
      <c r="G10" s="427"/>
      <c r="H10" s="427"/>
      <c r="I10" s="41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13.5" thickBot="1">
      <c r="A14" s="13"/>
      <c r="B14" s="13"/>
      <c r="C14" s="17"/>
      <c r="D14" s="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6.5" customHeight="1" thickTop="1" thickBot="1">
      <c r="A15" s="13"/>
      <c r="B15" s="13"/>
      <c r="C15" s="13"/>
      <c r="D15" s="428" t="str">
        <f>IF(MasterSheet!$A$1=1,MasterSheet!D40,MasterSheet!B40)</f>
        <v>Makroekonomski i fiskalni okvir  (u % BDP-a)</v>
      </c>
      <c r="E15" s="429"/>
      <c r="F15" s="422" t="str">
        <f>IF(MasterSheet!$A$1=1,MasterSheet!F42,MasterSheet!F40)</f>
        <v>Ostvarenje</v>
      </c>
      <c r="G15" s="423"/>
      <c r="H15" s="423"/>
      <c r="I15" s="423"/>
      <c r="J15" s="432"/>
      <c r="K15" s="368" t="str">
        <f>IF(MasterSheet!$A$1=1,MasterSheet!I42,MasterSheet!I40)</f>
        <v>Procjena</v>
      </c>
      <c r="L15" s="422" t="str">
        <f>IF(MasterSheet!$A$1=1,MasterSheet!J42,MasterSheet!J40)</f>
        <v>Osnovni scenario</v>
      </c>
      <c r="M15" s="423"/>
      <c r="N15" s="422" t="str">
        <f>IF(MasterSheet!$A$1=1,MasterSheet!M42,MasterSheet!M40)</f>
        <v>Scenario nižeg rasta</v>
      </c>
      <c r="O15" s="423"/>
      <c r="P15" s="13"/>
      <c r="Q15" s="13"/>
      <c r="R15" s="13"/>
      <c r="S15" s="13"/>
      <c r="T15" s="13"/>
      <c r="U15" s="13"/>
    </row>
    <row r="16" spans="1:21" ht="16.5" thickTop="1" thickBot="1">
      <c r="A16" s="13"/>
      <c r="B16" s="13"/>
      <c r="C16" s="13"/>
      <c r="D16" s="430"/>
      <c r="E16" s="431"/>
      <c r="F16" s="104" t="s">
        <v>225</v>
      </c>
      <c r="G16" s="105" t="s">
        <v>226</v>
      </c>
      <c r="H16" s="106" t="s">
        <v>227</v>
      </c>
      <c r="I16" s="107" t="s">
        <v>228</v>
      </c>
      <c r="J16" s="107" t="s">
        <v>400</v>
      </c>
      <c r="K16" s="107">
        <v>2013</v>
      </c>
      <c r="L16" s="107">
        <v>2014</v>
      </c>
      <c r="M16" s="107">
        <v>2015</v>
      </c>
      <c r="N16" s="107">
        <v>2014</v>
      </c>
      <c r="O16" s="107">
        <v>2015</v>
      </c>
      <c r="P16" s="13"/>
      <c r="Q16" s="13"/>
      <c r="R16" s="13"/>
      <c r="S16" s="13"/>
      <c r="T16" s="13"/>
      <c r="U16" s="13"/>
    </row>
    <row r="17" spans="1:21" ht="15.75" thickTop="1">
      <c r="A17" s="13"/>
      <c r="B17" s="13"/>
      <c r="C17" s="13"/>
      <c r="D17" s="424" t="str">
        <f>IF(MasterSheet!$A$1=1,MasterSheet!D42,MasterSheet!B42)</f>
        <v>Makroekonomski pokazatelji</v>
      </c>
      <c r="E17" s="99" t="str">
        <f>IF(MasterSheet!$A$1=1,MasterSheet!E42,MasterSheet!C42)</f>
        <v>Nominalni rast BDP-a</v>
      </c>
      <c r="F17" s="84">
        <v>15.1</v>
      </c>
      <c r="G17" s="85">
        <v>-3.4</v>
      </c>
      <c r="H17" s="85">
        <v>4.0999999999999996</v>
      </c>
      <c r="I17" s="86">
        <v>4.2</v>
      </c>
      <c r="J17" s="86">
        <v>-2.6</v>
      </c>
      <c r="K17" s="86">
        <v>5.2</v>
      </c>
      <c r="L17" s="362">
        <v>6.2</v>
      </c>
      <c r="M17" s="363">
        <v>6.1</v>
      </c>
      <c r="N17" s="362">
        <v>3.1</v>
      </c>
      <c r="O17" s="363">
        <v>3.5</v>
      </c>
      <c r="P17" s="358"/>
      <c r="Q17" s="13"/>
      <c r="R17" s="13"/>
      <c r="S17" s="13"/>
      <c r="T17" s="13"/>
      <c r="U17" s="13"/>
    </row>
    <row r="18" spans="1:21" ht="15">
      <c r="A18" s="13"/>
      <c r="B18" s="13"/>
      <c r="C18" s="13"/>
      <c r="D18" s="425"/>
      <c r="E18" s="100" t="str">
        <f>IF(MasterSheet!$A$1=1,MasterSheet!E43,MasterSheet!C43)</f>
        <v>Realni rast BDP-a</v>
      </c>
      <c r="F18" s="87">
        <v>6.9</v>
      </c>
      <c r="G18" s="88">
        <v>-5.7</v>
      </c>
      <c r="H18" s="88">
        <v>2.5</v>
      </c>
      <c r="I18" s="89">
        <v>3.2</v>
      </c>
      <c r="J18" s="89">
        <v>-2.5</v>
      </c>
      <c r="K18" s="89">
        <v>2.6</v>
      </c>
      <c r="L18" s="87">
        <v>3.6</v>
      </c>
      <c r="M18" s="88">
        <v>3.5</v>
      </c>
      <c r="N18" s="87">
        <v>1.6</v>
      </c>
      <c r="O18" s="88">
        <v>2</v>
      </c>
      <c r="P18" s="358"/>
      <c r="Q18" s="13"/>
      <c r="R18" s="13"/>
      <c r="S18" s="13"/>
      <c r="T18" s="13"/>
      <c r="U18" s="13"/>
    </row>
    <row r="19" spans="1:21" ht="15">
      <c r="A19" s="13"/>
      <c r="B19" s="13"/>
      <c r="C19" s="13"/>
      <c r="D19" s="425"/>
      <c r="E19" s="100" t="str">
        <f>IF(MasterSheet!$A$1=1,MasterSheet!E44,MasterSheet!C44)</f>
        <v>Inflacija</v>
      </c>
      <c r="F19" s="87">
        <v>7.1</v>
      </c>
      <c r="G19" s="88">
        <v>3.4</v>
      </c>
      <c r="H19" s="88">
        <v>0.5</v>
      </c>
      <c r="I19" s="89">
        <v>3.1</v>
      </c>
      <c r="J19" s="90">
        <v>4.0999999999999996</v>
      </c>
      <c r="K19" s="90">
        <v>2.5</v>
      </c>
      <c r="L19" s="95">
        <v>2.9</v>
      </c>
      <c r="M19" s="96">
        <v>2.5</v>
      </c>
      <c r="N19" s="95">
        <v>1.5</v>
      </c>
      <c r="O19" s="96">
        <v>1.5</v>
      </c>
      <c r="P19" s="358"/>
      <c r="Q19" s="13"/>
      <c r="R19" s="13"/>
      <c r="S19" s="13"/>
      <c r="T19" s="13"/>
      <c r="U19" s="13"/>
    </row>
    <row r="20" spans="1:21" ht="15">
      <c r="A20" s="13"/>
      <c r="B20" s="13"/>
      <c r="C20" s="13"/>
      <c r="D20" s="425"/>
      <c r="E20" s="100" t="str">
        <f>IF(MasterSheet!$A$1=1,MasterSheet!E45,MasterSheet!C45)</f>
        <v xml:space="preserve">Uvoz </v>
      </c>
      <c r="F20" s="87">
        <v>82.7</v>
      </c>
      <c r="G20" s="88">
        <v>65.900000000000006</v>
      </c>
      <c r="H20" s="88">
        <v>63.7</v>
      </c>
      <c r="I20" s="90">
        <v>64.920904374068499</v>
      </c>
      <c r="J20" s="90">
        <v>44.124295456191042</v>
      </c>
      <c r="K20" s="90">
        <v>45.227529806546684</v>
      </c>
      <c r="L20" s="95">
        <v>64.244880372327401</v>
      </c>
      <c r="M20" s="96">
        <v>62.435698516667415</v>
      </c>
      <c r="N20" s="95">
        <v>63.953219074979508</v>
      </c>
      <c r="O20" s="96">
        <v>61.451975673414339</v>
      </c>
      <c r="P20" s="358"/>
      <c r="Q20" s="13"/>
      <c r="R20" s="13"/>
      <c r="S20" s="13"/>
      <c r="T20" s="13"/>
      <c r="U20" s="13"/>
    </row>
    <row r="21" spans="1:21" ht="15">
      <c r="A21" s="13"/>
      <c r="B21" s="13"/>
      <c r="C21" s="13"/>
      <c r="D21" s="425"/>
      <c r="E21" s="100" t="str">
        <f>IF(MasterSheet!$A$1=1,MasterSheet!E46,MasterSheet!C46)</f>
        <v>Izvoz</v>
      </c>
      <c r="F21" s="87">
        <v>38.9</v>
      </c>
      <c r="G21" s="88">
        <v>32.799999999999997</v>
      </c>
      <c r="H21" s="88">
        <v>35.6</v>
      </c>
      <c r="I21" s="90">
        <v>40.861703246074597</v>
      </c>
      <c r="J21" s="90">
        <v>68.798019994513851</v>
      </c>
      <c r="K21" s="90">
        <v>66.10623882497525</v>
      </c>
      <c r="L21" s="95">
        <v>44.405624473775241</v>
      </c>
      <c r="M21" s="96">
        <v>43.893461433771044</v>
      </c>
      <c r="N21" s="95">
        <v>44.651676514164734</v>
      </c>
      <c r="O21" s="96">
        <v>44.328130236735468</v>
      </c>
      <c r="P21" s="358"/>
      <c r="Q21" s="13"/>
      <c r="R21" s="13"/>
      <c r="S21" s="13"/>
      <c r="T21" s="13"/>
      <c r="U21" s="13"/>
    </row>
    <row r="22" spans="1:21" ht="15">
      <c r="A22" s="13"/>
      <c r="B22" s="13"/>
      <c r="C22" s="13"/>
      <c r="D22" s="425"/>
      <c r="E22" s="100" t="str">
        <f>IF(MasterSheet!$A$1=1,MasterSheet!E47,MasterSheet!C47)</f>
        <v>Ostalo</v>
      </c>
      <c r="F22" s="87">
        <v>3.8</v>
      </c>
      <c r="G22" s="88">
        <v>3</v>
      </c>
      <c r="H22" s="88">
        <v>3</v>
      </c>
      <c r="I22" s="90">
        <v>4.452607558301338</v>
      </c>
      <c r="J22" s="90">
        <v>6.0118503486931942</v>
      </c>
      <c r="K22" s="90">
        <v>5.4356106464315701</v>
      </c>
      <c r="L22" s="95">
        <v>5.2609471994111203</v>
      </c>
      <c r="M22" s="96">
        <v>4.9590641681735477</v>
      </c>
      <c r="N22" s="95">
        <v>5.4387739549588865</v>
      </c>
      <c r="O22" s="96">
        <v>5.2533313580207484</v>
      </c>
      <c r="P22" s="358"/>
      <c r="Q22" s="13"/>
      <c r="R22" s="13"/>
      <c r="S22" s="13"/>
      <c r="T22" s="13"/>
      <c r="U22" s="13"/>
    </row>
    <row r="23" spans="1:21" ht="15">
      <c r="A23" s="13"/>
      <c r="B23" s="13"/>
      <c r="C23" s="13"/>
      <c r="D23" s="425"/>
      <c r="E23" s="100" t="str">
        <f>IF(MasterSheet!$A$1=1,MasterSheet!E48,MasterSheet!C48)</f>
        <v>Deficit tekućeg računa</v>
      </c>
      <c r="F23" s="87">
        <v>-40</v>
      </c>
      <c r="G23" s="88">
        <v>-30.1</v>
      </c>
      <c r="H23" s="88">
        <v>-25.1</v>
      </c>
      <c r="I23" s="90">
        <v>-19.606593569692581</v>
      </c>
      <c r="J23" s="90">
        <v>-18.661874189629607</v>
      </c>
      <c r="K23" s="90">
        <v>-15.4</v>
      </c>
      <c r="L23" s="95">
        <v>-14.6</v>
      </c>
      <c r="M23" s="96">
        <v>-13.6</v>
      </c>
      <c r="N23" s="95">
        <v>-13.6</v>
      </c>
      <c r="O23" s="96">
        <v>-11.8</v>
      </c>
      <c r="P23" s="358"/>
      <c r="Q23" s="13"/>
      <c r="R23" s="13"/>
      <c r="S23" s="13"/>
      <c r="T23" s="13"/>
      <c r="U23" s="13"/>
    </row>
    <row r="24" spans="1:21" ht="15">
      <c r="A24" s="13"/>
      <c r="B24" s="13"/>
      <c r="C24" s="13"/>
      <c r="D24" s="425"/>
      <c r="E24" s="100" t="str">
        <f>IF(MasterSheet!$A$1=1,MasterSheet!E49,MasterSheet!C49)</f>
        <v>Neto strane direktne investicije</v>
      </c>
      <c r="F24" s="87">
        <v>18.8</v>
      </c>
      <c r="G24" s="88">
        <v>35.799999999999997</v>
      </c>
      <c r="H24" s="88">
        <v>17.8</v>
      </c>
      <c r="I24" s="90">
        <v>12.028224584577901</v>
      </c>
      <c r="J24" s="90">
        <v>14.658987537065041</v>
      </c>
      <c r="K24" s="90">
        <v>8.8438104836220877</v>
      </c>
      <c r="L24" s="95">
        <v>14.763419953763874</v>
      </c>
      <c r="M24" s="96">
        <v>16.619566401446487</v>
      </c>
      <c r="N24" s="95">
        <v>9.4076090031721158</v>
      </c>
      <c r="O24" s="96">
        <v>9.6547711444705619</v>
      </c>
      <c r="P24" s="358"/>
      <c r="Q24" s="13"/>
      <c r="R24" s="13"/>
      <c r="S24" s="13"/>
      <c r="T24" s="13"/>
      <c r="U24" s="13"/>
    </row>
    <row r="25" spans="1:21" ht="14.25" customHeight="1">
      <c r="A25" s="13"/>
      <c r="B25" s="13"/>
      <c r="C25" s="13"/>
      <c r="D25" s="425"/>
      <c r="E25" s="100" t="str">
        <f>IF(MasterSheet!$A$1=1,MasterSheet!E50,MasterSheet!C50)</f>
        <v>Domaći krediti</v>
      </c>
      <c r="F25" s="87">
        <v>88.5</v>
      </c>
      <c r="G25" s="88">
        <v>77.7</v>
      </c>
      <c r="H25" s="88">
        <v>68.599999999999994</v>
      </c>
      <c r="I25" s="90">
        <v>60.621231517040506</v>
      </c>
      <c r="J25" s="90">
        <v>74.374479977134868</v>
      </c>
      <c r="K25" s="90">
        <v>72.83544724285801</v>
      </c>
      <c r="L25" s="364"/>
      <c r="M25" s="365"/>
      <c r="N25" s="364"/>
      <c r="O25" s="365"/>
      <c r="P25" s="358"/>
      <c r="Q25" s="13"/>
      <c r="R25" s="13"/>
      <c r="S25" s="13"/>
      <c r="T25" s="13"/>
      <c r="U25" s="13"/>
    </row>
    <row r="26" spans="1:21" ht="15.75" thickBot="1">
      <c r="A26" s="13"/>
      <c r="B26" s="13"/>
      <c r="C26" s="13"/>
      <c r="D26" s="426"/>
      <c r="E26" s="101" t="str">
        <f>IF(MasterSheet!$A$1=1,MasterSheet!E51,MasterSheet!C51)</f>
        <v>Bankarski depoziti (domaći)</v>
      </c>
      <c r="F26" s="91">
        <v>50.5</v>
      </c>
      <c r="G26" s="92">
        <v>48.5</v>
      </c>
      <c r="H26" s="92">
        <v>46.8</v>
      </c>
      <c r="I26" s="93">
        <v>46.264571467443396</v>
      </c>
      <c r="J26" s="93">
        <v>62.901902251579919</v>
      </c>
      <c r="K26" s="93">
        <v>63.374282780696987</v>
      </c>
      <c r="L26" s="366"/>
      <c r="M26" s="367"/>
      <c r="N26" s="366"/>
      <c r="O26" s="367"/>
      <c r="P26" s="358"/>
      <c r="Q26" s="13"/>
      <c r="R26" s="13"/>
      <c r="S26" s="13"/>
      <c r="T26" s="13"/>
      <c r="U26" s="13"/>
    </row>
    <row r="27" spans="1:21" ht="15.75" thickTop="1">
      <c r="A27" s="13"/>
      <c r="B27" s="13"/>
      <c r="C27" s="13"/>
      <c r="D27" s="424" t="str">
        <f>IF(MasterSheet!$A$1=1,MasterSheet!D52,MasterSheet!B52)</f>
        <v>Fiskalni pokazatelji</v>
      </c>
      <c r="E27" s="99" t="str">
        <f>IF(MasterSheet!$A$1=1,MasterSheet!E52,MasterSheet!C52)</f>
        <v>Izvorni javni prihodi</v>
      </c>
      <c r="F27" s="84">
        <f>+'Public expenditure_int'!I13</f>
        <v>50.189678946038264</v>
      </c>
      <c r="G27" s="85">
        <f>+'Public expenditure_int'!K13</f>
        <v>45.774132914793704</v>
      </c>
      <c r="H27" s="85">
        <f>+'Public expenditure_int'!M13</f>
        <v>42.607430876561267</v>
      </c>
      <c r="I27" s="94">
        <f>+'Public expenditure_int'!O13</f>
        <v>39.99175382127396</v>
      </c>
      <c r="J27" s="94">
        <f>+'Public expenditure_int'!Q13</f>
        <v>41.531478263046459</v>
      </c>
      <c r="K27" s="359">
        <f>+'Public expenditure_int'!S13</f>
        <v>42.876337856050831</v>
      </c>
      <c r="L27" s="360">
        <f>+'Public expenditure_int'!U13</f>
        <v>45.247781067184448</v>
      </c>
      <c r="M27" s="361">
        <f>+'Public expenditure_int'!W13</f>
        <v>42.494864912933942</v>
      </c>
      <c r="N27" s="360">
        <v>41.1</v>
      </c>
      <c r="O27" s="361">
        <v>40</v>
      </c>
      <c r="P27" s="358"/>
      <c r="Q27" s="13"/>
      <c r="R27" s="13"/>
      <c r="S27" s="13"/>
      <c r="T27" s="13"/>
      <c r="U27" s="13"/>
    </row>
    <row r="28" spans="1:21" ht="15">
      <c r="A28" s="13"/>
      <c r="B28" s="13"/>
      <c r="C28" s="13"/>
      <c r="D28" s="425"/>
      <c r="E28" s="102" t="str">
        <f>IF(MasterSheet!$A$1=1,MasterSheet!E53,MasterSheet!C53)</f>
        <v>Javna potrošnja</v>
      </c>
      <c r="F28" s="87">
        <f>+'Public expenditure_int'!I33</f>
        <v>50.444121488575973</v>
      </c>
      <c r="G28" s="88">
        <f>+'Public expenditure_int'!K33</f>
        <v>51.125141052482384</v>
      </c>
      <c r="H28" s="88">
        <f>+'Public expenditure_int'!M33</f>
        <v>47.210406483891759</v>
      </c>
      <c r="I28" s="111">
        <f>+'Public expenditure_int'!O33</f>
        <v>45.184056966604828</v>
      </c>
      <c r="J28" s="111">
        <f>+'Public expenditure_int'!Q33</f>
        <v>47.422677072721505</v>
      </c>
      <c r="K28" s="359">
        <f>+'Public expenditure_int'!S33</f>
        <v>45.219235314095677</v>
      </c>
      <c r="L28" s="360">
        <f>+'Public expenditure_int'!U33</f>
        <v>45.055550825895047</v>
      </c>
      <c r="M28" s="361">
        <f>+'Public expenditure_int'!W33</f>
        <v>46.052502318342839</v>
      </c>
      <c r="N28" s="360">
        <v>43.1</v>
      </c>
      <c r="O28" s="361">
        <v>41</v>
      </c>
      <c r="P28" s="358"/>
      <c r="Q28" s="13"/>
      <c r="R28" s="13"/>
      <c r="S28" s="13"/>
      <c r="T28" s="13"/>
      <c r="U28" s="13"/>
    </row>
    <row r="29" spans="1:21" ht="15">
      <c r="A29" s="13"/>
      <c r="B29" s="13"/>
      <c r="C29" s="13"/>
      <c r="D29" s="425"/>
      <c r="E29" s="100" t="str">
        <f>IF(MasterSheet!$A$1=1,MasterSheet!E54,MasterSheet!C54)</f>
        <v>Deficit/Suficit</v>
      </c>
      <c r="F29" s="87">
        <f>+F27-F28</f>
        <v>-0.25444254253770993</v>
      </c>
      <c r="G29" s="88">
        <f t="shared" ref="G29:M29" si="0">+G27-G28</f>
        <v>-5.3510081376886802</v>
      </c>
      <c r="H29" s="88">
        <f t="shared" si="0"/>
        <v>-4.6029756073304924</v>
      </c>
      <c r="I29" s="111">
        <f t="shared" si="0"/>
        <v>-5.1923031453308681</v>
      </c>
      <c r="J29" s="111">
        <f t="shared" si="0"/>
        <v>-5.8911988096750463</v>
      </c>
      <c r="K29" s="359">
        <f>+K27-K28</f>
        <v>-2.3428974580448454</v>
      </c>
      <c r="L29" s="360">
        <f t="shared" si="0"/>
        <v>0.19223024128940125</v>
      </c>
      <c r="M29" s="361">
        <f t="shared" si="0"/>
        <v>-3.5576374054088973</v>
      </c>
      <c r="N29" s="360">
        <f t="shared" ref="N29" si="1">+N27-N28</f>
        <v>-2</v>
      </c>
      <c r="O29" s="361">
        <f t="shared" ref="O29" si="2">+O27-O28</f>
        <v>-1</v>
      </c>
      <c r="P29" s="358"/>
      <c r="Q29" s="13"/>
      <c r="R29" s="13"/>
      <c r="S29" s="13"/>
      <c r="T29" s="13"/>
      <c r="U29" s="13"/>
    </row>
    <row r="30" spans="1:21" ht="15">
      <c r="A30" s="13"/>
      <c r="B30" s="13"/>
      <c r="C30" s="13"/>
      <c r="D30" s="425"/>
      <c r="E30" s="100" t="str">
        <f>IF(MasterSheet!$A$1=1,MasterSheet!E55,MasterSheet!C55)</f>
        <v>Deficit/Suficit (bez garancija)</v>
      </c>
      <c r="F30" s="95">
        <v>-0.4</v>
      </c>
      <c r="G30" s="96">
        <v>-5.74</v>
      </c>
      <c r="H30" s="96">
        <v>-4.87</v>
      </c>
      <c r="I30" s="108">
        <f>+I29+'Public expenditure_int'!$O$68</f>
        <v>-4.1374904863945661</v>
      </c>
      <c r="J30" s="108">
        <f>+J29+'Public expenditure_int'!O$68</f>
        <v>-4.8363861507387442</v>
      </c>
      <c r="K30" s="359">
        <f>+K29+'Public expenditure_int'!Q$68</f>
        <v>-1.5578916584259188</v>
      </c>
      <c r="L30" s="360">
        <f>+L29+'Public expenditure_int'!U$68</f>
        <v>0.63775948155919004</v>
      </c>
      <c r="M30" s="361">
        <f>+M29+'Public expenditure_int'!W$68</f>
        <v>-3.5576374054088973</v>
      </c>
      <c r="N30" s="360">
        <f>+N29+0</f>
        <v>-2</v>
      </c>
      <c r="O30" s="361">
        <f t="shared" ref="O30" si="3">+O29+0</f>
        <v>-1</v>
      </c>
      <c r="P30" s="358"/>
      <c r="Q30" s="13"/>
      <c r="R30" s="13"/>
      <c r="S30" s="13"/>
      <c r="T30" s="13"/>
      <c r="U30" s="13"/>
    </row>
    <row r="31" spans="1:21" ht="15">
      <c r="A31" s="13"/>
      <c r="B31" s="13"/>
      <c r="C31" s="13"/>
      <c r="D31" s="425"/>
      <c r="E31" s="100" t="str">
        <f>IF(MasterSheet!$A$1=1,MasterSheet!E56,MasterSheet!C56)</f>
        <v>Kamate</v>
      </c>
      <c r="F31" s="87">
        <v>0.77</v>
      </c>
      <c r="G31" s="88">
        <v>0.86</v>
      </c>
      <c r="H31" s="88">
        <v>1.01</v>
      </c>
      <c r="I31" s="111">
        <f>+'Public expenditure_int'!O45</f>
        <v>1.4719624523809525</v>
      </c>
      <c r="J31" s="111">
        <f>+'Public expenditure_int'!Q45</f>
        <v>1.8964851298825025</v>
      </c>
      <c r="K31" s="359">
        <f>+'Public expenditure_int'!S45</f>
        <v>2.1216170403789083</v>
      </c>
      <c r="L31" s="360">
        <f>+'Public expenditure_int'!U45</f>
        <v>2.3037691158865954</v>
      </c>
      <c r="M31" s="361">
        <f>+'Public expenditure_int'!W45</f>
        <v>2.200013348318945</v>
      </c>
      <c r="N31" s="360">
        <v>2.2999999999999998</v>
      </c>
      <c r="O31" s="361">
        <v>2</v>
      </c>
      <c r="P31" s="358"/>
      <c r="Q31" s="13"/>
      <c r="R31" s="13"/>
      <c r="S31" s="13"/>
      <c r="T31" s="13"/>
      <c r="U31" s="13"/>
    </row>
    <row r="32" spans="1:21" ht="15">
      <c r="A32" s="13"/>
      <c r="B32" s="13"/>
      <c r="C32" s="13"/>
      <c r="D32" s="425"/>
      <c r="E32" s="100" t="str">
        <f>IF(MasterSheet!$A$1=1,MasterSheet!E57,MasterSheet!C57)</f>
        <v>Primarni deficit/suficit</v>
      </c>
      <c r="F32" s="87">
        <v>0.3804263970526463</v>
      </c>
      <c r="G32" s="88">
        <v>-4.8826737619758322</v>
      </c>
      <c r="H32" s="88">
        <v>-3.8556288073949214</v>
      </c>
      <c r="I32" s="111">
        <f>+I29+I31</f>
        <v>-3.7203406929499154</v>
      </c>
      <c r="J32" s="111">
        <f>+J29+J31</f>
        <v>-3.994713679792544</v>
      </c>
      <c r="K32" s="359">
        <f>+K29+K31</f>
        <v>-0.22128041766593709</v>
      </c>
      <c r="L32" s="360">
        <f t="shared" ref="L32:M32" si="4">+L29+L31</f>
        <v>2.4959993571759966</v>
      </c>
      <c r="M32" s="361">
        <f t="shared" si="4"/>
        <v>-1.3576240570899523</v>
      </c>
      <c r="N32" s="360">
        <v>0.3</v>
      </c>
      <c r="O32" s="361">
        <v>0.9</v>
      </c>
      <c r="P32" s="358"/>
      <c r="Q32" s="13"/>
      <c r="R32" s="13"/>
      <c r="S32" s="13"/>
      <c r="T32" s="13"/>
      <c r="U32" s="13"/>
    </row>
    <row r="33" spans="1:21" ht="15">
      <c r="A33" s="13"/>
      <c r="B33" s="13"/>
      <c r="C33" s="13"/>
      <c r="D33" s="425"/>
      <c r="E33" s="103" t="str">
        <f>IF(MasterSheet!$A$1=1,MasterSheet!E58,MasterSheet!C58)</f>
        <v>Primarni deficit/suficit (bez garancija)</v>
      </c>
      <c r="F33" s="97">
        <v>0.37</v>
      </c>
      <c r="G33" s="98">
        <v>-4.88</v>
      </c>
      <c r="H33" s="98">
        <v>-3.86</v>
      </c>
      <c r="I33" s="109">
        <f>+I31+I30</f>
        <v>-2.6655280340136134</v>
      </c>
      <c r="J33" s="109">
        <f>+J31+J30</f>
        <v>-2.9399010208562419</v>
      </c>
      <c r="K33" s="359">
        <f t="shared" ref="K33:M33" si="5">+K31+K30</f>
        <v>0.56372538195298949</v>
      </c>
      <c r="L33" s="360">
        <f t="shared" si="5"/>
        <v>2.9415285974457852</v>
      </c>
      <c r="M33" s="361">
        <f t="shared" si="5"/>
        <v>-1.3576240570899523</v>
      </c>
      <c r="N33" s="360">
        <v>0.3</v>
      </c>
      <c r="O33" s="361">
        <v>0.9</v>
      </c>
      <c r="P33" s="358"/>
      <c r="Q33" s="13"/>
      <c r="R33" s="13"/>
      <c r="S33" s="13"/>
      <c r="T33" s="13"/>
      <c r="U33" s="13"/>
    </row>
    <row r="34" spans="1:21">
      <c r="A34" s="13"/>
      <c r="B34" s="13"/>
      <c r="C34" s="13"/>
      <c r="D34" s="46" t="str">
        <f>IF(MasterSheet!$A$1=1,MasterSheet!D60,MasterSheet!B60)</f>
        <v>Izvor: Ministarstvo finansija, Centralna banka, Monstat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13"/>
      <c r="B35" s="13"/>
      <c r="C35" s="14"/>
      <c r="D35" s="13"/>
      <c r="E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13"/>
      <c r="B36" s="13"/>
      <c r="C36" s="13"/>
      <c r="D36" s="13"/>
      <c r="E36" s="13"/>
      <c r="F36" s="79"/>
      <c r="G36" s="79"/>
      <c r="H36" s="79"/>
      <c r="I36" s="79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>
      <c r="A37" s="13"/>
      <c r="B37" s="13"/>
      <c r="C37" s="13"/>
      <c r="D37" s="13"/>
      <c r="E37" s="13"/>
      <c r="F37" s="79"/>
      <c r="G37" s="79"/>
      <c r="H37" s="79"/>
      <c r="I37" s="79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13"/>
      <c r="B38" s="13"/>
      <c r="C38" s="13"/>
      <c r="D38" s="13"/>
      <c r="E38" s="13"/>
      <c r="F38" s="79"/>
      <c r="G38" s="79"/>
      <c r="H38" s="79"/>
      <c r="I38" s="79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>
      <c r="A39" s="13"/>
      <c r="B39" s="13"/>
      <c r="C39" s="13"/>
      <c r="D39" s="13"/>
      <c r="E39" s="13"/>
      <c r="F39" s="79"/>
      <c r="G39" s="79"/>
      <c r="H39" s="79"/>
      <c r="I39" s="79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>
      <c r="A40" s="13"/>
      <c r="B40" s="13"/>
      <c r="C40" s="13"/>
      <c r="D40" s="14"/>
      <c r="E40" s="14"/>
      <c r="F40" s="79"/>
      <c r="G40" s="79"/>
      <c r="H40" s="79"/>
      <c r="I40" s="79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13"/>
      <c r="B41" s="13"/>
      <c r="C41" s="13"/>
      <c r="D41" s="13"/>
      <c r="E41" s="13"/>
      <c r="F41" s="79"/>
      <c r="G41" s="79"/>
      <c r="H41" s="79"/>
      <c r="I41" s="79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>
      <c r="A42" s="13"/>
      <c r="B42" s="13"/>
      <c r="C42" s="13"/>
      <c r="D42" s="13"/>
      <c r="E42" s="13"/>
      <c r="F42" s="79"/>
      <c r="G42" s="79"/>
      <c r="H42" s="79"/>
      <c r="I42" s="7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/>
      <c r="B43" s="13"/>
      <c r="C43" s="13"/>
      <c r="D43" s="13"/>
      <c r="E43" s="13"/>
      <c r="F43" s="79"/>
      <c r="G43" s="79"/>
      <c r="H43" s="79"/>
      <c r="I43" s="7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/>
      <c r="B44" s="13"/>
      <c r="C44" s="13"/>
      <c r="D44" s="13"/>
      <c r="E44" s="13"/>
      <c r="F44" s="79"/>
      <c r="G44" s="79"/>
      <c r="H44" s="79"/>
      <c r="I44" s="79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/>
      <c r="B45" s="13"/>
      <c r="C45" s="13"/>
      <c r="D45" s="13"/>
      <c r="E45" s="13"/>
      <c r="F45" s="79"/>
      <c r="G45" s="79"/>
      <c r="H45" s="79"/>
      <c r="I45" s="79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>
      <c r="A46" s="13"/>
      <c r="B46" s="13"/>
      <c r="C46" s="13"/>
      <c r="D46" s="14"/>
      <c r="E46" s="15"/>
      <c r="F46" s="79"/>
      <c r="G46" s="79"/>
      <c r="H46" s="79"/>
      <c r="I46" s="80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>
      <c r="A47" s="13"/>
      <c r="B47" s="13"/>
      <c r="C47" s="13"/>
      <c r="D47" s="13"/>
      <c r="E47" s="13"/>
      <c r="F47" s="79"/>
      <c r="G47" s="79"/>
      <c r="H47" s="79"/>
      <c r="I47" s="80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>
      <c r="A48" s="13"/>
      <c r="B48" s="13"/>
      <c r="C48" s="13"/>
      <c r="D48" s="13"/>
      <c r="E48" s="13"/>
      <c r="F48" s="79"/>
      <c r="G48" s="79"/>
      <c r="H48" s="79"/>
      <c r="I48" s="80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>
      <c r="A49" s="13"/>
      <c r="B49" s="13"/>
      <c r="C49" s="13"/>
      <c r="D49" s="13"/>
      <c r="E49" s="13"/>
      <c r="F49" s="79"/>
      <c r="G49" s="79"/>
      <c r="H49" s="79"/>
      <c r="I49" s="80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>
      <c r="A50" s="13"/>
      <c r="B50" s="13"/>
      <c r="C50" s="13"/>
      <c r="D50" s="13"/>
      <c r="E50" s="13"/>
      <c r="F50" s="79"/>
      <c r="G50" s="79"/>
      <c r="H50" s="79"/>
      <c r="I50" s="80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>
      <c r="A51" s="13"/>
      <c r="B51" s="13"/>
      <c r="C51" s="13"/>
      <c r="D51" s="13"/>
      <c r="E51" s="13"/>
      <c r="F51" s="81"/>
      <c r="G51" s="81"/>
      <c r="H51" s="81"/>
      <c r="I51" s="8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</sheetData>
  <sheetProtection formatCells="0" formatColumns="0" formatRows="0" sort="0" autoFilter="0" pivotTables="0"/>
  <mergeCells count="8">
    <mergeCell ref="L15:M15"/>
    <mergeCell ref="N15:O15"/>
    <mergeCell ref="D17:D26"/>
    <mergeCell ref="D27:D33"/>
    <mergeCell ref="F9:H9"/>
    <mergeCell ref="F10:H10"/>
    <mergeCell ref="D15:E16"/>
    <mergeCell ref="F15:J1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List Box 1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3</xdr:col>
                    <xdr:colOff>666750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X205"/>
  <sheetViews>
    <sheetView workbookViewId="0">
      <pane ySplit="14" topLeftCell="A15" activePane="bottomLeft" state="frozen"/>
      <selection pane="bottomLeft" activeCell="Z22" sqref="Z22"/>
    </sheetView>
  </sheetViews>
  <sheetFormatPr defaultColWidth="9.140625" defaultRowHeight="12.75"/>
  <cols>
    <col min="1" max="2" width="9.140625" style="10" customWidth="1"/>
    <col min="3" max="3" width="53.7109375" style="10" customWidth="1"/>
    <col min="4" max="14" width="7.85546875" style="10" customWidth="1"/>
    <col min="15" max="15" width="7.85546875" style="21" customWidth="1"/>
    <col min="16" max="17" width="7.85546875" style="10" customWidth="1"/>
    <col min="18" max="19" width="7.7109375" style="10" customWidth="1"/>
    <col min="20" max="47" width="7.7109375" style="28" customWidth="1"/>
    <col min="48" max="48" width="9.140625" style="28" customWidth="1"/>
    <col min="49" max="94" width="9.140625" style="10" customWidth="1"/>
    <col min="95" max="95" width="9.140625" style="10"/>
    <col min="96" max="96" width="15.42578125" style="10" customWidth="1"/>
    <col min="97" max="97" width="12.7109375" style="10" customWidth="1"/>
    <col min="98" max="98" width="11.85546875" style="10" customWidth="1"/>
    <col min="99" max="16384" width="9.140625" style="10"/>
  </cols>
  <sheetData>
    <row r="1" spans="1:94" ht="12.75" customHeight="1">
      <c r="A1" s="28"/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  <c r="O1" s="30"/>
      <c r="P1" s="28"/>
      <c r="Q1" s="28"/>
      <c r="R1" s="28"/>
      <c r="S1" s="28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94" ht="12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0"/>
      <c r="P2" s="28"/>
      <c r="Q2" s="28"/>
      <c r="R2" s="28"/>
      <c r="S2" s="28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94" ht="12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0"/>
      <c r="P3" s="28"/>
      <c r="Q3" s="28"/>
      <c r="R3" s="28"/>
      <c r="S3" s="28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94" ht="15" customHeight="1">
      <c r="A4" s="28"/>
      <c r="B4" s="28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</row>
    <row r="5" spans="1:94" ht="15" customHeight="1">
      <c r="A5" s="28"/>
      <c r="B5" s="28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</row>
    <row r="6" spans="1:94" ht="15" customHeight="1">
      <c r="A6" s="28"/>
      <c r="B6" s="28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</row>
    <row r="7" spans="1:94" ht="15" customHeight="1">
      <c r="A7" s="28"/>
      <c r="B7" s="28"/>
      <c r="C7" s="31"/>
      <c r="D7" s="32"/>
      <c r="E7" s="32"/>
      <c r="F7" s="32"/>
      <c r="G7" s="32"/>
      <c r="H7" s="32"/>
      <c r="I7" s="438" t="str">
        <f>IF(MasterSheet!$A$1 = 1, MasterSheet!C5,MasterSheet!B5)</f>
        <v>CRNA GORA</v>
      </c>
      <c r="J7" s="438"/>
      <c r="K7" s="438"/>
      <c r="L7" s="42"/>
      <c r="M7" s="32"/>
      <c r="N7" s="32"/>
      <c r="O7" s="32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</row>
    <row r="8" spans="1:94" ht="15" customHeight="1">
      <c r="A8" s="28"/>
      <c r="B8" s="28"/>
      <c r="C8" s="31"/>
      <c r="D8" s="32"/>
      <c r="E8" s="32"/>
      <c r="F8" s="32"/>
      <c r="G8" s="32"/>
      <c r="H8" s="438" t="str">
        <f>IF(MasterSheet!$A$1 = 1, MasterSheet!C6,MasterSheet!B6)</f>
        <v>MINISTARSTVO FINANSIJA</v>
      </c>
      <c r="I8" s="438"/>
      <c r="J8" s="438"/>
      <c r="K8" s="438"/>
      <c r="L8" s="438"/>
      <c r="M8" s="42"/>
      <c r="N8" s="32"/>
      <c r="O8" s="32"/>
      <c r="P8" s="413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</row>
    <row r="9" spans="1:94" ht="15" customHeight="1">
      <c r="A9" s="28"/>
      <c r="B9" s="28"/>
      <c r="C9" s="31"/>
      <c r="D9" s="32"/>
      <c r="E9" s="32"/>
      <c r="F9" s="32"/>
      <c r="G9" s="32"/>
      <c r="H9" s="112"/>
      <c r="I9" s="112"/>
      <c r="J9" s="112"/>
      <c r="K9" s="112"/>
      <c r="L9" s="112"/>
      <c r="M9" s="42"/>
      <c r="N9" s="32"/>
      <c r="O9" s="32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</row>
    <row r="10" spans="1:94" ht="15" customHeight="1" thickBot="1">
      <c r="A10" s="28"/>
      <c r="B10" s="28"/>
      <c r="C10" s="31"/>
      <c r="D10" s="32"/>
      <c r="E10" s="32"/>
      <c r="F10" s="32"/>
      <c r="G10" s="32"/>
      <c r="H10" s="112"/>
      <c r="I10" s="112"/>
      <c r="J10" s="112"/>
      <c r="K10" s="112"/>
      <c r="L10" s="112"/>
      <c r="M10" s="42"/>
      <c r="N10" s="32"/>
      <c r="O10" s="32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</row>
    <row r="11" spans="1:94" ht="18.75" customHeight="1" thickTop="1" thickBot="1">
      <c r="A11" s="28"/>
      <c r="B11" s="28"/>
      <c r="C11" s="47" t="str">
        <f>IF(MasterSheet!$A$1=1,MasterSheet!B67,MasterSheet!B66)</f>
        <v>BDP (u mil. €)</v>
      </c>
      <c r="D11" s="443">
        <v>2148900000</v>
      </c>
      <c r="E11" s="443"/>
      <c r="F11" s="441">
        <v>2680500000</v>
      </c>
      <c r="G11" s="441"/>
      <c r="H11" s="441">
        <v>3085600000</v>
      </c>
      <c r="I11" s="441"/>
      <c r="J11" s="441">
        <v>2981000000</v>
      </c>
      <c r="K11" s="441"/>
      <c r="L11" s="441">
        <v>3104000000</v>
      </c>
      <c r="M11" s="441"/>
      <c r="N11" s="441">
        <v>3234000000</v>
      </c>
      <c r="O11" s="441"/>
      <c r="P11" s="435">
        <v>3149000000</v>
      </c>
      <c r="Q11" s="435"/>
      <c r="R11" s="436">
        <v>3335900000</v>
      </c>
      <c r="S11" s="436"/>
      <c r="T11" s="437">
        <v>3424900000</v>
      </c>
      <c r="U11" s="437">
        <v>0</v>
      </c>
      <c r="V11" s="436">
        <v>3625700000</v>
      </c>
      <c r="W11" s="436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</row>
    <row r="12" spans="1:94" ht="17.25" customHeight="1" thickTop="1" thickBot="1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42"/>
      <c r="O12" s="44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</row>
    <row r="13" spans="1:94" ht="15.75" customHeight="1" thickTop="1">
      <c r="A13" s="28"/>
      <c r="B13" s="35"/>
      <c r="C13" s="439" t="str">
        <f>IF(MasterSheet!$A$1=1,MasterSheet!B71,MasterSheet!B70)</f>
        <v>Budžet Crne Gore</v>
      </c>
      <c r="D13" s="433">
        <v>2006</v>
      </c>
      <c r="E13" s="434"/>
      <c r="F13" s="433">
        <v>2007</v>
      </c>
      <c r="G13" s="434"/>
      <c r="H13" s="433">
        <v>2008</v>
      </c>
      <c r="I13" s="434"/>
      <c r="J13" s="433">
        <v>2009</v>
      </c>
      <c r="K13" s="434"/>
      <c r="L13" s="433">
        <v>2010</v>
      </c>
      <c r="M13" s="434"/>
      <c r="N13" s="433">
        <v>2011</v>
      </c>
      <c r="O13" s="434"/>
      <c r="P13" s="433">
        <v>2012</v>
      </c>
      <c r="Q13" s="434"/>
      <c r="R13" s="433">
        <v>2013</v>
      </c>
      <c r="S13" s="434"/>
      <c r="T13" s="433">
        <v>2014</v>
      </c>
      <c r="U13" s="434"/>
      <c r="V13" s="433" t="s">
        <v>404</v>
      </c>
      <c r="W13" s="434"/>
      <c r="X13" s="36"/>
      <c r="Y13" s="36"/>
      <c r="Z13" s="36"/>
      <c r="AA13" s="36"/>
      <c r="AB13" s="36"/>
      <c r="AC13" s="36"/>
      <c r="AD13" s="36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</row>
    <row r="14" spans="1:94" ht="15" customHeight="1" thickBot="1">
      <c r="A14" s="28"/>
      <c r="B14" s="28"/>
      <c r="C14" s="440" t="str">
        <f>IF(MasterSheet!$A$1=1,MasterSheet!B71,MasterSheet!B70)</f>
        <v>Budžet Crne Gore</v>
      </c>
      <c r="D14" s="113" t="str">
        <f>IF(MasterSheet!$A$1=1,MasterSheet!C71,MasterSheet!C70)</f>
        <v>mil. €</v>
      </c>
      <c r="E14" s="114" t="str">
        <f>IF(MasterSheet!$A$1=1,MasterSheet!D71,MasterSheet!D70)</f>
        <v>% BDP</v>
      </c>
      <c r="F14" s="115" t="str">
        <f>IF(MasterSheet!$A$1=1,MasterSheet!E71,MasterSheet!E70)</f>
        <v>mil. €</v>
      </c>
      <c r="G14" s="116" t="str">
        <f>IF(MasterSheet!$A$1=1,MasterSheet!F71,MasterSheet!F70)</f>
        <v>% BDP</v>
      </c>
      <c r="H14" s="117" t="str">
        <f>IF(MasterSheet!$A$1=1,MasterSheet!G71,MasterSheet!G70)</f>
        <v>mil. €</v>
      </c>
      <c r="I14" s="116" t="str">
        <f>IF(MasterSheet!$A$1=1,MasterSheet!H71,MasterSheet!H70)</f>
        <v>% BDP</v>
      </c>
      <c r="J14" s="113" t="str">
        <f>IF(MasterSheet!$A$1=1,MasterSheet!I71,MasterSheet!I70)</f>
        <v>mil. €</v>
      </c>
      <c r="K14" s="115" t="str">
        <f>IF(MasterSheet!$A$1=1,MasterSheet!J71,MasterSheet!J70)</f>
        <v>% BDP</v>
      </c>
      <c r="L14" s="113" t="str">
        <f>IF(MasterSheet!$A$1=1,MasterSheet!K71,MasterSheet!K70)</f>
        <v>mil. €</v>
      </c>
      <c r="M14" s="114" t="str">
        <f>IF(MasterSheet!$A$1=1,MasterSheet!L71,MasterSheet!L70)</f>
        <v>% BDP</v>
      </c>
      <c r="N14" s="113" t="str">
        <f>IF(MasterSheet!$A$1=1,MasterSheet!M71,MasterSheet!M70)</f>
        <v>mil. €</v>
      </c>
      <c r="O14" s="118" t="str">
        <f>IF(MasterSheet!$A$1=1,MasterSheet!N71,MasterSheet!N70)</f>
        <v>% BDP</v>
      </c>
      <c r="P14" s="113" t="str">
        <f>IF(MasterSheet!$A$1=1,MasterSheet!O71,MasterSheet!O70)</f>
        <v>mil. €</v>
      </c>
      <c r="Q14" s="118" t="str">
        <f>IF(MasterSheet!$A$1=1,MasterSheet!P71,MasterSheet!P70)</f>
        <v>% BDP</v>
      </c>
      <c r="R14" s="113" t="str">
        <f>IF(MasterSheet!$A$1=1,MasterSheet!Q71,MasterSheet!Q70)</f>
        <v>mil. €</v>
      </c>
      <c r="S14" s="118" t="str">
        <f>IF(MasterSheet!$A$1=1,MasterSheet!R71,MasterSheet!R70)</f>
        <v>% BDP</v>
      </c>
      <c r="T14" s="113" t="str">
        <f>IF(MasterSheet!$A$1=1,MasterSheet!S71,MasterSheet!S70)</f>
        <v>mil. €</v>
      </c>
      <c r="U14" s="118" t="str">
        <f>IF(MasterSheet!$A$1=1,MasterSheet!T71,MasterSheet!T70)</f>
        <v>% BDP</v>
      </c>
      <c r="V14" s="113" t="str">
        <f>IF(MasterSheet!$A$1=1,MasterSheet!U71,MasterSheet!U70)</f>
        <v>mil. €</v>
      </c>
      <c r="W14" s="118" t="str">
        <f>IF(MasterSheet!$A$1=1,MasterSheet!V71,MasterSheet!V70)</f>
        <v>% BDP</v>
      </c>
      <c r="X14" s="36"/>
      <c r="Y14" s="36"/>
      <c r="Z14" s="36"/>
      <c r="AA14" s="36"/>
      <c r="AB14" s="36"/>
      <c r="AC14" s="36"/>
      <c r="AD14" s="36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</row>
    <row r="15" spans="1:94" ht="15" customHeight="1" thickTop="1" thickBot="1">
      <c r="A15" s="28"/>
      <c r="B15" s="28"/>
      <c r="C15" s="119" t="str">
        <f>IF(MasterSheet!$A$1=1,MasterSheet!C72,MasterSheet!B72)</f>
        <v>Izvorni prihodi</v>
      </c>
      <c r="D15" s="134">
        <f>D16+D24+D29+D34+D41+D46+D47</f>
        <v>861438424.20999956</v>
      </c>
      <c r="E15" s="135">
        <f>D15/$D$11*100</f>
        <v>40.087413290986071</v>
      </c>
      <c r="F15" s="134">
        <f>F16+F24+F29+F34+F41+F46+F47</f>
        <v>1128386562.4899998</v>
      </c>
      <c r="G15" s="136">
        <f>F15/$F$11*100</f>
        <v>42.096122458123475</v>
      </c>
      <c r="H15" s="134">
        <f>H16+H24+H29+H34+H41+H46+H47</f>
        <v>1289435908.3499997</v>
      </c>
      <c r="I15" s="135">
        <f>H15/$H$11*100</f>
        <v>41.788822541807093</v>
      </c>
      <c r="J15" s="134">
        <f>J16+J24+J29+J34+J41+J46+J47</f>
        <v>1175286973.5300002</v>
      </c>
      <c r="K15" s="136">
        <f>J15/$J$11*100</f>
        <v>39.425930007715536</v>
      </c>
      <c r="L15" s="134">
        <f>L16+L24+L29+L34+L41+L46+L47</f>
        <v>1145486437.8200004</v>
      </c>
      <c r="M15" s="135">
        <f>L15/$L$11*100</f>
        <v>36.903557919458777</v>
      </c>
      <c r="N15" s="134">
        <f>N16+N24+N29+N34+N41+N46+N47</f>
        <v>1133157157.0700002</v>
      </c>
      <c r="O15" s="135">
        <f>N15/$N$11*100</f>
        <v>35.03887313141621</v>
      </c>
      <c r="P15" s="134">
        <f>P16+P24+P29+P34+P41+P46+P47</f>
        <v>1126055595.6099999</v>
      </c>
      <c r="Q15" s="135">
        <f>P15/P$11*100</f>
        <v>35.759148796760876</v>
      </c>
      <c r="R15" s="134">
        <f>R16+R24+R29+R34+R41+R46+R47</f>
        <v>1241761831.02</v>
      </c>
      <c r="S15" s="135">
        <f>R15/R$11*100</f>
        <v>37.224192302527051</v>
      </c>
      <c r="T15" s="134">
        <f>T16+T24+T29+T34+T41+T46+T47</f>
        <v>1353669813.1500003</v>
      </c>
      <c r="U15" s="135">
        <f>T15/T$11*100</f>
        <v>39.524360219276481</v>
      </c>
      <c r="V15" s="134">
        <v>1341735884.9882457</v>
      </c>
      <c r="W15" s="135">
        <f>V15/V$11*100</f>
        <v>37.006257687846364</v>
      </c>
      <c r="X15" s="36"/>
      <c r="Y15" s="36"/>
      <c r="Z15" s="36"/>
      <c r="AA15" s="36"/>
      <c r="AB15" s="36"/>
      <c r="AC15" s="36"/>
      <c r="AD15" s="36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</row>
    <row r="16" spans="1:94" ht="15" customHeight="1" thickTop="1">
      <c r="A16" s="28"/>
      <c r="B16" s="28"/>
      <c r="C16" s="120" t="str">
        <f>IF(MasterSheet!$A$1=1,MasterSheet!C73,MasterSheet!B73)</f>
        <v>Porezi</v>
      </c>
      <c r="D16" s="137">
        <f>SUM(D17:D23)</f>
        <v>499381748.50999969</v>
      </c>
      <c r="E16" s="138">
        <f>D16/$D$11*100</f>
        <v>23.238947764437604</v>
      </c>
      <c r="F16" s="139">
        <f>SUM(F17:F23)</f>
        <v>708017212.35000002</v>
      </c>
      <c r="G16" s="138">
        <f t="shared" ref="G16:G83" si="0">F16/$F$11*100</f>
        <v>26.413624784555122</v>
      </c>
      <c r="H16" s="137">
        <f>SUM(H17:H23)</f>
        <v>827975111.18999994</v>
      </c>
      <c r="I16" s="140">
        <f t="shared" ref="I16:I83" si="1">H16/$H$11*100</f>
        <v>26.833520585623539</v>
      </c>
      <c r="J16" s="137">
        <f>SUM(J17:J23)</f>
        <v>712439343.42000008</v>
      </c>
      <c r="K16" s="138">
        <f t="shared" ref="K16:K83" si="2">J16/$J$11*100</f>
        <v>23.899340604495141</v>
      </c>
      <c r="L16" s="137">
        <f>SUM(L17:L23)</f>
        <v>675800345.0200001</v>
      </c>
      <c r="M16" s="140">
        <f t="shared" ref="M16:M83" si="3">L16/$L$11*100</f>
        <v>21.771918331829902</v>
      </c>
      <c r="N16" s="137">
        <f>SUM(N17:N23)</f>
        <v>704070354.97000003</v>
      </c>
      <c r="O16" s="141">
        <f t="shared" ref="O16:O83" si="4">N16/$N$11*100</f>
        <v>21.770882961348175</v>
      </c>
      <c r="P16" s="137">
        <f>SUM(P17:P23)</f>
        <v>687444134.69000006</v>
      </c>
      <c r="Q16" s="141">
        <v>21.830553657986666</v>
      </c>
      <c r="R16" s="137">
        <f>SUM(R17:R23)</f>
        <v>755696459.51000011</v>
      </c>
      <c r="S16" s="141">
        <f t="shared" ref="S16:S80" si="5">R16/R$11*100</f>
        <v>22.6534506283162</v>
      </c>
      <c r="T16" s="137">
        <f>SUM(T17:T23)</f>
        <v>833203582.5200001</v>
      </c>
      <c r="U16" s="141">
        <f t="shared" ref="U16:U80" si="6">T16/T$11*100</f>
        <v>24.32782219977226</v>
      </c>
      <c r="V16" s="137">
        <v>802231866.07400393</v>
      </c>
      <c r="W16" s="141">
        <f t="shared" ref="W16:W80" si="7">V16/V$11*100</f>
        <v>22.126261579115866</v>
      </c>
      <c r="X16" s="36"/>
      <c r="Y16" s="36"/>
      <c r="Z16" s="36"/>
      <c r="AA16" s="36"/>
      <c r="AB16" s="36"/>
      <c r="AC16" s="36"/>
      <c r="AD16" s="36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</row>
    <row r="17" spans="1:99" ht="15" customHeight="1">
      <c r="A17" s="28"/>
      <c r="B17" s="28"/>
      <c r="C17" s="121" t="str">
        <f>IF(MasterSheet!$A$1=1,MasterSheet!C74,MasterSheet!B74)</f>
        <v>Porez na dohodak fizičkih lica</v>
      </c>
      <c r="D17" s="142">
        <v>72493703.819999963</v>
      </c>
      <c r="E17" s="143">
        <f t="shared" ref="E17:E83" si="8">D17/$D$11*100</f>
        <v>3.3735261678067832</v>
      </c>
      <c r="F17" s="142">
        <v>85402227.900000006</v>
      </c>
      <c r="G17" s="144">
        <f t="shared" si="0"/>
        <v>3.1860558813654167</v>
      </c>
      <c r="H17" s="142">
        <v>111918603.98999999</v>
      </c>
      <c r="I17" s="143">
        <f t="shared" si="1"/>
        <v>3.6271261339771841</v>
      </c>
      <c r="J17" s="142">
        <v>94990513.510000005</v>
      </c>
      <c r="K17" s="144">
        <f t="shared" si="2"/>
        <v>3.1865318185172762</v>
      </c>
      <c r="L17" s="142">
        <v>89753928.969999999</v>
      </c>
      <c r="M17" s="143">
        <f t="shared" si="3"/>
        <v>2.8915569900128868</v>
      </c>
      <c r="N17" s="142">
        <v>81640031.710000008</v>
      </c>
      <c r="O17" s="145">
        <f t="shared" si="4"/>
        <v>2.5244289335188621</v>
      </c>
      <c r="P17" s="142">
        <v>82261833.280000001</v>
      </c>
      <c r="Q17" s="145">
        <v>2.6123160774849161</v>
      </c>
      <c r="R17" s="142">
        <v>95618433.910000011</v>
      </c>
      <c r="S17" s="145">
        <f t="shared" si="5"/>
        <v>2.866345930933182</v>
      </c>
      <c r="T17" s="142">
        <v>104405821.67</v>
      </c>
      <c r="U17" s="145">
        <f t="shared" si="6"/>
        <v>3.0484341636252155</v>
      </c>
      <c r="V17" s="142">
        <v>95552814.265146896</v>
      </c>
      <c r="W17" s="145">
        <f t="shared" si="7"/>
        <v>2.6354307930922829</v>
      </c>
      <c r="X17" s="36"/>
      <c r="Y17" s="36"/>
      <c r="Z17" s="36"/>
      <c r="AA17" s="36"/>
      <c r="AB17" s="36"/>
      <c r="AC17" s="36"/>
      <c r="AD17" s="36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</row>
    <row r="18" spans="1:99" ht="15" customHeight="1">
      <c r="A18" s="28"/>
      <c r="B18" s="28"/>
      <c r="C18" s="121" t="str">
        <f>IF(MasterSheet!$A$1=1,MasterSheet!C75,MasterSheet!B75)</f>
        <v>Porez na dobit pravnih lica</v>
      </c>
      <c r="D18" s="142">
        <v>12681282.079999981</v>
      </c>
      <c r="E18" s="143">
        <f t="shared" si="8"/>
        <v>0.59012899995346368</v>
      </c>
      <c r="F18" s="142">
        <v>39076661.670000002</v>
      </c>
      <c r="G18" s="144">
        <f t="shared" si="0"/>
        <v>1.457812410744264</v>
      </c>
      <c r="H18" s="142">
        <v>62803344.119999997</v>
      </c>
      <c r="I18" s="143">
        <f t="shared" si="1"/>
        <v>2.035368943479388</v>
      </c>
      <c r="J18" s="142">
        <v>54738222.979999997</v>
      </c>
      <c r="K18" s="144">
        <f t="shared" si="2"/>
        <v>1.8362369332438777</v>
      </c>
      <c r="L18" s="142">
        <v>20270971.710000001</v>
      </c>
      <c r="M18" s="143">
        <f t="shared" si="3"/>
        <v>0.65305965560567014</v>
      </c>
      <c r="N18" s="142">
        <v>36101185.260000005</v>
      </c>
      <c r="O18" s="145">
        <f t="shared" si="4"/>
        <v>1.1163013376623379</v>
      </c>
      <c r="P18" s="142">
        <v>64016557.520000003</v>
      </c>
      <c r="Q18" s="145">
        <v>2.0329170377897743</v>
      </c>
      <c r="R18" s="142">
        <v>40638726.390000008</v>
      </c>
      <c r="S18" s="145">
        <f t="shared" si="5"/>
        <v>1.2182237594052581</v>
      </c>
      <c r="T18" s="142">
        <v>45020371.5</v>
      </c>
      <c r="U18" s="145">
        <f t="shared" si="6"/>
        <v>1.3145017810739001</v>
      </c>
      <c r="V18" s="142">
        <v>43345994.550485201</v>
      </c>
      <c r="W18" s="145">
        <f t="shared" si="7"/>
        <v>1.1955207146340072</v>
      </c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3"/>
      <c r="AU18" s="132"/>
      <c r="AV18" s="13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R18" s="21"/>
    </row>
    <row r="19" spans="1:99" ht="15" customHeight="1">
      <c r="A19" s="28"/>
      <c r="B19" s="28"/>
      <c r="C19" s="121" t="str">
        <f>IF(MasterSheet!$A$1=1,MasterSheet!C76,MasterSheet!B76)</f>
        <v>Porez na promet nepokretnosti</v>
      </c>
      <c r="D19" s="142">
        <v>7371892.8599999985</v>
      </c>
      <c r="E19" s="143">
        <f t="shared" si="8"/>
        <v>0.3430542538042719</v>
      </c>
      <c r="F19" s="142">
        <v>20590669.43</v>
      </c>
      <c r="G19" s="144">
        <f t="shared" si="0"/>
        <v>0.76816524640925199</v>
      </c>
      <c r="H19" s="142">
        <v>11428331.24</v>
      </c>
      <c r="I19" s="143">
        <f t="shared" si="1"/>
        <v>0.37037630412237488</v>
      </c>
      <c r="J19" s="142">
        <v>5206820.57</v>
      </c>
      <c r="K19" s="144">
        <f t="shared" si="2"/>
        <v>0.17466690942636701</v>
      </c>
      <c r="L19" s="142">
        <v>4938431.08</v>
      </c>
      <c r="M19" s="143">
        <f t="shared" si="3"/>
        <v>0.15909893943298969</v>
      </c>
      <c r="N19" s="142">
        <v>1237096.94</v>
      </c>
      <c r="O19" s="145">
        <f t="shared" si="4"/>
        <v>3.8252842918985772E-2</v>
      </c>
      <c r="P19" s="142">
        <v>1441449.4</v>
      </c>
      <c r="Q19" s="145">
        <v>4.5774830104795168E-2</v>
      </c>
      <c r="R19" s="142">
        <v>1440565.3199999998</v>
      </c>
      <c r="S19" s="145">
        <f t="shared" si="5"/>
        <v>4.318370814472855E-2</v>
      </c>
      <c r="T19" s="142">
        <v>1479399.88</v>
      </c>
      <c r="U19" s="145">
        <f t="shared" si="6"/>
        <v>4.3195418260387163E-2</v>
      </c>
      <c r="V19" s="142">
        <v>1388189.6980126149</v>
      </c>
      <c r="W19" s="145">
        <f t="shared" si="7"/>
        <v>3.828749477377099E-2</v>
      </c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3"/>
      <c r="AU19" s="132"/>
      <c r="AV19" s="13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1:99" ht="15" customHeight="1">
      <c r="A20" s="28"/>
      <c r="B20" s="28"/>
      <c r="C20" s="121" t="str">
        <f>IF(MasterSheet!$A$1=1,MasterSheet!C77,MasterSheet!B77)</f>
        <v>Porez na dodatu vrijednost</v>
      </c>
      <c r="D20" s="142">
        <v>273156637.07999986</v>
      </c>
      <c r="E20" s="143">
        <f t="shared" si="8"/>
        <v>12.711463403601837</v>
      </c>
      <c r="F20" s="142">
        <v>393174255.16000003</v>
      </c>
      <c r="G20" s="144">
        <f t="shared" si="0"/>
        <v>14.667944605857116</v>
      </c>
      <c r="H20" s="142">
        <v>440064484.29000002</v>
      </c>
      <c r="I20" s="143">
        <f t="shared" si="1"/>
        <v>14.26187724559243</v>
      </c>
      <c r="J20" s="142">
        <v>370776941.73000002</v>
      </c>
      <c r="K20" s="144">
        <f t="shared" si="2"/>
        <v>12.438005425360618</v>
      </c>
      <c r="L20" s="142">
        <v>364177041.45999998</v>
      </c>
      <c r="M20" s="143">
        <f t="shared" si="3"/>
        <v>11.732507778994844</v>
      </c>
      <c r="N20" s="142">
        <v>392235880.90999997</v>
      </c>
      <c r="O20" s="145">
        <f t="shared" si="4"/>
        <v>12.12850590321583</v>
      </c>
      <c r="P20" s="142">
        <v>354714031.35000002</v>
      </c>
      <c r="Q20" s="145">
        <v>11.264338880597016</v>
      </c>
      <c r="R20" s="142">
        <v>429195069.32999998</v>
      </c>
      <c r="S20" s="145">
        <f t="shared" si="5"/>
        <v>12.865945302017446</v>
      </c>
      <c r="T20" s="142">
        <v>497589192.80000001</v>
      </c>
      <c r="U20" s="145">
        <f t="shared" si="6"/>
        <v>14.528575806592894</v>
      </c>
      <c r="V20" s="142">
        <v>467790658.89295983</v>
      </c>
      <c r="W20" s="145">
        <f t="shared" si="7"/>
        <v>12.902078464653993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99" ht="15" customHeight="1">
      <c r="A21" s="28"/>
      <c r="B21" s="28"/>
      <c r="C21" s="121" t="str">
        <f>IF(MasterSheet!$A$1=1,MasterSheet!C78,MasterSheet!B78)</f>
        <v>Akcize</v>
      </c>
      <c r="D21" s="142">
        <v>72376242.179999948</v>
      </c>
      <c r="E21" s="143">
        <f t="shared" si="8"/>
        <v>3.3680600390897646</v>
      </c>
      <c r="F21" s="142">
        <v>94538367.25</v>
      </c>
      <c r="G21" s="144">
        <f t="shared" si="0"/>
        <v>3.526893014362992</v>
      </c>
      <c r="H21" s="142">
        <v>120303864.65000001</v>
      </c>
      <c r="I21" s="143">
        <f t="shared" si="1"/>
        <v>3.8988807573891631</v>
      </c>
      <c r="J21" s="142">
        <v>128684864.44</v>
      </c>
      <c r="K21" s="144">
        <f t="shared" si="2"/>
        <v>4.3168354391143904</v>
      </c>
      <c r="L21" s="142">
        <v>134261371.03</v>
      </c>
      <c r="M21" s="143">
        <f t="shared" si="3"/>
        <v>4.3254307677190722</v>
      </c>
      <c r="N21" s="142">
        <v>143379590.77000001</v>
      </c>
      <c r="O21" s="145">
        <f t="shared" si="4"/>
        <v>4.4335062081014227</v>
      </c>
      <c r="P21" s="142">
        <v>151766097.75999999</v>
      </c>
      <c r="Q21" s="145">
        <v>4.8195013578913937</v>
      </c>
      <c r="R21" s="142">
        <v>161445470.17000002</v>
      </c>
      <c r="S21" s="145">
        <f t="shared" si="5"/>
        <v>4.8396375841601973</v>
      </c>
      <c r="T21" s="142">
        <v>156466946.75</v>
      </c>
      <c r="U21" s="145">
        <f t="shared" si="6"/>
        <v>4.56851139449327</v>
      </c>
      <c r="V21" s="142">
        <v>165189638.5244557</v>
      </c>
      <c r="W21" s="145">
        <f t="shared" si="7"/>
        <v>4.5560757515639931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99" ht="15" customHeight="1">
      <c r="A22" s="28"/>
      <c r="B22" s="28"/>
      <c r="C22" s="121" t="str">
        <f>IF(MasterSheet!$A$1=1,MasterSheet!C79,MasterSheet!B79)</f>
        <v>Porez na međunarodnu trgovinu i transakcije</v>
      </c>
      <c r="D22" s="142">
        <v>56766223.619999953</v>
      </c>
      <c r="E22" s="143">
        <f t="shared" si="8"/>
        <v>2.6416410079575572</v>
      </c>
      <c r="F22" s="142">
        <v>68495722.040000007</v>
      </c>
      <c r="G22" s="144">
        <f t="shared" si="0"/>
        <v>2.5553337825032645</v>
      </c>
      <c r="H22" s="142">
        <v>72926890</v>
      </c>
      <c r="I22" s="143">
        <f t="shared" si="1"/>
        <v>2.3634589707026183</v>
      </c>
      <c r="J22" s="142">
        <v>49121124.340000004</v>
      </c>
      <c r="K22" s="144">
        <f t="shared" si="2"/>
        <v>1.6478069218383093</v>
      </c>
      <c r="L22" s="142">
        <v>50811537.57</v>
      </c>
      <c r="M22" s="143">
        <f t="shared" si="3"/>
        <v>1.6369696382087628</v>
      </c>
      <c r="N22" s="142">
        <v>45327985.280000009</v>
      </c>
      <c r="O22" s="145">
        <f t="shared" si="4"/>
        <v>1.4016074607297468</v>
      </c>
      <c r="P22" s="142">
        <v>28965025.329999998</v>
      </c>
      <c r="Q22" s="145">
        <v>0.91981661892664335</v>
      </c>
      <c r="R22" s="142">
        <v>22269382.640000001</v>
      </c>
      <c r="S22" s="145">
        <f t="shared" si="5"/>
        <v>0.66756745226175851</v>
      </c>
      <c r="T22" s="142">
        <v>22270229.460000001</v>
      </c>
      <c r="U22" s="145">
        <f t="shared" si="6"/>
        <v>0.65024466290986593</v>
      </c>
      <c r="V22" s="142">
        <v>22596550.345211923</v>
      </c>
      <c r="W22" s="145">
        <f t="shared" si="7"/>
        <v>0.62323276457544541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CS22" s="1"/>
      <c r="CT22" s="1"/>
      <c r="CU22" s="21"/>
    </row>
    <row r="23" spans="1:99" ht="15" customHeight="1">
      <c r="A23" s="28"/>
      <c r="B23" s="28"/>
      <c r="C23" s="121" t="str">
        <f>IF(MasterSheet!$A$1=1,MasterSheet!C80,MasterSheet!B80)</f>
        <v>Ostali republički prihodi</v>
      </c>
      <c r="D23" s="142">
        <v>4535766.87</v>
      </c>
      <c r="E23" s="143">
        <f t="shared" si="8"/>
        <v>0.21107389222392853</v>
      </c>
      <c r="F23" s="142">
        <v>6739308.9000000004</v>
      </c>
      <c r="G23" s="144">
        <f t="shared" si="0"/>
        <v>0.25141984331281481</v>
      </c>
      <c r="H23" s="142">
        <v>8529592.9000000004</v>
      </c>
      <c r="I23" s="143">
        <f t="shared" si="1"/>
        <v>0.27643223036038372</v>
      </c>
      <c r="J23" s="142">
        <v>8920855.8499999996</v>
      </c>
      <c r="K23" s="144">
        <f t="shared" si="2"/>
        <v>0.29925715699429722</v>
      </c>
      <c r="L23" s="142">
        <v>11587063.199999999</v>
      </c>
      <c r="M23" s="143">
        <f t="shared" si="3"/>
        <v>0.37329456185567006</v>
      </c>
      <c r="N23" s="142">
        <v>4148584.0999999996</v>
      </c>
      <c r="O23" s="145">
        <f t="shared" si="4"/>
        <v>0.12828027520098947</v>
      </c>
      <c r="P23" s="142">
        <v>4279140.05</v>
      </c>
      <c r="Q23" s="145">
        <v>0.13588885519212449</v>
      </c>
      <c r="R23" s="142">
        <v>5088811.75</v>
      </c>
      <c r="S23" s="145">
        <f t="shared" si="5"/>
        <v>0.1525468913936269</v>
      </c>
      <c r="T23" s="142">
        <v>5971620.4600000009</v>
      </c>
      <c r="U23" s="145">
        <f t="shared" si="6"/>
        <v>0.17435897281672461</v>
      </c>
      <c r="V23" s="142">
        <v>6368019.7977318438</v>
      </c>
      <c r="W23" s="145">
        <f t="shared" si="7"/>
        <v>0.17563559582237481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CS23" s="1"/>
      <c r="CT23" s="1"/>
      <c r="CU23" s="21"/>
    </row>
    <row r="24" spans="1:99" ht="15" customHeight="1">
      <c r="A24" s="28"/>
      <c r="B24" s="28"/>
      <c r="C24" s="120" t="str">
        <f>IF(MasterSheet!$A$1=1,MasterSheet!C81,MasterSheet!B81)</f>
        <v>Doprinosi</v>
      </c>
      <c r="D24" s="137">
        <f>SUM(D25:D28)</f>
        <v>255157132.13</v>
      </c>
      <c r="E24" s="140">
        <f t="shared" si="8"/>
        <v>11.873848579738471</v>
      </c>
      <c r="F24" s="137">
        <f>SUM(F25:F28)</f>
        <v>306787808.32999998</v>
      </c>
      <c r="G24" s="138">
        <f t="shared" si="0"/>
        <v>11.445170987875395</v>
      </c>
      <c r="H24" s="137">
        <f>SUM(H25:H28)</f>
        <v>339912631.83999997</v>
      </c>
      <c r="I24" s="140">
        <f t="shared" si="1"/>
        <v>11.016095146486906</v>
      </c>
      <c r="J24" s="137">
        <f>SUM(J25:J28)</f>
        <v>307544352.32999998</v>
      </c>
      <c r="K24" s="138">
        <f t="shared" si="2"/>
        <v>10.316818259979872</v>
      </c>
      <c r="L24" s="137">
        <f>SUM(L25:L28)</f>
        <v>379756996.48000008</v>
      </c>
      <c r="M24" s="140">
        <f t="shared" si="3"/>
        <v>12.234439319587631</v>
      </c>
      <c r="N24" s="137">
        <f>SUM(N25:N28)</f>
        <v>353577453.33000004</v>
      </c>
      <c r="O24" s="141">
        <f>N24/$N$11*100</f>
        <v>10.933130900742116</v>
      </c>
      <c r="P24" s="137">
        <f>SUM(P25:P28)</f>
        <v>362250409.59999996</v>
      </c>
      <c r="Q24" s="141">
        <v>11.503664960304857</v>
      </c>
      <c r="R24" s="137">
        <f>SUM(R25:R28)</f>
        <v>398494284.19</v>
      </c>
      <c r="S24" s="141">
        <f t="shared" si="5"/>
        <v>11.945630390299469</v>
      </c>
      <c r="T24" s="137">
        <f>SUM(T25:T28)</f>
        <v>444303244.55000001</v>
      </c>
      <c r="U24" s="141">
        <f t="shared" si="6"/>
        <v>12.972736271132005</v>
      </c>
      <c r="V24" s="137">
        <v>455434688.53258783</v>
      </c>
      <c r="W24" s="141">
        <f t="shared" si="7"/>
        <v>12.561289917328732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CS24" s="1"/>
      <c r="CT24" s="1"/>
      <c r="CU24" s="21"/>
    </row>
    <row r="25" spans="1:99" ht="15" customHeight="1">
      <c r="A25" s="28"/>
      <c r="B25" s="28"/>
      <c r="C25" s="121" t="str">
        <f>IF(MasterSheet!$A$1=1,MasterSheet!C82,MasterSheet!B82)</f>
        <v>Doprinosi za penzijsko i invalidsko osiguranje</v>
      </c>
      <c r="D25" s="142">
        <v>138179769.16</v>
      </c>
      <c r="E25" s="143">
        <f t="shared" si="8"/>
        <v>6.4302559058122766</v>
      </c>
      <c r="F25" s="142">
        <v>173517241.65000001</v>
      </c>
      <c r="G25" s="144">
        <f t="shared" si="0"/>
        <v>6.473316233911584</v>
      </c>
      <c r="H25" s="142">
        <v>213850904.31999999</v>
      </c>
      <c r="I25" s="143">
        <f t="shared" si="1"/>
        <v>6.9306100700025919</v>
      </c>
      <c r="J25" s="142">
        <v>199510659.24000001</v>
      </c>
      <c r="K25" s="144">
        <f t="shared" si="2"/>
        <v>6.6927426782958737</v>
      </c>
      <c r="L25" s="142">
        <v>233496116.37</v>
      </c>
      <c r="M25" s="143">
        <f t="shared" si="3"/>
        <v>7.5224264294458765</v>
      </c>
      <c r="N25" s="142">
        <v>213452220.68000001</v>
      </c>
      <c r="O25" s="145">
        <f t="shared" si="4"/>
        <v>6.6002541954236245</v>
      </c>
      <c r="P25" s="142">
        <v>216501675.27000001</v>
      </c>
      <c r="Q25" s="145">
        <v>6.8752516757700857</v>
      </c>
      <c r="R25" s="142">
        <v>241949355.72999999</v>
      </c>
      <c r="S25" s="145">
        <f t="shared" si="5"/>
        <v>7.2528959420246411</v>
      </c>
      <c r="T25" s="142">
        <v>270120228.04000002</v>
      </c>
      <c r="U25" s="145">
        <f t="shared" si="6"/>
        <v>7.8869522625478128</v>
      </c>
      <c r="V25" s="142">
        <v>272910950.03350413</v>
      </c>
      <c r="W25" s="145">
        <f t="shared" si="7"/>
        <v>7.527124418277964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CS25" s="1"/>
      <c r="CT25" s="1"/>
      <c r="CU25" s="21"/>
    </row>
    <row r="26" spans="1:99" ht="15" customHeight="1">
      <c r="A26" s="28"/>
      <c r="B26" s="28"/>
      <c r="C26" s="121" t="str">
        <f>IF(MasterSheet!$A$1=1,MasterSheet!C83,MasterSheet!B83)</f>
        <v>Doprinosi za zdravstveno osiguranje</v>
      </c>
      <c r="D26" s="142">
        <v>110592983</v>
      </c>
      <c r="E26" s="143">
        <f t="shared" si="8"/>
        <v>5.1464927637395883</v>
      </c>
      <c r="F26" s="142">
        <v>125446267</v>
      </c>
      <c r="G26" s="144">
        <f t="shared" si="0"/>
        <v>4.6799577317664616</v>
      </c>
      <c r="H26" s="142">
        <v>115860488.59999999</v>
      </c>
      <c r="I26" s="143">
        <f t="shared" si="1"/>
        <v>3.7548771260046667</v>
      </c>
      <c r="J26" s="142">
        <v>97587762.519999996</v>
      </c>
      <c r="K26" s="144">
        <f t="shared" si="2"/>
        <v>3.2736585883931566</v>
      </c>
      <c r="L26" s="142">
        <v>129895634.22</v>
      </c>
      <c r="M26" s="143">
        <f t="shared" si="3"/>
        <v>4.1847820302835048</v>
      </c>
      <c r="N26" s="142">
        <v>120890439.24000001</v>
      </c>
      <c r="O26" s="145">
        <f t="shared" si="4"/>
        <v>3.7381088200371062</v>
      </c>
      <c r="P26" s="142">
        <v>125738855</v>
      </c>
      <c r="Q26" s="145">
        <v>3.9929772943791679</v>
      </c>
      <c r="R26" s="142">
        <v>134703897.09</v>
      </c>
      <c r="S26" s="145">
        <f t="shared" si="5"/>
        <v>4.0380076468119555</v>
      </c>
      <c r="T26" s="142">
        <v>151034703.57999998</v>
      </c>
      <c r="U26" s="145">
        <f t="shared" si="6"/>
        <v>4.4099011235364536</v>
      </c>
      <c r="V26" s="142">
        <v>157210439.41971996</v>
      </c>
      <c r="W26" s="145">
        <f t="shared" si="7"/>
        <v>4.3360024111128874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CS26" s="1"/>
      <c r="CT26" s="1"/>
      <c r="CU26" s="21"/>
    </row>
    <row r="27" spans="1:99" ht="15" customHeight="1">
      <c r="A27" s="28"/>
      <c r="B27" s="28"/>
      <c r="C27" s="121" t="str">
        <f>IF(MasterSheet!$A$1=1,MasterSheet!C84,MasterSheet!B84)</f>
        <v>Doprinosi za osiguranje od nezaposlenosti</v>
      </c>
      <c r="D27" s="142">
        <v>6384379.9699999997</v>
      </c>
      <c r="E27" s="143">
        <f t="shared" si="8"/>
        <v>0.29709991018660709</v>
      </c>
      <c r="F27" s="142">
        <v>7824299.6800000006</v>
      </c>
      <c r="G27" s="144">
        <f t="shared" si="0"/>
        <v>0.29189702219735131</v>
      </c>
      <c r="H27" s="142">
        <v>10201238.92</v>
      </c>
      <c r="I27" s="143">
        <f t="shared" si="1"/>
        <v>0.33060795047964742</v>
      </c>
      <c r="J27" s="142">
        <v>10445930.57</v>
      </c>
      <c r="K27" s="144">
        <f t="shared" si="2"/>
        <v>0.35041699329084197</v>
      </c>
      <c r="L27" s="142">
        <v>10149691.789999999</v>
      </c>
      <c r="M27" s="143">
        <f t="shared" si="3"/>
        <v>0.32698749323453608</v>
      </c>
      <c r="N27" s="142">
        <v>10764704.380000001</v>
      </c>
      <c r="O27" s="145">
        <f t="shared" si="4"/>
        <v>0.33286037043908479</v>
      </c>
      <c r="P27" s="142">
        <v>9987592.2599999998</v>
      </c>
      <c r="Q27" s="145">
        <v>0.31716710892346772</v>
      </c>
      <c r="R27" s="142">
        <v>10770190.189999999</v>
      </c>
      <c r="S27" s="145">
        <f t="shared" si="5"/>
        <v>0.32285710572858894</v>
      </c>
      <c r="T27" s="142">
        <v>12160117.389999999</v>
      </c>
      <c r="U27" s="145">
        <f t="shared" si="6"/>
        <v>0.35505029022745188</v>
      </c>
      <c r="V27" s="142">
        <v>12852470.425723951</v>
      </c>
      <c r="W27" s="145">
        <f t="shared" si="7"/>
        <v>0.35448245651112753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CS27" s="1"/>
      <c r="CT27" s="1"/>
      <c r="CU27" s="21"/>
    </row>
    <row r="28" spans="1:99" ht="15" customHeight="1">
      <c r="A28" s="28"/>
      <c r="B28" s="28"/>
      <c r="C28" s="121" t="str">
        <f>IF(MasterSheet!$A$1=1,MasterSheet!C85,MasterSheet!B85)</f>
        <v>Ostali doprinosi</v>
      </c>
      <c r="D28" s="142"/>
      <c r="E28" s="143">
        <f t="shared" si="8"/>
        <v>0</v>
      </c>
      <c r="F28" s="142"/>
      <c r="G28" s="144">
        <f t="shared" si="0"/>
        <v>0</v>
      </c>
      <c r="H28" s="142"/>
      <c r="I28" s="143">
        <f t="shared" si="1"/>
        <v>0</v>
      </c>
      <c r="J28" s="142"/>
      <c r="K28" s="144">
        <f t="shared" si="2"/>
        <v>0</v>
      </c>
      <c r="L28" s="142">
        <v>6215554.0999999996</v>
      </c>
      <c r="M28" s="143">
        <f t="shared" si="3"/>
        <v>0.20024336662371134</v>
      </c>
      <c r="N28" s="142">
        <v>8470089.0300000012</v>
      </c>
      <c r="O28" s="145">
        <f t="shared" si="4"/>
        <v>0.26190751484230057</v>
      </c>
      <c r="P28" s="142">
        <v>10022287.07</v>
      </c>
      <c r="Q28" s="145">
        <v>0.3182688812321372</v>
      </c>
      <c r="R28" s="142">
        <v>11070841.180000002</v>
      </c>
      <c r="S28" s="145">
        <f t="shared" si="5"/>
        <v>0.33186969573428465</v>
      </c>
      <c r="T28" s="142">
        <v>10988195.539999999</v>
      </c>
      <c r="U28" s="145">
        <f t="shared" si="6"/>
        <v>0.3208325948202867</v>
      </c>
      <c r="V28" s="142">
        <v>12460828.653639805</v>
      </c>
      <c r="W28" s="145">
        <f t="shared" si="7"/>
        <v>0.34368063142675359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CS28" s="21"/>
      <c r="CT28" s="21"/>
      <c r="CU28" s="21"/>
    </row>
    <row r="29" spans="1:99" ht="15" customHeight="1">
      <c r="A29" s="28"/>
      <c r="B29" s="28"/>
      <c r="C29" s="120" t="str">
        <f>IF(MasterSheet!$A$1=1,MasterSheet!C86,MasterSheet!B86)</f>
        <v>Takse</v>
      </c>
      <c r="D29" s="137">
        <f>SUM(D30:D33)</f>
        <v>15777845.709999993</v>
      </c>
      <c r="E29" s="140">
        <f t="shared" si="8"/>
        <v>0.73422894085345958</v>
      </c>
      <c r="F29" s="137">
        <f>SUM(F30:F33)</f>
        <v>21847073.970000003</v>
      </c>
      <c r="G29" s="138">
        <f t="shared" si="0"/>
        <v>0.81503726804700616</v>
      </c>
      <c r="H29" s="137">
        <f>SUM(H30:H33)</f>
        <v>26594093.5</v>
      </c>
      <c r="I29" s="140">
        <f t="shared" si="1"/>
        <v>0.86187754407570649</v>
      </c>
      <c r="J29" s="137">
        <f>SUM(J30:J33)</f>
        <v>22516562.169999998</v>
      </c>
      <c r="K29" s="138">
        <f t="shared" si="2"/>
        <v>0.75533586615229786</v>
      </c>
      <c r="L29" s="137">
        <f>SUM(L30:L33)</f>
        <v>20544226.239999998</v>
      </c>
      <c r="M29" s="140">
        <f t="shared" si="3"/>
        <v>0.66186295876288659</v>
      </c>
      <c r="N29" s="137">
        <f>SUM(N30:N33)</f>
        <v>16011669.92</v>
      </c>
      <c r="O29" s="141">
        <f t="shared" si="4"/>
        <v>0.49510420284477424</v>
      </c>
      <c r="P29" s="137">
        <f>SUM(P30:P33)</f>
        <v>17998206.289999999</v>
      </c>
      <c r="Q29" s="141">
        <v>0.57155307367418229</v>
      </c>
      <c r="R29" s="137">
        <f>SUM(R30:R33)</f>
        <v>27069458</v>
      </c>
      <c r="S29" s="141">
        <f t="shared" si="5"/>
        <v>0.81145891663419156</v>
      </c>
      <c r="T29" s="137">
        <f>SUM(T30:T33)</f>
        <v>15038439.809999999</v>
      </c>
      <c r="U29" s="141">
        <f t="shared" si="6"/>
        <v>0.43909135478408123</v>
      </c>
      <c r="V29" s="137">
        <v>13781675.589992244</v>
      </c>
      <c r="W29" s="141">
        <f t="shared" si="7"/>
        <v>0.38011075350945317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CS29" s="21"/>
      <c r="CT29" s="21"/>
      <c r="CU29" s="21"/>
    </row>
    <row r="30" spans="1:99" ht="15" customHeight="1">
      <c r="A30" s="28"/>
      <c r="B30" s="28"/>
      <c r="C30" s="121" t="str">
        <f>IF(MasterSheet!$A$1=1,MasterSheet!C87,MasterSheet!B87)</f>
        <v>Administrativne takse</v>
      </c>
      <c r="D30" s="142">
        <v>7506509.4799999958</v>
      </c>
      <c r="E30" s="143">
        <f t="shared" si="8"/>
        <v>0.34931869700777124</v>
      </c>
      <c r="F30" s="142">
        <v>9153048.3600000013</v>
      </c>
      <c r="G30" s="144">
        <f t="shared" si="0"/>
        <v>0.34146794851706774</v>
      </c>
      <c r="H30" s="142">
        <v>18319319.420000002</v>
      </c>
      <c r="I30" s="143">
        <f>H30/$H$11*100</f>
        <v>0.59370363689395911</v>
      </c>
      <c r="J30" s="142">
        <v>14744246.369999999</v>
      </c>
      <c r="K30" s="144">
        <f>J30/$J$11*100</f>
        <v>0.49460739248574298</v>
      </c>
      <c r="L30" s="142">
        <v>13257206.299999997</v>
      </c>
      <c r="M30" s="143">
        <f t="shared" si="3"/>
        <v>0.42710071842783498</v>
      </c>
      <c r="N30" s="142">
        <v>10724280.77</v>
      </c>
      <c r="O30" s="145">
        <f t="shared" si="4"/>
        <v>0.33161041341991337</v>
      </c>
      <c r="P30" s="142">
        <v>8544481.8000000007</v>
      </c>
      <c r="Q30" s="145">
        <v>0.27133953000952682</v>
      </c>
      <c r="R30" s="142">
        <v>7881462.9399999995</v>
      </c>
      <c r="S30" s="145">
        <f t="shared" si="5"/>
        <v>0.23626196648580591</v>
      </c>
      <c r="T30" s="142">
        <v>7905297.4699999997</v>
      </c>
      <c r="U30" s="145">
        <f t="shared" si="6"/>
        <v>0.23081834418523164</v>
      </c>
      <c r="V30" s="142">
        <v>7965661.2202199055</v>
      </c>
      <c r="W30" s="145">
        <f t="shared" si="7"/>
        <v>0.21969995367018522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CS30" s="21"/>
      <c r="CT30" s="21"/>
      <c r="CU30" s="21"/>
    </row>
    <row r="31" spans="1:99" ht="15" customHeight="1">
      <c r="A31" s="28"/>
      <c r="B31" s="28"/>
      <c r="C31" s="121" t="str">
        <f>IF(MasterSheet!$A$1=1,MasterSheet!C88,MasterSheet!B88)</f>
        <v>Sudske takse</v>
      </c>
      <c r="D31" s="142">
        <v>6027790.6899999976</v>
      </c>
      <c r="E31" s="143">
        <f t="shared" si="8"/>
        <v>0.28050587230676149</v>
      </c>
      <c r="F31" s="142">
        <v>8663338.5800000001</v>
      </c>
      <c r="G31" s="144">
        <f t="shared" si="0"/>
        <v>0.32319860399179257</v>
      </c>
      <c r="H31" s="142">
        <v>7688705.0099999998</v>
      </c>
      <c r="I31" s="143">
        <f>H31/$H$11*100</f>
        <v>0.24918022459165154</v>
      </c>
      <c r="J31" s="142">
        <v>6834686.9299999997</v>
      </c>
      <c r="K31" s="144">
        <f>J31/$J$11*100</f>
        <v>0.22927497249245221</v>
      </c>
      <c r="L31" s="142">
        <v>6236916.9700000007</v>
      </c>
      <c r="M31" s="143">
        <f t="shared" si="3"/>
        <v>0.20093160341494845</v>
      </c>
      <c r="N31" s="142">
        <v>3918273.44</v>
      </c>
      <c r="O31" s="145">
        <f t="shared" si="4"/>
        <v>0.12115873345701918</v>
      </c>
      <c r="P31" s="142">
        <v>3475076.76</v>
      </c>
      <c r="Q31" s="145">
        <v>0.11035493045411242</v>
      </c>
      <c r="R31" s="142">
        <v>4557791.26</v>
      </c>
      <c r="S31" s="145">
        <f t="shared" si="5"/>
        <v>0.13662853382895168</v>
      </c>
      <c r="T31" s="142">
        <v>3784205.9</v>
      </c>
      <c r="U31" s="145">
        <f t="shared" si="6"/>
        <v>0.11049098951794213</v>
      </c>
      <c r="V31" s="142">
        <v>2822020.9252674435</v>
      </c>
      <c r="W31" s="145">
        <f t="shared" si="7"/>
        <v>7.7833823131186905E-2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CS31" s="1"/>
      <c r="CT31" s="1"/>
      <c r="CU31" s="1"/>
    </row>
    <row r="32" spans="1:99" ht="15" customHeight="1">
      <c r="A32" s="28"/>
      <c r="B32" s="28"/>
      <c r="C32" s="121" t="str">
        <f>IF(MasterSheet!$A$1=1,MasterSheet!C89,MasterSheet!B89)</f>
        <v>Boravišne takse</v>
      </c>
      <c r="D32" s="142">
        <v>365979.02</v>
      </c>
      <c r="E32" s="143">
        <f t="shared" si="8"/>
        <v>1.7030993531574296E-2</v>
      </c>
      <c r="F32" s="142">
        <v>564651.91</v>
      </c>
      <c r="G32" s="144">
        <f t="shared" si="0"/>
        <v>2.1065171050177207E-2</v>
      </c>
      <c r="H32" s="142">
        <v>544318.97</v>
      </c>
      <c r="I32" s="143">
        <f>H32/$H$11*100</f>
        <v>1.76406199766658E-2</v>
      </c>
      <c r="J32" s="142">
        <v>409061.18</v>
      </c>
      <c r="K32" s="144">
        <f>J32/$J$11*100</f>
        <v>1.3722280442804427E-2</v>
      </c>
      <c r="L32" s="142">
        <v>449587.51</v>
      </c>
      <c r="M32" s="143">
        <f t="shared" si="3"/>
        <v>1.4484133698453607E-2</v>
      </c>
      <c r="N32" s="142">
        <v>553959.80999999994</v>
      </c>
      <c r="O32" s="145">
        <f t="shared" si="4"/>
        <v>1.7129245825602966E-2</v>
      </c>
      <c r="P32" s="142">
        <v>491975.95</v>
      </c>
      <c r="Q32" s="145">
        <v>1.5623243886948239E-2</v>
      </c>
      <c r="R32" s="142">
        <v>767936.98999999987</v>
      </c>
      <c r="S32" s="145">
        <f t="shared" si="5"/>
        <v>2.3020384004316673E-2</v>
      </c>
      <c r="T32" s="142">
        <v>644189.07999999996</v>
      </c>
      <c r="U32" s="145">
        <f t="shared" si="6"/>
        <v>1.8808989459546264E-2</v>
      </c>
      <c r="V32" s="142">
        <v>841331.09653904277</v>
      </c>
      <c r="W32" s="145">
        <f t="shared" si="7"/>
        <v>2.3204652799157205E-2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CS32" s="1"/>
      <c r="CT32" s="1"/>
      <c r="CU32" s="1"/>
    </row>
    <row r="33" spans="1:102" ht="15" customHeight="1">
      <c r="A33" s="28"/>
      <c r="B33" s="28"/>
      <c r="C33" s="121" t="str">
        <f>IF(MasterSheet!$A$1=1,MasterSheet!C90,MasterSheet!B90)</f>
        <v>Ostale takse</v>
      </c>
      <c r="D33" s="142">
        <v>1877566.52</v>
      </c>
      <c r="E33" s="143">
        <f t="shared" si="8"/>
        <v>8.7373378007352592E-2</v>
      </c>
      <c r="F33" s="142">
        <v>3466035.12</v>
      </c>
      <c r="G33" s="144">
        <f t="shared" si="0"/>
        <v>0.12930554448796866</v>
      </c>
      <c r="H33" s="142">
        <v>41750.1</v>
      </c>
      <c r="I33" s="143">
        <f>H33/$H$11*100</f>
        <v>1.3530626134301269E-3</v>
      </c>
      <c r="J33" s="142">
        <v>528567.68999999994</v>
      </c>
      <c r="K33" s="144">
        <f>J33/$J$11*100</f>
        <v>1.7731220731298222E-2</v>
      </c>
      <c r="L33" s="142">
        <v>600515.46</v>
      </c>
      <c r="M33" s="143">
        <f t="shared" si="3"/>
        <v>1.9346503221649484E-2</v>
      </c>
      <c r="N33" s="142">
        <v>815155.9</v>
      </c>
      <c r="O33" s="145">
        <f t="shared" si="4"/>
        <v>2.5205810142238712E-2</v>
      </c>
      <c r="P33" s="142">
        <v>5486671.7800000003</v>
      </c>
      <c r="Q33" s="145">
        <v>0.17423536932359479</v>
      </c>
      <c r="R33" s="142">
        <v>13862266.809999999</v>
      </c>
      <c r="S33" s="145">
        <f t="shared" si="5"/>
        <v>0.41554803231511728</v>
      </c>
      <c r="T33" s="142">
        <v>2704747.36</v>
      </c>
      <c r="U33" s="145">
        <f t="shared" si="6"/>
        <v>7.8973031621361198E-2</v>
      </c>
      <c r="V33" s="142">
        <v>2152662.347965851</v>
      </c>
      <c r="W33" s="145">
        <f t="shared" si="7"/>
        <v>5.9372323908923823E-2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CS33" s="1"/>
      <c r="CT33" s="1"/>
      <c r="CU33" s="1"/>
    </row>
    <row r="34" spans="1:102" ht="15" customHeight="1">
      <c r="A34" s="28"/>
      <c r="B34" s="28"/>
      <c r="C34" s="120" t="str">
        <f>IF(MasterSheet!$A$1=1,MasterSheet!C91,MasterSheet!B91)</f>
        <v>Naknade</v>
      </c>
      <c r="D34" s="137">
        <f>SUM(D35:D40)</f>
        <v>17868340.149999995</v>
      </c>
      <c r="E34" s="140">
        <f t="shared" si="8"/>
        <v>0.83151101261110316</v>
      </c>
      <c r="F34" s="137">
        <f>SUM(F35:F40)</f>
        <v>22895117.909999996</v>
      </c>
      <c r="G34" s="138">
        <f t="shared" si="0"/>
        <v>0.85413609065472851</v>
      </c>
      <c r="H34" s="137">
        <f>SUM(H35:H40)</f>
        <v>38239154.099999994</v>
      </c>
      <c r="I34" s="140">
        <f t="shared" si="1"/>
        <v>1.2392777450090742</v>
      </c>
      <c r="J34" s="137">
        <f>SUM(J35:J40)</f>
        <v>28332415.080000002</v>
      </c>
      <c r="K34" s="138">
        <f t="shared" si="2"/>
        <v>0.95043324656155659</v>
      </c>
      <c r="L34" s="137">
        <f>SUM(L35:L40)</f>
        <v>27428633.469999999</v>
      </c>
      <c r="M34" s="140">
        <f t="shared" si="3"/>
        <v>0.88365442880154643</v>
      </c>
      <c r="N34" s="137">
        <f>SUM(N35:N40)</f>
        <v>25699255.23</v>
      </c>
      <c r="O34" s="141">
        <f t="shared" si="4"/>
        <v>0.79465847959183677</v>
      </c>
      <c r="P34" s="137">
        <f>SUM(P35:P40)</f>
        <v>12706115.310000001</v>
      </c>
      <c r="Q34" s="141">
        <v>0.40349683423308985</v>
      </c>
      <c r="R34" s="137">
        <f>SUM(R35:R40)</f>
        <v>13233490.18</v>
      </c>
      <c r="S34" s="141">
        <f t="shared" si="5"/>
        <v>0.3966992469798255</v>
      </c>
      <c r="T34" s="137">
        <f>SUM(T35:T40)</f>
        <v>17342019.190000001</v>
      </c>
      <c r="U34" s="141">
        <f t="shared" si="6"/>
        <v>0.50635111068936323</v>
      </c>
      <c r="V34" s="137">
        <v>27606150.106309012</v>
      </c>
      <c r="W34" s="141">
        <f t="shared" si="7"/>
        <v>0.7614019391099377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CS34" s="1"/>
      <c r="CT34" s="1"/>
      <c r="CU34" s="1"/>
    </row>
    <row r="35" spans="1:102" ht="15" customHeight="1">
      <c r="A35" s="28"/>
      <c r="B35" s="28"/>
      <c r="C35" s="121" t="str">
        <f>IF(MasterSheet!$A$1=1,MasterSheet!C92,MasterSheet!B92)</f>
        <v>Naknade za korišćenje dobara od opšteg interesa</v>
      </c>
      <c r="D35" s="142">
        <v>1274186.23</v>
      </c>
      <c r="E35" s="143">
        <f t="shared" si="8"/>
        <v>5.9294812694867145E-2</v>
      </c>
      <c r="F35" s="142">
        <v>2986015.41</v>
      </c>
      <c r="G35" s="144">
        <f t="shared" si="0"/>
        <v>0.11139770229434809</v>
      </c>
      <c r="H35" s="142">
        <v>2856435.93</v>
      </c>
      <c r="I35" s="143">
        <f t="shared" si="1"/>
        <v>9.25731115504278E-2</v>
      </c>
      <c r="J35" s="142">
        <v>2890522.73</v>
      </c>
      <c r="K35" s="144">
        <f t="shared" si="2"/>
        <v>9.696486850050319E-2</v>
      </c>
      <c r="L35" s="142">
        <v>2020524.58</v>
      </c>
      <c r="M35" s="143">
        <f t="shared" si="3"/>
        <v>6.5094219716494844E-2</v>
      </c>
      <c r="N35" s="142">
        <v>1002041.9199999999</v>
      </c>
      <c r="O35" s="145">
        <f t="shared" si="4"/>
        <v>3.0984598639455779E-2</v>
      </c>
      <c r="P35" s="142">
        <v>563371.34</v>
      </c>
      <c r="Q35" s="145">
        <v>1.7890483963162909E-2</v>
      </c>
      <c r="R35" s="142">
        <v>647266.8600000001</v>
      </c>
      <c r="S35" s="145">
        <f t="shared" si="5"/>
        <v>1.9403065439611504E-2</v>
      </c>
      <c r="T35" s="142">
        <v>691442</v>
      </c>
      <c r="U35" s="145">
        <f t="shared" si="6"/>
        <v>2.0188677041665447E-2</v>
      </c>
      <c r="V35" s="142">
        <v>599676.26249675092</v>
      </c>
      <c r="W35" s="145">
        <f t="shared" si="7"/>
        <v>1.6539599594471439E-2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CS35" s="1"/>
      <c r="CT35" s="1"/>
      <c r="CU35" s="1"/>
    </row>
    <row r="36" spans="1:102" ht="15" customHeight="1">
      <c r="A36" s="28"/>
      <c r="B36" s="28"/>
      <c r="C36" s="121" t="str">
        <f>IF(MasterSheet!$A$1=1,MasterSheet!C93,MasterSheet!B93)</f>
        <v>Naknade za korišćenje prirodnih dobara</v>
      </c>
      <c r="D36" s="142">
        <v>3521417.44</v>
      </c>
      <c r="E36" s="143">
        <f t="shared" si="8"/>
        <v>0.16387069849690539</v>
      </c>
      <c r="F36" s="142">
        <v>3729314.35</v>
      </c>
      <c r="G36" s="144">
        <f t="shared" si="0"/>
        <v>0.13912756388733447</v>
      </c>
      <c r="H36" s="142">
        <v>3925540.16</v>
      </c>
      <c r="I36" s="143">
        <f t="shared" si="1"/>
        <v>0.12722129115893183</v>
      </c>
      <c r="J36" s="142">
        <v>3661578.93</v>
      </c>
      <c r="K36" s="144">
        <f t="shared" si="2"/>
        <v>0.12283055786648776</v>
      </c>
      <c r="L36" s="142">
        <v>3239633.87</v>
      </c>
      <c r="M36" s="143">
        <f t="shared" si="3"/>
        <v>0.10436964787371135</v>
      </c>
      <c r="N36" s="142">
        <v>3009556.45</v>
      </c>
      <c r="O36" s="145">
        <f t="shared" si="4"/>
        <v>9.3059877860235007E-2</v>
      </c>
      <c r="P36" s="142">
        <v>1376923.26</v>
      </c>
      <c r="Q36" s="145">
        <v>4.3725730708161319E-2</v>
      </c>
      <c r="R36" s="142">
        <v>1995183.6300000001</v>
      </c>
      <c r="S36" s="145">
        <f t="shared" si="5"/>
        <v>5.9809455619173238E-2</v>
      </c>
      <c r="T36" s="142">
        <v>2187369.91</v>
      </c>
      <c r="U36" s="145">
        <f t="shared" si="6"/>
        <v>6.3866679611083541E-2</v>
      </c>
      <c r="V36" s="142">
        <v>2222435.3135115686</v>
      </c>
      <c r="W36" s="145">
        <f t="shared" si="7"/>
        <v>6.1296723764006078E-2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CS36" s="1"/>
      <c r="CT36" s="1"/>
      <c r="CU36" s="1"/>
    </row>
    <row r="37" spans="1:102" ht="15" customHeight="1">
      <c r="A37" s="28"/>
      <c r="B37" s="28"/>
      <c r="C37" s="121" t="str">
        <f>IF(MasterSheet!$A$1=1,MasterSheet!C94,MasterSheet!B94)</f>
        <v>Ekološke naknade</v>
      </c>
      <c r="D37" s="142">
        <v>1902110.17</v>
      </c>
      <c r="E37" s="143">
        <f t="shared" si="8"/>
        <v>8.851552747917539E-2</v>
      </c>
      <c r="F37" s="142">
        <v>2195706.9700000002</v>
      </c>
      <c r="G37" s="144">
        <f t="shared" si="0"/>
        <v>8.1914082074239891E-2</v>
      </c>
      <c r="H37" s="142">
        <v>9210786.3699999992</v>
      </c>
      <c r="I37" s="143">
        <f t="shared" si="1"/>
        <v>0.2985087623152709</v>
      </c>
      <c r="J37" s="142">
        <v>9651406.9600000009</v>
      </c>
      <c r="K37" s="144">
        <f t="shared" si="2"/>
        <v>0.32376407111707484</v>
      </c>
      <c r="L37" s="142">
        <v>7609457.3499999996</v>
      </c>
      <c r="M37" s="143">
        <f t="shared" si="3"/>
        <v>0.24515004349226804</v>
      </c>
      <c r="N37" s="142">
        <v>7452842.79</v>
      </c>
      <c r="O37" s="145">
        <f t="shared" si="4"/>
        <v>0.23045277643784787</v>
      </c>
      <c r="P37" s="142">
        <v>654296.18000000005</v>
      </c>
      <c r="Q37" s="145">
        <v>2.0777903461416322E-2</v>
      </c>
      <c r="R37" s="142">
        <v>309851.25</v>
      </c>
      <c r="S37" s="145">
        <f t="shared" si="5"/>
        <v>9.2883854432087298E-3</v>
      </c>
      <c r="T37" s="142">
        <v>166617.24</v>
      </c>
      <c r="U37" s="145">
        <f t="shared" si="6"/>
        <v>4.8648789745685999E-3</v>
      </c>
      <c r="V37" s="142">
        <v>243277.24606689365</v>
      </c>
      <c r="W37" s="145">
        <f t="shared" si="7"/>
        <v>6.7098007575611242E-3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CS37" s="1"/>
      <c r="CT37" s="1"/>
      <c r="CU37" s="1"/>
      <c r="CV37" s="21"/>
      <c r="CW37" s="21"/>
    </row>
    <row r="38" spans="1:102" ht="15" customHeight="1">
      <c r="A38" s="28"/>
      <c r="B38" s="28"/>
      <c r="C38" s="121" t="str">
        <f>IF(MasterSheet!$A$1=1,MasterSheet!C95,MasterSheet!B95)</f>
        <v>Naknade za priređivanje igara na sreću</v>
      </c>
      <c r="D38" s="142">
        <v>3406245.76</v>
      </c>
      <c r="E38" s="143">
        <f t="shared" si="8"/>
        <v>0.15851113406859324</v>
      </c>
      <c r="F38" s="142">
        <v>4400291.1100000003</v>
      </c>
      <c r="G38" s="144">
        <f t="shared" si="0"/>
        <v>0.16415934004849844</v>
      </c>
      <c r="H38" s="142">
        <v>5175563.96</v>
      </c>
      <c r="I38" s="143">
        <f t="shared" si="1"/>
        <v>0.16773282214156079</v>
      </c>
      <c r="J38" s="142">
        <v>4679989.66</v>
      </c>
      <c r="K38" s="144">
        <f t="shared" si="2"/>
        <v>0.15699395035223079</v>
      </c>
      <c r="L38" s="142">
        <v>6380752.96</v>
      </c>
      <c r="M38" s="143">
        <f t="shared" si="3"/>
        <v>0.20556549484536082</v>
      </c>
      <c r="N38" s="142">
        <v>4180845.3600000003</v>
      </c>
      <c r="O38" s="145">
        <f t="shared" si="4"/>
        <v>0.12927784044526905</v>
      </c>
      <c r="P38" s="142">
        <v>3319092.83</v>
      </c>
      <c r="Q38" s="145">
        <v>0.10540148713877422</v>
      </c>
      <c r="R38" s="142">
        <v>3324177.16</v>
      </c>
      <c r="S38" s="145">
        <f t="shared" si="5"/>
        <v>9.9648585389250283E-2</v>
      </c>
      <c r="T38" s="142">
        <v>4965390.66</v>
      </c>
      <c r="U38" s="145">
        <f t="shared" si="6"/>
        <v>0.14497914274869342</v>
      </c>
      <c r="V38" s="142">
        <v>4976058.1542699775</v>
      </c>
      <c r="W38" s="145">
        <f t="shared" si="7"/>
        <v>0.13724406747028098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CS38" s="1"/>
      <c r="CT38" s="1"/>
      <c r="CU38" s="1"/>
      <c r="CV38" s="21"/>
      <c r="CW38" s="21"/>
    </row>
    <row r="39" spans="1:102" ht="15" customHeight="1">
      <c r="A39" s="28"/>
      <c r="B39" s="28"/>
      <c r="C39" s="121" t="str">
        <f>IF(MasterSheet!$A$1=1,MasterSheet!C96,MasterSheet!B96)</f>
        <v>Naknada za puteve</v>
      </c>
      <c r="D39" s="142">
        <v>5372953.1699999962</v>
      </c>
      <c r="E39" s="143">
        <f t="shared" si="8"/>
        <v>0.25003272232304885</v>
      </c>
      <c r="F39" s="142">
        <v>6458859.3499999996</v>
      </c>
      <c r="G39" s="144">
        <f t="shared" si="0"/>
        <v>0.24095725983958216</v>
      </c>
      <c r="H39" s="142">
        <v>7089990.1699999999</v>
      </c>
      <c r="I39" s="143">
        <f t="shared" si="1"/>
        <v>0.2297767102022297</v>
      </c>
      <c r="J39" s="142">
        <v>4037944.42</v>
      </c>
      <c r="K39" s="144">
        <f t="shared" si="2"/>
        <v>0.13545603555853739</v>
      </c>
      <c r="L39" s="142">
        <v>3597161.86</v>
      </c>
      <c r="M39" s="143">
        <f t="shared" si="3"/>
        <v>0.11588794652061854</v>
      </c>
      <c r="N39" s="142">
        <v>4863937.55</v>
      </c>
      <c r="O39" s="145">
        <f t="shared" si="4"/>
        <v>0.15040004792826223</v>
      </c>
      <c r="P39" s="142">
        <v>3327409.68</v>
      </c>
      <c r="Q39" s="145">
        <v>0.10566559796760877</v>
      </c>
      <c r="R39" s="142">
        <v>3659024.1899999995</v>
      </c>
      <c r="S39" s="145">
        <f t="shared" si="5"/>
        <v>0.10968626727419885</v>
      </c>
      <c r="T39" s="142">
        <v>3154323.14</v>
      </c>
      <c r="U39" s="145">
        <f t="shared" si="6"/>
        <v>9.2099715028176016E-2</v>
      </c>
      <c r="V39" s="142">
        <v>15176816.306437761</v>
      </c>
      <c r="W39" s="145">
        <f t="shared" si="7"/>
        <v>0.41858996349498745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CS39" s="1"/>
      <c r="CT39" s="1"/>
      <c r="CU39" s="1"/>
      <c r="CV39" s="21"/>
      <c r="CW39" s="21"/>
    </row>
    <row r="40" spans="1:102" ht="15" customHeight="1">
      <c r="A40" s="28"/>
      <c r="B40" s="28"/>
      <c r="C40" s="121" t="str">
        <f>IF(MasterSheet!$A$1=1,MasterSheet!C97,MasterSheet!B97)</f>
        <v>Ostale naknade</v>
      </c>
      <c r="D40" s="142">
        <v>2391427.38</v>
      </c>
      <c r="E40" s="143">
        <f t="shared" si="8"/>
        <v>0.11128611754851318</v>
      </c>
      <c r="F40" s="142">
        <v>3124930.72</v>
      </c>
      <c r="G40" s="144">
        <f t="shared" si="0"/>
        <v>0.11658014251072563</v>
      </c>
      <c r="H40" s="142">
        <v>9980837.5099999998</v>
      </c>
      <c r="I40" s="143">
        <f t="shared" si="1"/>
        <v>0.32346504764065337</v>
      </c>
      <c r="J40" s="142">
        <v>3410972.38</v>
      </c>
      <c r="K40" s="144">
        <f t="shared" si="2"/>
        <v>0.11442376316672256</v>
      </c>
      <c r="L40" s="142">
        <v>4581102.8499999996</v>
      </c>
      <c r="M40" s="143">
        <f t="shared" si="3"/>
        <v>0.14758707635309276</v>
      </c>
      <c r="N40" s="142">
        <v>5190031.1599999992</v>
      </c>
      <c r="O40" s="145">
        <f t="shared" si="4"/>
        <v>0.16048333828076683</v>
      </c>
      <c r="P40" s="142">
        <v>3465022.02</v>
      </c>
      <c r="Q40" s="145">
        <v>0.11003563099396634</v>
      </c>
      <c r="R40" s="142">
        <v>3297987.09</v>
      </c>
      <c r="S40" s="145">
        <f t="shared" si="5"/>
        <v>9.8863487814382936E-2</v>
      </c>
      <c r="T40" s="142">
        <v>6176876.2400000002</v>
      </c>
      <c r="U40" s="145">
        <f t="shared" si="6"/>
        <v>0.18035201728517622</v>
      </c>
      <c r="V40" s="142">
        <v>4387886.8235260639</v>
      </c>
      <c r="W40" s="145">
        <f t="shared" si="7"/>
        <v>0.1210217840286307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CS40" s="21"/>
      <c r="CT40" s="21"/>
      <c r="CU40" s="21"/>
      <c r="CV40" s="21"/>
      <c r="CW40" s="21"/>
    </row>
    <row r="41" spans="1:102" ht="15" customHeight="1">
      <c r="A41" s="28"/>
      <c r="B41" s="28"/>
      <c r="C41" s="120" t="str">
        <f>IF(MasterSheet!$A$1=1,MasterSheet!C98,MasterSheet!B98)</f>
        <v>Ostali prihodi</v>
      </c>
      <c r="D41" s="137">
        <f>SUM(D42:D45)</f>
        <v>60725640.779999994</v>
      </c>
      <c r="E41" s="140">
        <f t="shared" si="8"/>
        <v>2.8258942147145047</v>
      </c>
      <c r="F41" s="137">
        <f>SUM(F42:F45)</f>
        <v>58512071.479999997</v>
      </c>
      <c r="G41" s="138">
        <f t="shared" si="0"/>
        <v>2.1828789957097556</v>
      </c>
      <c r="H41" s="137">
        <f>SUM(H42:H45)</f>
        <v>45480397.879999995</v>
      </c>
      <c r="I41" s="140">
        <f t="shared" si="1"/>
        <v>1.4739563741249675</v>
      </c>
      <c r="J41" s="137">
        <f>SUM(J42:J45)</f>
        <v>43622195.68</v>
      </c>
      <c r="K41" s="138">
        <f t="shared" si="2"/>
        <v>1.4633410157665214</v>
      </c>
      <c r="L41" s="137">
        <f>SUM(L42:L45)</f>
        <v>31858288.899999999</v>
      </c>
      <c r="M41" s="140">
        <f t="shared" si="3"/>
        <v>1.0263624001288658</v>
      </c>
      <c r="N41" s="137">
        <f>SUM(N42:N45)</f>
        <v>24777629.66</v>
      </c>
      <c r="O41" s="141">
        <f t="shared" si="4"/>
        <v>0.76616047186147185</v>
      </c>
      <c r="P41" s="137">
        <f>SUM(P42:P45)</f>
        <v>35120651.189999998</v>
      </c>
      <c r="Q41" s="141">
        <v>1.1152953696411558</v>
      </c>
      <c r="R41" s="137">
        <f>SUM(R42:R45)</f>
        <v>33088194.540000003</v>
      </c>
      <c r="S41" s="141">
        <f t="shared" si="5"/>
        <v>0.99188208699301539</v>
      </c>
      <c r="T41" s="137">
        <f>SUM(T42:T45)</f>
        <v>29705548.170000002</v>
      </c>
      <c r="U41" s="141">
        <f t="shared" si="6"/>
        <v>0.86734059884960146</v>
      </c>
      <c r="V41" s="137">
        <v>28875735.621721271</v>
      </c>
      <c r="W41" s="141">
        <f t="shared" si="7"/>
        <v>0.79641822604521251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CS41" s="21"/>
      <c r="CT41" s="21"/>
      <c r="CU41" s="21"/>
      <c r="CV41" s="21"/>
      <c r="CW41" s="21"/>
    </row>
    <row r="42" spans="1:102" ht="15" customHeight="1">
      <c r="A42" s="28"/>
      <c r="B42" s="28"/>
      <c r="C42" s="121" t="str">
        <f>IF(MasterSheet!$A$1=1,MasterSheet!C99,MasterSheet!B99)</f>
        <v>Prihodi od kapitala</v>
      </c>
      <c r="D42" s="142">
        <v>8168377.7700000005</v>
      </c>
      <c r="E42" s="143">
        <f t="shared" si="8"/>
        <v>0.38011902694401789</v>
      </c>
      <c r="F42" s="142">
        <v>18699178.469999999</v>
      </c>
      <c r="G42" s="144">
        <f t="shared" si="0"/>
        <v>0.69760039059876877</v>
      </c>
      <c r="H42" s="142">
        <v>13798997.720000001</v>
      </c>
      <c r="I42" s="143">
        <f t="shared" si="1"/>
        <v>0.44720630412237494</v>
      </c>
      <c r="J42" s="142">
        <v>14050397.890000001</v>
      </c>
      <c r="K42" s="144">
        <f t="shared" si="2"/>
        <v>0.47133169708151629</v>
      </c>
      <c r="L42" s="142">
        <v>7714681.46</v>
      </c>
      <c r="M42" s="143">
        <f t="shared" si="3"/>
        <v>0.24853999548969075</v>
      </c>
      <c r="N42" s="142">
        <v>5467464.75</v>
      </c>
      <c r="O42" s="145">
        <f t="shared" si="4"/>
        <v>0.16906198979591838</v>
      </c>
      <c r="P42" s="142">
        <v>12780311.91</v>
      </c>
      <c r="Q42" s="145">
        <v>0.40585302985074628</v>
      </c>
      <c r="R42" s="142">
        <v>6034873.3200000003</v>
      </c>
      <c r="S42" s="145">
        <f t="shared" si="5"/>
        <v>0.18090690128600978</v>
      </c>
      <c r="T42" s="142">
        <v>2751166.12</v>
      </c>
      <c r="U42" s="145">
        <f t="shared" si="6"/>
        <v>8.032836345586733E-2</v>
      </c>
      <c r="V42" s="142">
        <v>3873617.0522693223</v>
      </c>
      <c r="W42" s="145">
        <f t="shared" si="7"/>
        <v>0.10683777069998407</v>
      </c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CS42" s="12"/>
      <c r="CT42" s="12"/>
      <c r="CU42" s="12"/>
      <c r="CV42" s="12"/>
      <c r="CW42" s="12"/>
      <c r="CX42" s="2"/>
    </row>
    <row r="43" spans="1:102" ht="15" customHeight="1">
      <c r="A43" s="28"/>
      <c r="B43" s="28"/>
      <c r="C43" s="121" t="str">
        <f>IF(MasterSheet!$A$1=1,MasterSheet!C100,MasterSheet!B100)</f>
        <v>Novčane kazne i oduzete imovinske koristi</v>
      </c>
      <c r="D43" s="142">
        <v>7615600.2199999951</v>
      </c>
      <c r="E43" s="143">
        <f t="shared" si="8"/>
        <v>0.35439528223742356</v>
      </c>
      <c r="F43" s="142">
        <v>10141066.57</v>
      </c>
      <c r="G43" s="144">
        <f t="shared" si="0"/>
        <v>0.37832742286886772</v>
      </c>
      <c r="H43" s="142">
        <v>9427789.2100000009</v>
      </c>
      <c r="I43" s="143">
        <f t="shared" si="1"/>
        <v>0.30554152223230496</v>
      </c>
      <c r="J43" s="142">
        <v>8057798.4800000004</v>
      </c>
      <c r="K43" s="144">
        <f t="shared" si="2"/>
        <v>0.27030521569942972</v>
      </c>
      <c r="L43" s="142">
        <v>7698309.5599999996</v>
      </c>
      <c r="M43" s="143">
        <f t="shared" si="3"/>
        <v>0.24801255025773192</v>
      </c>
      <c r="N43" s="142">
        <v>7094815.5099999998</v>
      </c>
      <c r="O43" s="145">
        <f t="shared" si="4"/>
        <v>0.21938205040197897</v>
      </c>
      <c r="P43" s="142">
        <v>8748262.1099999994</v>
      </c>
      <c r="Q43" s="145">
        <v>0.27781080057161001</v>
      </c>
      <c r="R43" s="142">
        <v>12316700.43</v>
      </c>
      <c r="S43" s="145">
        <f t="shared" si="5"/>
        <v>0.36921671602865791</v>
      </c>
      <c r="T43" s="142">
        <v>14149381.439999999</v>
      </c>
      <c r="U43" s="145">
        <f t="shared" si="6"/>
        <v>0.41313268825367161</v>
      </c>
      <c r="V43" s="142">
        <v>12822526.027490906</v>
      </c>
      <c r="W43" s="145">
        <f t="shared" si="7"/>
        <v>0.35365656362884151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CS43" s="12"/>
      <c r="CT43" s="12"/>
      <c r="CU43" s="3"/>
      <c r="CV43" s="3"/>
      <c r="CW43" s="9"/>
      <c r="CX43" s="2"/>
    </row>
    <row r="44" spans="1:102" ht="15" customHeight="1">
      <c r="A44" s="28"/>
      <c r="B44" s="28"/>
      <c r="C44" s="121" t="str">
        <f>IF(MasterSheet!$A$1=1,MasterSheet!C101,MasterSheet!B101)</f>
        <v>Prihodi koje organi ostvaruju vršenjem svoje djelatnosti</v>
      </c>
      <c r="D44" s="142">
        <v>28553597.170000002</v>
      </c>
      <c r="E44" s="143">
        <f t="shared" si="8"/>
        <v>1.3287541146633162</v>
      </c>
      <c r="F44" s="142">
        <v>18195249.18</v>
      </c>
      <c r="G44" s="144">
        <f t="shared" si="0"/>
        <v>0.67880056631225516</v>
      </c>
      <c r="H44" s="142">
        <v>5377701.7699999996</v>
      </c>
      <c r="I44" s="143">
        <f t="shared" si="1"/>
        <v>0.17428382713248636</v>
      </c>
      <c r="J44" s="142">
        <v>2358239.02</v>
      </c>
      <c r="K44" s="144">
        <f t="shared" si="2"/>
        <v>7.9108990942636709E-2</v>
      </c>
      <c r="L44" s="142">
        <v>2576571.9700000002</v>
      </c>
      <c r="M44" s="143">
        <f t="shared" si="3"/>
        <v>8.3008117590206182E-2</v>
      </c>
      <c r="N44" s="142">
        <v>2308669.88</v>
      </c>
      <c r="O44" s="145">
        <f t="shared" si="4"/>
        <v>7.138744217687075E-2</v>
      </c>
      <c r="P44" s="142">
        <v>2007154.91</v>
      </c>
      <c r="Q44" s="145">
        <v>6.373943823436011E-2</v>
      </c>
      <c r="R44" s="142">
        <v>2179410.2600000002</v>
      </c>
      <c r="S44" s="145">
        <f t="shared" si="5"/>
        <v>6.5332002158338093E-2</v>
      </c>
      <c r="T44" s="142">
        <v>2329494.69</v>
      </c>
      <c r="U44" s="145">
        <f t="shared" si="6"/>
        <v>6.8016429384799557E-2</v>
      </c>
      <c r="V44" s="142">
        <v>2042257.5025808832</v>
      </c>
      <c r="W44" s="145">
        <f t="shared" si="7"/>
        <v>5.6327261013897546E-2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CS44" s="4"/>
      <c r="CT44" s="4"/>
      <c r="CU44" s="5"/>
      <c r="CV44" s="5"/>
      <c r="CW44" s="5"/>
      <c r="CX44" s="2"/>
    </row>
    <row r="45" spans="1:102" ht="15" customHeight="1">
      <c r="A45" s="28"/>
      <c r="B45" s="28"/>
      <c r="C45" s="121" t="str">
        <f>IF(MasterSheet!$A$1=1,MasterSheet!C102,MasterSheet!B102)</f>
        <v>Ostali prihodi</v>
      </c>
      <c r="D45" s="142">
        <v>16388065.619999999</v>
      </c>
      <c r="E45" s="143">
        <f t="shared" si="8"/>
        <v>0.76262579086974736</v>
      </c>
      <c r="F45" s="142">
        <v>11476577.26</v>
      </c>
      <c r="G45" s="144">
        <f t="shared" si="0"/>
        <v>0.42815061592986386</v>
      </c>
      <c r="H45" s="142">
        <v>16875909.18</v>
      </c>
      <c r="I45" s="143">
        <f t="shared" si="1"/>
        <v>0.5469247206378014</v>
      </c>
      <c r="J45" s="142">
        <v>19155760.289999999</v>
      </c>
      <c r="K45" s="144">
        <f t="shared" si="2"/>
        <v>0.64259511204293862</v>
      </c>
      <c r="L45" s="142">
        <v>13868725.91</v>
      </c>
      <c r="M45" s="143">
        <f t="shared" si="3"/>
        <v>0.44680173679123708</v>
      </c>
      <c r="N45" s="142">
        <v>9906679.5199999996</v>
      </c>
      <c r="O45" s="145">
        <f t="shared" si="4"/>
        <v>0.30632898948670373</v>
      </c>
      <c r="P45" s="142">
        <v>11584922.26</v>
      </c>
      <c r="Q45" s="145">
        <v>0.36789210098443953</v>
      </c>
      <c r="R45" s="142">
        <v>12557210.530000001</v>
      </c>
      <c r="S45" s="145">
        <f t="shared" si="5"/>
        <v>0.37642646752000963</v>
      </c>
      <c r="T45" s="142">
        <v>10475505.92</v>
      </c>
      <c r="U45" s="145">
        <f t="shared" si="6"/>
        <v>0.30586311775526293</v>
      </c>
      <c r="V45" s="142">
        <v>10137335.039380159</v>
      </c>
      <c r="W45" s="145">
        <f t="shared" si="7"/>
        <v>0.27959663070248941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CR45" s="24"/>
      <c r="CS45" s="24"/>
      <c r="CT45" s="6"/>
      <c r="CU45" s="5"/>
      <c r="CV45" s="5"/>
      <c r="CW45" s="5"/>
      <c r="CX45" s="2"/>
    </row>
    <row r="46" spans="1:102" ht="25.5">
      <c r="A46" s="28"/>
      <c r="B46" s="28"/>
      <c r="C46" s="122" t="str">
        <f>IF(MasterSheet!$A$1=1,MasterSheet!C103,MasterSheet!B103)</f>
        <v>Primici od otplate kredita i sredstva prenijeta iz prethodne godine</v>
      </c>
      <c r="D46" s="137">
        <v>12337841.16</v>
      </c>
      <c r="E46" s="140">
        <f t="shared" si="8"/>
        <v>0.57414682674856898</v>
      </c>
      <c r="F46" s="137">
        <v>10241165.600000001</v>
      </c>
      <c r="G46" s="138">
        <f t="shared" si="0"/>
        <v>0.38206176459615748</v>
      </c>
      <c r="H46" s="137">
        <v>8998827.7799999993</v>
      </c>
      <c r="I46" s="140">
        <f t="shared" si="1"/>
        <v>0.29163947951775987</v>
      </c>
      <c r="J46" s="137">
        <v>54812548.920000002</v>
      </c>
      <c r="K46" s="138">
        <f t="shared" si="2"/>
        <v>1.83873025561892</v>
      </c>
      <c r="L46" s="137">
        <v>4969313.91</v>
      </c>
      <c r="M46" s="140">
        <f t="shared" si="3"/>
        <v>0.16009387596649485</v>
      </c>
      <c r="N46" s="137">
        <v>5006443.9800000004</v>
      </c>
      <c r="O46" s="141">
        <f t="shared" si="4"/>
        <v>0.15480655473098331</v>
      </c>
      <c r="P46" s="137">
        <v>5498802.5</v>
      </c>
      <c r="Q46" s="141">
        <v>0.17462059383931408</v>
      </c>
      <c r="R46" s="137">
        <v>7564493.0600000005</v>
      </c>
      <c r="S46" s="141">
        <f t="shared" si="5"/>
        <v>0.22676018645642859</v>
      </c>
      <c r="T46" s="137">
        <v>8522051.1899999995</v>
      </c>
      <c r="U46" s="141">
        <f t="shared" si="6"/>
        <v>0.24882627784752839</v>
      </c>
      <c r="V46" s="137">
        <v>7442871.1012074053</v>
      </c>
      <c r="W46" s="141">
        <f t="shared" si="7"/>
        <v>0.20528094164457639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CR46" s="24"/>
      <c r="CS46" s="24"/>
      <c r="CT46" s="6"/>
      <c r="CU46" s="5"/>
      <c r="CV46" s="5"/>
      <c r="CW46" s="5"/>
      <c r="CX46" s="2"/>
    </row>
    <row r="47" spans="1:102" ht="15" customHeight="1" thickBot="1">
      <c r="A47" s="28"/>
      <c r="B47" s="28"/>
      <c r="C47" s="120" t="str">
        <f>IF(MasterSheet!$A$1=1,MasterSheet!C148,MasterSheet!B148)</f>
        <v>Donacije</v>
      </c>
      <c r="D47" s="137">
        <v>189875.77</v>
      </c>
      <c r="E47" s="140">
        <f>D47/$D$11*100</f>
        <v>8.8359518823584154E-3</v>
      </c>
      <c r="F47" s="137">
        <v>86112.85</v>
      </c>
      <c r="G47" s="138">
        <f>F47/$F$11*100</f>
        <v>3.2125666853199033E-3</v>
      </c>
      <c r="H47" s="137">
        <v>2235692.06</v>
      </c>
      <c r="I47" s="140">
        <f>H47/$H$11*100</f>
        <v>7.2455666969147001E-2</v>
      </c>
      <c r="J47" s="137">
        <v>6019555.9299999997</v>
      </c>
      <c r="K47" s="138">
        <f>J47/$J$11*100</f>
        <v>0.20193075914122777</v>
      </c>
      <c r="L47" s="137">
        <v>5128633.8</v>
      </c>
      <c r="M47" s="140">
        <f>L47/$L$11*100</f>
        <v>0.16522660438144329</v>
      </c>
      <c r="N47" s="137">
        <v>4014349.98</v>
      </c>
      <c r="O47" s="141">
        <f>N47/$N$11*100</f>
        <v>0.12412956029684601</v>
      </c>
      <c r="P47" s="137">
        <v>5037276.03</v>
      </c>
      <c r="Q47" s="141">
        <v>0.15996430708161322</v>
      </c>
      <c r="R47" s="137">
        <v>6615451.54</v>
      </c>
      <c r="S47" s="141">
        <f>R47/R$11*100</f>
        <v>0.1983108468479271</v>
      </c>
      <c r="T47" s="137">
        <v>5554927.7199999997</v>
      </c>
      <c r="U47" s="141">
        <f>T47/T$11*100</f>
        <v>0.16219240620164091</v>
      </c>
      <c r="V47" s="137">
        <v>6362897.96242401</v>
      </c>
      <c r="W47" s="141">
        <f>V47/V$11*100</f>
        <v>0.1754943310925893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102" ht="15" customHeight="1" thickTop="1" thickBot="1">
      <c r="A48" s="28"/>
      <c r="B48" s="28"/>
      <c r="C48" s="119" t="str">
        <f>IF(MasterSheet!$A$1=1,MasterSheet!C104,MasterSheet!B104)</f>
        <v>Izdaci</v>
      </c>
      <c r="D48" s="134">
        <f>D50+D65+D71+D78+D79+D80+D81</f>
        <v>788059673.71999991</v>
      </c>
      <c r="E48" s="135">
        <f t="shared" si="8"/>
        <v>36.67270108985992</v>
      </c>
      <c r="F48" s="134">
        <f>F50+F65+F71+F78+F79+F80+F81</f>
        <v>951337553.28000009</v>
      </c>
      <c r="G48" s="136">
        <f t="shared" si="0"/>
        <v>35.491048434247347</v>
      </c>
      <c r="H48" s="134">
        <f>H50+H65+H71+H78+H79+H80+H81</f>
        <v>1272030297.74</v>
      </c>
      <c r="I48" s="135">
        <f t="shared" si="1"/>
        <v>41.224730935312422</v>
      </c>
      <c r="J48" s="134">
        <f>J50+J65+J71+J78+J79+J80+J81+J83</f>
        <v>1301362942.5444999</v>
      </c>
      <c r="K48" s="136">
        <f t="shared" si="2"/>
        <v>43.65524798874538</v>
      </c>
      <c r="L48" s="134">
        <f>L50+L65+L71+L78+L79+L80+L81+L83</f>
        <v>1252601635.3800001</v>
      </c>
      <c r="M48" s="135">
        <f>L48/$L$11*100</f>
        <v>40.354434129510317</v>
      </c>
      <c r="N48" s="134">
        <f>N50+N65+N71+N78+N79+N80+N81+N83</f>
        <v>1318816401.5000002</v>
      </c>
      <c r="O48" s="146">
        <f t="shared" si="4"/>
        <v>40.779727937538659</v>
      </c>
      <c r="P48" s="134">
        <f>P50+P65+P71+P78+P79+P80+P81+P83</f>
        <v>1333879288.7600005</v>
      </c>
      <c r="Q48" s="146">
        <v>42.358821491267086</v>
      </c>
      <c r="R48" s="134">
        <f>R50+R65+R71+R78+R79+R80+R81+R83</f>
        <v>1363467004.0629177</v>
      </c>
      <c r="S48" s="146">
        <f t="shared" si="5"/>
        <v>40.872538267421618</v>
      </c>
      <c r="T48" s="134">
        <f>T50+T64+T65+T71+T78+T79+T80+ T81+T82</f>
        <v>1456693340.7400002</v>
      </c>
      <c r="U48" s="146">
        <f t="shared" si="6"/>
        <v>42.532434253262878</v>
      </c>
      <c r="V48" s="134">
        <v>1564968816.1200001</v>
      </c>
      <c r="W48" s="146">
        <f t="shared" si="7"/>
        <v>43.163218581791106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CS48" s="4"/>
      <c r="CT48" s="4"/>
      <c r="CU48" s="5"/>
      <c r="CV48" s="5"/>
      <c r="CW48" s="5"/>
      <c r="CX48" s="2"/>
    </row>
    <row r="49" spans="1:102" ht="13.5" customHeight="1" thickTop="1" thickBot="1">
      <c r="A49" s="28"/>
      <c r="B49" s="28"/>
      <c r="C49" s="119" t="str">
        <f>IF(MasterSheet!$A$1=1,MasterSheet!C105,MasterSheet!B105)</f>
        <v>Tekuća budžetska potrošnja</v>
      </c>
      <c r="D49" s="134">
        <f>D48-D78</f>
        <v>788059673.71999991</v>
      </c>
      <c r="E49" s="135">
        <f t="shared" si="8"/>
        <v>36.67270108985992</v>
      </c>
      <c r="F49" s="134">
        <f>F48-F78</f>
        <v>868878314.29000008</v>
      </c>
      <c r="G49" s="136">
        <f t="shared" si="0"/>
        <v>32.414785088229806</v>
      </c>
      <c r="H49" s="134">
        <f>H48-H78</f>
        <v>1198659438.28</v>
      </c>
      <c r="I49" s="135">
        <f t="shared" si="1"/>
        <v>38.846883532538243</v>
      </c>
      <c r="J49" s="134">
        <f>J48-J78</f>
        <v>1188998245.9044998</v>
      </c>
      <c r="K49" s="136">
        <f t="shared" si="2"/>
        <v>39.885885471469294</v>
      </c>
      <c r="L49" s="134">
        <f>L48-L78</f>
        <v>1189351266.5700002</v>
      </c>
      <c r="M49" s="135">
        <f t="shared" si="3"/>
        <v>38.316728948775783</v>
      </c>
      <c r="N49" s="134">
        <f>N48-N78</f>
        <v>1251701213.5300002</v>
      </c>
      <c r="O49" s="146">
        <f t="shared" si="4"/>
        <v>38.704428371366731</v>
      </c>
      <c r="P49" s="134">
        <f>P48-P78</f>
        <v>1257836588.7800004</v>
      </c>
      <c r="Q49" s="146">
        <v>39.944000913940947</v>
      </c>
      <c r="R49" s="134">
        <f>R48-R78</f>
        <v>1301681501.2029178</v>
      </c>
      <c r="S49" s="146">
        <f t="shared" si="5"/>
        <v>39.020399328604512</v>
      </c>
      <c r="T49" s="134">
        <f>T48-T78</f>
        <v>1388967503.7200003</v>
      </c>
      <c r="U49" s="146">
        <f t="shared" si="6"/>
        <v>40.554979816053034</v>
      </c>
      <c r="V49" s="134">
        <v>1280271739.1200001</v>
      </c>
      <c r="W49" s="146">
        <f t="shared" si="7"/>
        <v>35.311022398985024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CS49" s="7"/>
      <c r="CT49" s="7"/>
      <c r="CU49" s="5"/>
      <c r="CV49" s="5"/>
      <c r="CW49" s="5"/>
      <c r="CX49" s="2"/>
    </row>
    <row r="50" spans="1:102" ht="15" customHeight="1" thickTop="1">
      <c r="A50" s="28"/>
      <c r="B50" s="28"/>
      <c r="C50" s="120" t="str">
        <f>IF(MasterSheet!$A$1=1,MasterSheet!C106,MasterSheet!B106)</f>
        <v>Tekući izdaci</v>
      </c>
      <c r="D50" s="137">
        <f>D51+SUM(D57:D64)</f>
        <v>436259421.93999994</v>
      </c>
      <c r="E50" s="140">
        <f t="shared" si="8"/>
        <v>20.301522729768717</v>
      </c>
      <c r="F50" s="137">
        <f>F51+SUM(F57:F64)</f>
        <v>494161800.55000007</v>
      </c>
      <c r="G50" s="138">
        <f t="shared" si="0"/>
        <v>18.435433708263385</v>
      </c>
      <c r="H50" s="137">
        <f>H51+SUM(H57:H64)</f>
        <v>563429464.72000003</v>
      </c>
      <c r="I50" s="140">
        <f t="shared" si="1"/>
        <v>18.259964503500132</v>
      </c>
      <c r="J50" s="137">
        <f>J51+SUM(J57:J64)</f>
        <v>512411835.38449979</v>
      </c>
      <c r="K50" s="138">
        <f t="shared" si="2"/>
        <v>17.189259825041926</v>
      </c>
      <c r="L50" s="137">
        <f>L51+SUM(L57:L64)</f>
        <v>545097642.15999997</v>
      </c>
      <c r="M50" s="140">
        <f t="shared" si="3"/>
        <v>17.561135378865977</v>
      </c>
      <c r="N50" s="137">
        <f>N51+SUM(N57:N64)</f>
        <v>632034765.5200001</v>
      </c>
      <c r="O50" s="141">
        <f t="shared" si="4"/>
        <v>19.54343740012369</v>
      </c>
      <c r="P50" s="137">
        <f>P51+SUM(P57:P64)</f>
        <v>667002984.10000014</v>
      </c>
      <c r="Q50" s="141">
        <v>21.181422168942525</v>
      </c>
      <c r="R50" s="137">
        <f>R51+SUM(R57:R64)</f>
        <v>600287648.01291776</v>
      </c>
      <c r="S50" s="141">
        <f t="shared" si="5"/>
        <v>17.994773464819623</v>
      </c>
      <c r="T50" s="137">
        <f>T51+SUM(T57:T63)</f>
        <v>635026761.19000006</v>
      </c>
      <c r="U50" s="141">
        <f t="shared" si="6"/>
        <v>18.541468690764695</v>
      </c>
      <c r="V50" s="137">
        <v>631826354.07000005</v>
      </c>
      <c r="W50" s="141">
        <f t="shared" si="7"/>
        <v>17.426327442149102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102" ht="15" customHeight="1">
      <c r="A51" s="28"/>
      <c r="B51" s="28"/>
      <c r="C51" s="120" t="str">
        <f>IF(MasterSheet!$A$1=1,MasterSheet!C107,MasterSheet!B107)</f>
        <v>Bruto zarade i doprinosi na teret poslodavca</v>
      </c>
      <c r="D51" s="137">
        <f>SUM(D52:D56)</f>
        <v>211619268.66999999</v>
      </c>
      <c r="E51" s="140">
        <f t="shared" si="8"/>
        <v>9.8477950891153601</v>
      </c>
      <c r="F51" s="137">
        <f>SUM(F52:F56)</f>
        <v>256098289.82000002</v>
      </c>
      <c r="G51" s="138">
        <f t="shared" si="0"/>
        <v>9.5541238507741095</v>
      </c>
      <c r="H51" s="137">
        <f>SUM(H52:H56)</f>
        <v>274699863.13999999</v>
      </c>
      <c r="I51" s="140">
        <f t="shared" si="1"/>
        <v>8.9026401069484056</v>
      </c>
      <c r="J51" s="137">
        <f>SUM(J52:J56)</f>
        <v>259160937.78449979</v>
      </c>
      <c r="K51" s="138">
        <f t="shared" si="2"/>
        <v>8.6937583959912725</v>
      </c>
      <c r="L51" s="137">
        <f>SUM(L52:L56)</f>
        <v>283662646.70999998</v>
      </c>
      <c r="M51" s="140">
        <f t="shared" si="3"/>
        <v>9.138616195554123</v>
      </c>
      <c r="N51" s="137">
        <f>SUM(N52:N56)</f>
        <v>371258246.90999997</v>
      </c>
      <c r="O51" s="141">
        <f t="shared" si="4"/>
        <v>11.479846843228199</v>
      </c>
      <c r="P51" s="137">
        <f>SUM(P52:P56)</f>
        <v>374653307.63</v>
      </c>
      <c r="Q51" s="141">
        <v>11.897532792315021</v>
      </c>
      <c r="R51" s="137">
        <f>SUM(R52:R56)</f>
        <v>366128508.17291778</v>
      </c>
      <c r="S51" s="141">
        <f t="shared" si="5"/>
        <v>10.97540418396588</v>
      </c>
      <c r="T51" s="137">
        <v>387342557.38999999</v>
      </c>
      <c r="U51" s="141">
        <f t="shared" si="6"/>
        <v>11.309601955969518</v>
      </c>
      <c r="V51" s="137">
        <v>379363596.73000002</v>
      </c>
      <c r="W51" s="141">
        <f t="shared" si="7"/>
        <v>10.463182191852608</v>
      </c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CV51" s="8"/>
    </row>
    <row r="52" spans="1:102" ht="15" hidden="1" customHeight="1">
      <c r="A52" s="28"/>
      <c r="B52" s="28"/>
      <c r="C52" s="121" t="str">
        <f>IF(MasterSheet!$A$1=1,MasterSheet!C108,MasterSheet!B108)</f>
        <v>Neto zarade</v>
      </c>
      <c r="D52" s="142">
        <v>122073803.08999999</v>
      </c>
      <c r="E52" s="143">
        <f t="shared" si="8"/>
        <v>5.6807577407045455</v>
      </c>
      <c r="F52" s="142">
        <v>147753470.87000003</v>
      </c>
      <c r="G52" s="144">
        <f t="shared" si="0"/>
        <v>5.5121608233538533</v>
      </c>
      <c r="H52" s="142">
        <v>158140128.56</v>
      </c>
      <c r="I52" s="143">
        <f t="shared" si="1"/>
        <v>5.1251013922737876</v>
      </c>
      <c r="J52" s="142">
        <v>149173408.38193399</v>
      </c>
      <c r="K52" s="144">
        <f t="shared" si="2"/>
        <v>5.004139831665011</v>
      </c>
      <c r="L52" s="142">
        <v>165721016.36000001</v>
      </c>
      <c r="M52" s="143">
        <f t="shared" si="3"/>
        <v>5.3389502693298976</v>
      </c>
      <c r="N52" s="142">
        <v>220303195.69999999</v>
      </c>
      <c r="O52" s="145">
        <f t="shared" si="4"/>
        <v>6.8120963419913414</v>
      </c>
      <c r="P52" s="142">
        <v>223106865.93000001</v>
      </c>
      <c r="Q52" s="145">
        <v>7.0850068570974907</v>
      </c>
      <c r="R52" s="142">
        <v>221749673.88000005</v>
      </c>
      <c r="S52" s="145">
        <f t="shared" si="5"/>
        <v>6.6473717401600778</v>
      </c>
      <c r="T52" s="142">
        <v>226496765.57999998</v>
      </c>
      <c r="U52" s="145">
        <f t="shared" si="6"/>
        <v>6.6132373377324871</v>
      </c>
      <c r="V52" s="142">
        <v>226248436.30094996</v>
      </c>
      <c r="W52" s="145">
        <f t="shared" si="7"/>
        <v>6.2401311829701847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102" ht="15" hidden="1" customHeight="1">
      <c r="A53" s="28"/>
      <c r="B53" s="28"/>
      <c r="C53" s="121" t="str">
        <f>IF(MasterSheet!$A$1=1,MasterSheet!C109,MasterSheet!B109)</f>
        <v>Porez na zarade</v>
      </c>
      <c r="D53" s="142">
        <v>24568593.439999998</v>
      </c>
      <c r="E53" s="143">
        <f t="shared" si="8"/>
        <v>1.1433102256968681</v>
      </c>
      <c r="F53" s="142">
        <v>26916847.73</v>
      </c>
      <c r="G53" s="144">
        <f t="shared" si="0"/>
        <v>1.0041726442827832</v>
      </c>
      <c r="H53" s="142">
        <v>29446439.690000001</v>
      </c>
      <c r="I53" s="143">
        <f t="shared" si="1"/>
        <v>0.95431811284677226</v>
      </c>
      <c r="J53" s="142">
        <v>27786106.092939563</v>
      </c>
      <c r="K53" s="144">
        <f t="shared" si="2"/>
        <v>0.93210688000468167</v>
      </c>
      <c r="L53" s="142">
        <v>22646761.260000002</v>
      </c>
      <c r="M53" s="143">
        <f t="shared" si="3"/>
        <v>0.72959926739690728</v>
      </c>
      <c r="N53" s="142">
        <v>29343979.530000001</v>
      </c>
      <c r="O53" s="145">
        <f t="shared" si="4"/>
        <v>0.90735867439703155</v>
      </c>
      <c r="P53" s="142">
        <v>29398079.799999997</v>
      </c>
      <c r="Q53" s="145">
        <v>0.93356874563353431</v>
      </c>
      <c r="R53" s="142">
        <v>28739217.374159642</v>
      </c>
      <c r="S53" s="145">
        <f t="shared" si="5"/>
        <v>0.86151315609459644</v>
      </c>
      <c r="T53" s="142">
        <v>32560918.48</v>
      </c>
      <c r="U53" s="145">
        <f t="shared" si="6"/>
        <v>0.95071150924114567</v>
      </c>
      <c r="V53" s="142">
        <v>32504390.545799997</v>
      </c>
      <c r="W53" s="145">
        <f t="shared" si="7"/>
        <v>0.89649972545439494</v>
      </c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102" ht="15" hidden="1" customHeight="1">
      <c r="A54" s="28"/>
      <c r="B54" s="28"/>
      <c r="C54" s="121" t="str">
        <f>IF(MasterSheet!$A$1=1,MasterSheet!C110,MasterSheet!B110)</f>
        <v>Doprinosi na teret zaposlenog</v>
      </c>
      <c r="D54" s="142">
        <v>31579861.260000002</v>
      </c>
      <c r="E54" s="143">
        <f t="shared" si="8"/>
        <v>1.4695826357671367</v>
      </c>
      <c r="F54" s="142">
        <v>40145380.400000006</v>
      </c>
      <c r="G54" s="144">
        <f t="shared" si="0"/>
        <v>1.4976825368401419</v>
      </c>
      <c r="H54" s="142">
        <v>42046795.229999997</v>
      </c>
      <c r="I54" s="143">
        <f t="shared" si="1"/>
        <v>1.3626780927534352</v>
      </c>
      <c r="J54" s="142">
        <v>39675992.256736048</v>
      </c>
      <c r="K54" s="144">
        <f t="shared" si="2"/>
        <v>1.33096250441919</v>
      </c>
      <c r="L54" s="142">
        <v>59935832.810000002</v>
      </c>
      <c r="M54" s="143">
        <f t="shared" si="3"/>
        <v>1.9309224487757732</v>
      </c>
      <c r="N54" s="142">
        <v>76702574.069999993</v>
      </c>
      <c r="O54" s="145">
        <f t="shared" si="4"/>
        <v>2.3717555371057513</v>
      </c>
      <c r="P54" s="142">
        <v>77127985.669999987</v>
      </c>
      <c r="Q54" s="145">
        <v>2.4492850323912347</v>
      </c>
      <c r="R54" s="142">
        <v>74994595.276842996</v>
      </c>
      <c r="S54" s="145">
        <f t="shared" si="5"/>
        <v>2.248106816056926</v>
      </c>
      <c r="T54" s="142">
        <v>81122166.140000001</v>
      </c>
      <c r="U54" s="145">
        <f t="shared" si="6"/>
        <v>2.3685995544395455</v>
      </c>
      <c r="V54" s="142">
        <v>81879784.873799995</v>
      </c>
      <c r="W54" s="145">
        <f t="shared" si="7"/>
        <v>2.2583165974515267</v>
      </c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102" ht="15" hidden="1" customHeight="1">
      <c r="A55" s="28"/>
      <c r="B55" s="28"/>
      <c r="C55" s="121" t="str">
        <f>IF(MasterSheet!$A$1=1,MasterSheet!C111,MasterSheet!B111)</f>
        <v>Doprinosi na teret poslodavca</v>
      </c>
      <c r="D55" s="142">
        <v>29479999.799999997</v>
      </c>
      <c r="E55" s="143">
        <f t="shared" si="8"/>
        <v>1.3718646656428868</v>
      </c>
      <c r="F55" s="142">
        <v>37349335.560000002</v>
      </c>
      <c r="G55" s="144">
        <f t="shared" si="0"/>
        <v>1.3933719664241748</v>
      </c>
      <c r="H55" s="142">
        <v>40930764.380000003</v>
      </c>
      <c r="I55" s="143">
        <f t="shared" si="1"/>
        <v>1.3265090867254343</v>
      </c>
      <c r="J55" s="142">
        <v>38622888.658217676</v>
      </c>
      <c r="K55" s="144">
        <f t="shared" si="2"/>
        <v>1.2956353122515154</v>
      </c>
      <c r="L55" s="142">
        <v>32139632.719999999</v>
      </c>
      <c r="M55" s="143">
        <f t="shared" si="3"/>
        <v>1.0354263118556699</v>
      </c>
      <c r="N55" s="142">
        <v>40786208.719999999</v>
      </c>
      <c r="O55" s="145">
        <f t="shared" si="4"/>
        <v>1.2611691008039578</v>
      </c>
      <c r="P55" s="142">
        <v>40846412.990000002</v>
      </c>
      <c r="Q55" s="145">
        <v>1.2971233086694189</v>
      </c>
      <c r="R55" s="142">
        <v>39274858.600693747</v>
      </c>
      <c r="S55" s="145">
        <f t="shared" si="5"/>
        <v>1.177339206831552</v>
      </c>
      <c r="T55" s="142">
        <v>41699308.260000005</v>
      </c>
      <c r="U55" s="145">
        <f t="shared" si="6"/>
        <v>1.2175335998131334</v>
      </c>
      <c r="V55" s="142">
        <v>41775265.340999998</v>
      </c>
      <c r="W55" s="145">
        <f t="shared" si="7"/>
        <v>1.1521986193286813</v>
      </c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102" ht="15" hidden="1" customHeight="1">
      <c r="A56" s="28"/>
      <c r="B56" s="28"/>
      <c r="C56" s="121" t="str">
        <f>IF(MasterSheet!$A$1=1,MasterSheet!C112,MasterSheet!B112)</f>
        <v>Prirez na porez na dohodak</v>
      </c>
      <c r="D56" s="142">
        <v>3917011.08</v>
      </c>
      <c r="E56" s="143">
        <f t="shared" si="8"/>
        <v>0.18227982130392292</v>
      </c>
      <c r="F56" s="142">
        <v>3933255.26</v>
      </c>
      <c r="G56" s="144">
        <f t="shared" si="0"/>
        <v>0.14673587987315798</v>
      </c>
      <c r="H56" s="142">
        <v>4135735.28</v>
      </c>
      <c r="I56" s="143">
        <f t="shared" si="1"/>
        <v>0.13403342234897589</v>
      </c>
      <c r="J56" s="142">
        <v>3902542.3946725391</v>
      </c>
      <c r="K56" s="144">
        <f t="shared" si="2"/>
        <v>0.13091386765087348</v>
      </c>
      <c r="L56" s="142">
        <v>3219403.56</v>
      </c>
      <c r="M56" s="143">
        <f t="shared" si="3"/>
        <v>0.10371789819587629</v>
      </c>
      <c r="N56" s="142">
        <v>4122288.89</v>
      </c>
      <c r="O56" s="145">
        <f t="shared" si="4"/>
        <v>0.12746718893011749</v>
      </c>
      <c r="P56" s="142">
        <v>4173963.2399999998</v>
      </c>
      <c r="Q56" s="145">
        <v>0.13254884852334073</v>
      </c>
      <c r="R56" s="142">
        <v>1370163.0412213285</v>
      </c>
      <c r="S56" s="145">
        <f t="shared" si="5"/>
        <v>4.1073264822726357E-2</v>
      </c>
      <c r="T56" s="142">
        <v>4609535.26</v>
      </c>
      <c r="U56" s="145">
        <f t="shared" si="6"/>
        <v>0.13458890069783058</v>
      </c>
      <c r="V56" s="142">
        <v>4603022.1376499999</v>
      </c>
      <c r="W56" s="145">
        <f t="shared" si="7"/>
        <v>0.12695540551203904</v>
      </c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102" ht="15" customHeight="1">
      <c r="A57" s="28"/>
      <c r="B57" s="28"/>
      <c r="C57" s="120" t="str">
        <f>IF(MasterSheet!$A$1=1,MasterSheet!C113,MasterSheet!B113)</f>
        <v>Ostala lična primanja</v>
      </c>
      <c r="D57" s="137">
        <v>15461447.869999999</v>
      </c>
      <c r="E57" s="140">
        <f t="shared" si="8"/>
        <v>0.71950522918702586</v>
      </c>
      <c r="F57" s="137">
        <v>27511729.489999998</v>
      </c>
      <c r="G57" s="138">
        <f t="shared" si="0"/>
        <v>1.0263655844058945</v>
      </c>
      <c r="H57" s="137">
        <v>21753186.010000002</v>
      </c>
      <c r="I57" s="140">
        <f t="shared" si="1"/>
        <v>0.7049904721934146</v>
      </c>
      <c r="J57" s="137">
        <v>21646046.59</v>
      </c>
      <c r="K57" s="138">
        <f t="shared" si="2"/>
        <v>0.72613373331096953</v>
      </c>
      <c r="L57" s="137">
        <v>18835767.040000003</v>
      </c>
      <c r="M57" s="140">
        <f t="shared" si="3"/>
        <v>0.60682239175257746</v>
      </c>
      <c r="N57" s="137">
        <v>12829673.57</v>
      </c>
      <c r="O57" s="141">
        <f t="shared" si="4"/>
        <v>0.39671223160173164</v>
      </c>
      <c r="P57" s="137">
        <v>10336327.24</v>
      </c>
      <c r="Q57" s="141">
        <v>0.32824157637345192</v>
      </c>
      <c r="R57" s="137">
        <v>12022159.040000001</v>
      </c>
      <c r="S57" s="141">
        <f t="shared" si="5"/>
        <v>0.36038727299979023</v>
      </c>
      <c r="T57" s="137">
        <v>11957808.1</v>
      </c>
      <c r="U57" s="141">
        <f t="shared" si="6"/>
        <v>0.34914327717597593</v>
      </c>
      <c r="V57" s="137">
        <v>11619605.02</v>
      </c>
      <c r="W57" s="141">
        <f t="shared" si="7"/>
        <v>0.32047894254902504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CV57" s="25"/>
    </row>
    <row r="58" spans="1:102" ht="15" customHeight="1">
      <c r="A58" s="28"/>
      <c r="B58" s="28"/>
      <c r="C58" s="120" t="str">
        <f>IF(MasterSheet!$A$1=1,MasterSheet!C114,MasterSheet!B114)</f>
        <v>Rashodi za materijal i usluge</v>
      </c>
      <c r="D58" s="137">
        <v>112547776.84</v>
      </c>
      <c r="E58" s="140">
        <f t="shared" si="8"/>
        <v>5.2374599488110203</v>
      </c>
      <c r="F58" s="137">
        <v>137071242.36000001</v>
      </c>
      <c r="G58" s="138">
        <f t="shared" si="0"/>
        <v>5.1136445573587022</v>
      </c>
      <c r="H58" s="137">
        <v>114434326.15000001</v>
      </c>
      <c r="I58" s="140">
        <f t="shared" si="1"/>
        <v>3.7086571866087636</v>
      </c>
      <c r="J58" s="137">
        <v>109956288.45999999</v>
      </c>
      <c r="K58" s="138">
        <f t="shared" si="2"/>
        <v>3.6885705622274405</v>
      </c>
      <c r="L58" s="137">
        <v>112683384.09</v>
      </c>
      <c r="M58" s="140">
        <f t="shared" si="3"/>
        <v>3.6302636626932991</v>
      </c>
      <c r="N58" s="137">
        <v>104006154.47999999</v>
      </c>
      <c r="O58" s="141">
        <f t="shared" si="4"/>
        <v>3.2160220927643786</v>
      </c>
      <c r="P58" s="137">
        <v>150386742.56999999</v>
      </c>
      <c r="Q58" s="141">
        <v>4.7756983985392187</v>
      </c>
      <c r="R58" s="137">
        <v>90442340.840000004</v>
      </c>
      <c r="S58" s="141">
        <f t="shared" si="5"/>
        <v>2.7111826145867686</v>
      </c>
      <c r="T58" s="137">
        <v>82668934.020000011</v>
      </c>
      <c r="U58" s="141">
        <f t="shared" si="6"/>
        <v>2.4137619790358849</v>
      </c>
      <c r="V58" s="137">
        <v>70936655.599999994</v>
      </c>
      <c r="W58" s="141">
        <f t="shared" si="7"/>
        <v>1.956495451912734</v>
      </c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102" ht="15" customHeight="1">
      <c r="A59" s="28"/>
      <c r="B59" s="28"/>
      <c r="C59" s="120" t="str">
        <f>IF(MasterSheet!$A$1=1,MasterSheet!C115,MasterSheet!B115)</f>
        <v>Tekuće održavanje</v>
      </c>
      <c r="D59" s="137">
        <v>20449366.720000003</v>
      </c>
      <c r="E59" s="140">
        <f t="shared" si="8"/>
        <v>0.95162021127088292</v>
      </c>
      <c r="F59" s="137">
        <v>22633631.750000004</v>
      </c>
      <c r="G59" s="138">
        <f t="shared" si="0"/>
        <v>0.8443809643723188</v>
      </c>
      <c r="H59" s="137">
        <v>22151878.379999999</v>
      </c>
      <c r="I59" s="140">
        <f t="shared" si="1"/>
        <v>0.71791153681617836</v>
      </c>
      <c r="J59" s="137">
        <v>5130736.91</v>
      </c>
      <c r="K59" s="138">
        <f t="shared" si="2"/>
        <v>0.17211462294532037</v>
      </c>
      <c r="L59" s="137">
        <v>28005189.850000001</v>
      </c>
      <c r="M59" s="140">
        <f t="shared" si="3"/>
        <v>0.90222905444587631</v>
      </c>
      <c r="N59" s="137">
        <v>23542025.550000001</v>
      </c>
      <c r="O59" s="141">
        <f t="shared" si="4"/>
        <v>0.72795378942486089</v>
      </c>
      <c r="P59" s="137">
        <v>22365850.899999999</v>
      </c>
      <c r="Q59" s="141">
        <v>0.71025248967926324</v>
      </c>
      <c r="R59" s="137">
        <v>20416485.639999997</v>
      </c>
      <c r="S59" s="141">
        <f t="shared" si="5"/>
        <v>0.61202331125033715</v>
      </c>
      <c r="T59" s="137">
        <v>21273630.079999998</v>
      </c>
      <c r="U59" s="141">
        <f t="shared" si="6"/>
        <v>0.62114602119769913</v>
      </c>
      <c r="V59" s="137">
        <v>20811221.330000002</v>
      </c>
      <c r="W59" s="141">
        <f t="shared" si="7"/>
        <v>0.57399181758005358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102" ht="15" customHeight="1">
      <c r="A60" s="28"/>
      <c r="B60" s="28"/>
      <c r="C60" s="120" t="str">
        <f>IF(MasterSheet!$A$1=1,MasterSheet!C116,MasterSheet!B116)</f>
        <v>Kamate</v>
      </c>
      <c r="D60" s="137">
        <v>23398994.059999999</v>
      </c>
      <c r="E60" s="140">
        <f t="shared" si="8"/>
        <v>1.0888824077434966</v>
      </c>
      <c r="F60" s="137">
        <v>27098929.48</v>
      </c>
      <c r="G60" s="138">
        <f t="shared" si="0"/>
        <v>1.0109654721134116</v>
      </c>
      <c r="H60" s="137">
        <v>22531993.84</v>
      </c>
      <c r="I60" s="140">
        <f t="shared" si="1"/>
        <v>0.73023054964998702</v>
      </c>
      <c r="J60" s="137">
        <v>24512028.640000001</v>
      </c>
      <c r="K60" s="138">
        <f t="shared" si="2"/>
        <v>0.82227536531365319</v>
      </c>
      <c r="L60" s="137">
        <v>30256278.469999999</v>
      </c>
      <c r="M60" s="140">
        <f t="shared" si="3"/>
        <v>0.97475123936855668</v>
      </c>
      <c r="N60" s="137">
        <v>45092350.030000001</v>
      </c>
      <c r="O60" s="141">
        <f t="shared" si="4"/>
        <v>1.3943212748917748</v>
      </c>
      <c r="P60" s="137">
        <v>56859854.539999999</v>
      </c>
      <c r="Q60" s="141">
        <v>1.805647968879009</v>
      </c>
      <c r="R60" s="137">
        <v>67427730.789999992</v>
      </c>
      <c r="S60" s="141">
        <f t="shared" si="5"/>
        <v>2.0212755415330195</v>
      </c>
      <c r="T60" s="137">
        <v>75516395.409999996</v>
      </c>
      <c r="U60" s="141">
        <f t="shared" si="6"/>
        <v>2.2049226374492683</v>
      </c>
      <c r="V60" s="137">
        <v>75765883.969999999</v>
      </c>
      <c r="W60" s="141">
        <f t="shared" si="7"/>
        <v>2.089689824585597</v>
      </c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102" ht="15" customHeight="1">
      <c r="A61" s="28"/>
      <c r="B61" s="28"/>
      <c r="C61" s="120" t="str">
        <f>IF(MasterSheet!$A$1=1,MasterSheet!C117,MasterSheet!B117)</f>
        <v>Renta</v>
      </c>
      <c r="D61" s="137">
        <v>2663918.17</v>
      </c>
      <c r="E61" s="140">
        <f t="shared" si="8"/>
        <v>0.12396659546744847</v>
      </c>
      <c r="F61" s="137">
        <v>4927168.12</v>
      </c>
      <c r="G61" s="138">
        <f t="shared" si="0"/>
        <v>0.18381526282409999</v>
      </c>
      <c r="H61" s="137">
        <v>8361199.96</v>
      </c>
      <c r="I61" s="140">
        <f t="shared" si="1"/>
        <v>0.27097484962406015</v>
      </c>
      <c r="J61" s="137">
        <v>8038103.2300000004</v>
      </c>
      <c r="K61" s="138">
        <f t="shared" si="2"/>
        <v>0.26964452297886615</v>
      </c>
      <c r="L61" s="137">
        <v>8015830.71</v>
      </c>
      <c r="M61" s="140">
        <f t="shared" si="3"/>
        <v>0.25824196874999999</v>
      </c>
      <c r="N61" s="137">
        <v>7376287.9199999999</v>
      </c>
      <c r="O61" s="141">
        <f t="shared" si="4"/>
        <v>0.22808558812615953</v>
      </c>
      <c r="P61" s="137">
        <v>7110247.5800000001</v>
      </c>
      <c r="Q61" s="141">
        <v>0.22579382597650047</v>
      </c>
      <c r="R61" s="137">
        <v>7928041.8100000005</v>
      </c>
      <c r="S61" s="141">
        <f t="shared" si="5"/>
        <v>0.23765825744176985</v>
      </c>
      <c r="T61" s="137">
        <v>8033102.0199999996</v>
      </c>
      <c r="U61" s="141">
        <f t="shared" si="6"/>
        <v>0.23454997284592249</v>
      </c>
      <c r="V61" s="137">
        <v>8327960.4900000002</v>
      </c>
      <c r="W61" s="141">
        <f t="shared" si="7"/>
        <v>0.22969248669222495</v>
      </c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102" ht="15" customHeight="1">
      <c r="A62" s="28"/>
      <c r="B62" s="28"/>
      <c r="C62" s="120" t="str">
        <f>IF(MasterSheet!$A$1=1,MasterSheet!C118,MasterSheet!B118)</f>
        <v>Subvencije</v>
      </c>
      <c r="D62" s="137">
        <v>6072666.8299999991</v>
      </c>
      <c r="E62" s="140">
        <f t="shared" si="8"/>
        <v>0.28259420308064587</v>
      </c>
      <c r="F62" s="137">
        <v>13072586.5</v>
      </c>
      <c r="G62" s="138">
        <f t="shared" si="0"/>
        <v>0.48769209102779337</v>
      </c>
      <c r="H62" s="137">
        <v>18592791.149999999</v>
      </c>
      <c r="I62" s="140">
        <f t="shared" si="1"/>
        <v>0.60256647491573756</v>
      </c>
      <c r="J62" s="137">
        <v>49824327.469999999</v>
      </c>
      <c r="K62" s="138">
        <f t="shared" si="2"/>
        <v>1.6713964263669909</v>
      </c>
      <c r="L62" s="137">
        <v>39035362.68</v>
      </c>
      <c r="M62" s="140">
        <f t="shared" si="3"/>
        <v>1.2575825605670103</v>
      </c>
      <c r="N62" s="137">
        <v>45400496.520000003</v>
      </c>
      <c r="O62" s="141">
        <f t="shared" si="4"/>
        <v>1.4038496141001857</v>
      </c>
      <c r="P62" s="137">
        <v>25853418.300000001</v>
      </c>
      <c r="Q62" s="141">
        <v>0.82100407430930455</v>
      </c>
      <c r="R62" s="137">
        <v>17426749.959999997</v>
      </c>
      <c r="S62" s="141">
        <f t="shared" si="5"/>
        <v>0.52240025060703243</v>
      </c>
      <c r="T62" s="137">
        <v>18426863.34</v>
      </c>
      <c r="U62" s="141">
        <f t="shared" si="6"/>
        <v>0.5380263172647376</v>
      </c>
      <c r="V62" s="137">
        <v>21251600</v>
      </c>
      <c r="W62" s="141">
        <f t="shared" si="7"/>
        <v>0.5861378492429048</v>
      </c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102" ht="15" customHeight="1">
      <c r="A63" s="28"/>
      <c r="B63" s="28"/>
      <c r="C63" s="120" t="str">
        <f>IF(MasterSheet!$A$1=1,MasterSheet!C119,MasterSheet!B119)</f>
        <v>Ostali izdaci</v>
      </c>
      <c r="D63" s="137">
        <v>3904147.64</v>
      </c>
      <c r="E63" s="140">
        <f t="shared" si="8"/>
        <v>0.18168121550560754</v>
      </c>
      <c r="F63" s="137">
        <v>5748223.0299999993</v>
      </c>
      <c r="G63" s="138">
        <f t="shared" si="0"/>
        <v>0.21444592538705462</v>
      </c>
      <c r="H63" s="137">
        <v>5738203.1799999997</v>
      </c>
      <c r="I63" s="140">
        <f t="shared" si="1"/>
        <v>0.18596717591392273</v>
      </c>
      <c r="J63" s="137">
        <v>7631912.3799999999</v>
      </c>
      <c r="K63" s="138">
        <f t="shared" si="2"/>
        <v>0.25601853002348207</v>
      </c>
      <c r="L63" s="137">
        <v>5231302.66</v>
      </c>
      <c r="M63" s="140">
        <f t="shared" si="3"/>
        <v>0.16853423518041238</v>
      </c>
      <c r="N63" s="137">
        <v>5518538.25</v>
      </c>
      <c r="O63" s="141">
        <f t="shared" si="4"/>
        <v>0.17064125695732837</v>
      </c>
      <c r="P63" s="137">
        <v>6046195.5600000005</v>
      </c>
      <c r="Q63" s="141">
        <v>0.19200366973642427</v>
      </c>
      <c r="R63" s="137">
        <v>6279093.0100000007</v>
      </c>
      <c r="S63" s="141">
        <f t="shared" si="5"/>
        <v>0.18822785485176416</v>
      </c>
      <c r="T63" s="137">
        <v>29807470.829999998</v>
      </c>
      <c r="U63" s="141">
        <f t="shared" si="6"/>
        <v>0.8703165298256883</v>
      </c>
      <c r="V63" s="137">
        <v>29899953.719999999</v>
      </c>
      <c r="W63" s="141">
        <f t="shared" si="7"/>
        <v>0.82466706346360708</v>
      </c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102" ht="15" customHeight="1">
      <c r="A64" s="28"/>
      <c r="B64" s="28"/>
      <c r="C64" s="120" t="str">
        <f>IF(MasterSheet!$A$1=1,MasterSheet!C120,MasterSheet!B120)</f>
        <v>Kapitalni izdaci u tekućem budžetu</v>
      </c>
      <c r="D64" s="137">
        <v>40141835.139999993</v>
      </c>
      <c r="E64" s="140">
        <f t="shared" si="8"/>
        <v>1.8680178295872305</v>
      </c>
      <c r="F64" s="137"/>
      <c r="G64" s="138">
        <f t="shared" si="0"/>
        <v>0</v>
      </c>
      <c r="H64" s="137">
        <v>75166022.909999996</v>
      </c>
      <c r="I64" s="140">
        <f t="shared" si="1"/>
        <v>2.4360261508296603</v>
      </c>
      <c r="J64" s="137">
        <v>26511453.920000002</v>
      </c>
      <c r="K64" s="138">
        <f t="shared" si="2"/>
        <v>0.88934766588393155</v>
      </c>
      <c r="L64" s="137">
        <v>19371879.949999999</v>
      </c>
      <c r="M64" s="140">
        <f t="shared" si="3"/>
        <v>0.62409407055412369</v>
      </c>
      <c r="N64" s="137">
        <v>17010992.290000129</v>
      </c>
      <c r="O64" s="141">
        <f t="shared" si="4"/>
        <v>0.52600470902907015</v>
      </c>
      <c r="P64" s="137">
        <v>13391039.780000195</v>
      </c>
      <c r="Q64" s="141">
        <v>0.42524737313433458</v>
      </c>
      <c r="R64" s="137">
        <v>12216538.75</v>
      </c>
      <c r="S64" s="141">
        <f t="shared" si="5"/>
        <v>0.36621417758326091</v>
      </c>
      <c r="T64" s="137">
        <v>66246313.219999999</v>
      </c>
      <c r="U64" s="141">
        <f t="shared" si="6"/>
        <v>1.9342554007416273</v>
      </c>
      <c r="V64" s="137">
        <v>13849877.209999999</v>
      </c>
      <c r="W64" s="141">
        <f t="shared" si="7"/>
        <v>0.38199181427034778</v>
      </c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ht="15" customHeight="1">
      <c r="A65" s="28"/>
      <c r="B65" s="28"/>
      <c r="C65" s="120" t="str">
        <f>IF(MasterSheet!$A$1=1,MasterSheet!C121,MasterSheet!B121)</f>
        <v>Transferi za socijalnu zaštitu</v>
      </c>
      <c r="D65" s="137">
        <f>SUM(D66:D70)</f>
        <v>259768574.91000003</v>
      </c>
      <c r="E65" s="140">
        <f t="shared" si="8"/>
        <v>12.088444083484575</v>
      </c>
      <c r="F65" s="137">
        <f>SUM(F66:F70)</f>
        <v>298508977.88999999</v>
      </c>
      <c r="G65" s="138">
        <f t="shared" si="0"/>
        <v>11.136317026301063</v>
      </c>
      <c r="H65" s="137">
        <f>SUM(H66:H70)</f>
        <v>346538078.38999999</v>
      </c>
      <c r="I65" s="140">
        <f t="shared" si="1"/>
        <v>11.230816644736842</v>
      </c>
      <c r="J65" s="137">
        <f>SUM(J66:J70)</f>
        <v>412466515.33000004</v>
      </c>
      <c r="K65" s="138">
        <f t="shared" si="2"/>
        <v>13.836515106675614</v>
      </c>
      <c r="L65" s="137">
        <f>SUM(L66:L70)</f>
        <v>423148492.50000012</v>
      </c>
      <c r="M65" s="140">
        <f t="shared" si="3"/>
        <v>13.632361227448458</v>
      </c>
      <c r="N65" s="137">
        <f>SUM(N66:N70)</f>
        <v>454762150.30000001</v>
      </c>
      <c r="O65" s="141">
        <f t="shared" si="4"/>
        <v>14.061909409400124</v>
      </c>
      <c r="P65" s="137">
        <f>SUM(P66:P70)</f>
        <v>481633606.48000002</v>
      </c>
      <c r="Q65" s="141">
        <v>15.294811256906954</v>
      </c>
      <c r="R65" s="137">
        <f>SUM(R66:R70)</f>
        <v>482967769.27999985</v>
      </c>
      <c r="S65" s="141">
        <f t="shared" si="5"/>
        <v>14.477885106867708</v>
      </c>
      <c r="T65" s="137">
        <v>492148010.12000006</v>
      </c>
      <c r="U65" s="141">
        <f t="shared" si="6"/>
        <v>14.369704520423957</v>
      </c>
      <c r="V65" s="137">
        <v>504845525</v>
      </c>
      <c r="W65" s="141">
        <f t="shared" si="7"/>
        <v>13.924084314753014</v>
      </c>
      <c r="X65" s="29"/>
      <c r="Y65" s="29"/>
      <c r="Z65" s="29"/>
      <c r="AA65" s="29"/>
      <c r="AB65" s="29"/>
      <c r="AC65" s="29"/>
      <c r="AD65" s="29"/>
      <c r="AE65" s="29"/>
      <c r="AF65" s="29"/>
      <c r="AG65" s="29"/>
    </row>
    <row r="66" spans="1:33" ht="15" customHeight="1">
      <c r="A66" s="28"/>
      <c r="B66" s="28"/>
      <c r="C66" s="121" t="str">
        <f>IF(MasterSheet!$A$1=1,MasterSheet!C122,MasterSheet!B122)</f>
        <v>Prava iz oblasti socijalne zaštite</v>
      </c>
      <c r="D66" s="142">
        <v>34076058.170000002</v>
      </c>
      <c r="E66" s="143">
        <f t="shared" si="8"/>
        <v>1.5857442491507283</v>
      </c>
      <c r="F66" s="142">
        <v>39187983.710000001</v>
      </c>
      <c r="G66" s="144">
        <f t="shared" si="0"/>
        <v>1.4619654433874278</v>
      </c>
      <c r="H66" s="142">
        <v>42104253.460000001</v>
      </c>
      <c r="I66" s="143">
        <f t="shared" si="1"/>
        <v>1.3645402339901478</v>
      </c>
      <c r="J66" s="142">
        <v>46907483.859999999</v>
      </c>
      <c r="K66" s="144">
        <f t="shared" si="2"/>
        <v>1.5735486031533044</v>
      </c>
      <c r="L66" s="142">
        <v>51591720.359999999</v>
      </c>
      <c r="M66" s="143">
        <f t="shared" si="3"/>
        <v>1.6621043930412371</v>
      </c>
      <c r="N66" s="142">
        <v>59330834.700000003</v>
      </c>
      <c r="O66" s="145">
        <f t="shared" si="4"/>
        <v>1.8345960018552876</v>
      </c>
      <c r="P66" s="142">
        <v>65188636.469999999</v>
      </c>
      <c r="Q66" s="145">
        <v>2.0701377094315654</v>
      </c>
      <c r="R66" s="142">
        <v>64036543.990000002</v>
      </c>
      <c r="S66" s="145">
        <f t="shared" si="5"/>
        <v>1.91961821367547</v>
      </c>
      <c r="T66" s="142">
        <v>61864914.020000003</v>
      </c>
      <c r="U66" s="145">
        <f t="shared" si="6"/>
        <v>1.8063276013898215</v>
      </c>
      <c r="V66" s="142">
        <v>60530625</v>
      </c>
      <c r="W66" s="145">
        <f t="shared" si="7"/>
        <v>1.6694879609454725</v>
      </c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33" ht="15" customHeight="1">
      <c r="A67" s="28"/>
      <c r="B67" s="28"/>
      <c r="C67" s="121" t="str">
        <f>IF(MasterSheet!$A$1=1,MasterSheet!C123,MasterSheet!B123)</f>
        <v>Sredstva za tehnološke viškove</v>
      </c>
      <c r="D67" s="142">
        <v>9796008.3399999999</v>
      </c>
      <c r="E67" s="143">
        <f t="shared" si="8"/>
        <v>0.45586152636232491</v>
      </c>
      <c r="F67" s="142">
        <v>11417546.32</v>
      </c>
      <c r="G67" s="144">
        <f t="shared" si="0"/>
        <v>0.42594837977989186</v>
      </c>
      <c r="H67" s="142">
        <v>30206318.57</v>
      </c>
      <c r="I67" s="143">
        <f t="shared" si="1"/>
        <v>0.97894472938812538</v>
      </c>
      <c r="J67" s="142">
        <v>19907692.059999999</v>
      </c>
      <c r="K67" s="144">
        <f t="shared" si="2"/>
        <v>0.66781925729620928</v>
      </c>
      <c r="L67" s="142">
        <v>20073795.120000001</v>
      </c>
      <c r="M67" s="143">
        <f t="shared" si="3"/>
        <v>0.64670731701030937</v>
      </c>
      <c r="N67" s="142">
        <v>17323007.039999999</v>
      </c>
      <c r="O67" s="145">
        <f t="shared" si="4"/>
        <v>0.5356526604823747</v>
      </c>
      <c r="P67" s="142">
        <v>16130418.140000001</v>
      </c>
      <c r="Q67" s="145">
        <v>0.51223938202604002</v>
      </c>
      <c r="R67" s="142">
        <v>13086355.520000001</v>
      </c>
      <c r="S67" s="145">
        <f t="shared" si="5"/>
        <v>0.39228860337540095</v>
      </c>
      <c r="T67" s="142">
        <v>22587777.399999999</v>
      </c>
      <c r="U67" s="145">
        <f t="shared" si="6"/>
        <v>0.65951640631843267</v>
      </c>
      <c r="V67" s="142">
        <v>19440000</v>
      </c>
      <c r="W67" s="145">
        <f t="shared" si="7"/>
        <v>0.53617232534407155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ht="15" customHeight="1">
      <c r="A68" s="28"/>
      <c r="B68" s="28"/>
      <c r="C68" s="121" t="str">
        <f>IF(MasterSheet!$A$1=1,MasterSheet!C124,MasterSheet!B124)</f>
        <v>Prava iz oblasti penzijskog i invalidskog osiguranja</v>
      </c>
      <c r="D68" s="142">
        <v>199416686.40000001</v>
      </c>
      <c r="E68" s="143">
        <f t="shared" si="8"/>
        <v>9.2799425938852451</v>
      </c>
      <c r="F68" s="142">
        <v>228365332.86000001</v>
      </c>
      <c r="G68" s="144">
        <f t="shared" si="0"/>
        <v>8.5195050498041418</v>
      </c>
      <c r="H68" s="142">
        <v>250935783.35999998</v>
      </c>
      <c r="I68" s="143">
        <f t="shared" si="1"/>
        <v>8.1324793673839775</v>
      </c>
      <c r="J68" s="142">
        <v>323500545.41000003</v>
      </c>
      <c r="K68" s="144">
        <f t="shared" si="2"/>
        <v>10.852081362294532</v>
      </c>
      <c r="L68" s="142">
        <v>330972340.54000008</v>
      </c>
      <c r="M68" s="143">
        <f t="shared" si="3"/>
        <v>10.66276870296392</v>
      </c>
      <c r="N68" s="142">
        <v>356875323.42000002</v>
      </c>
      <c r="O68" s="145">
        <f t="shared" si="4"/>
        <v>11.035105857142858</v>
      </c>
      <c r="P68" s="142">
        <v>378962096.58999997</v>
      </c>
      <c r="Q68" s="145">
        <v>12.034363181644967</v>
      </c>
      <c r="R68" s="142">
        <v>383190248.31999987</v>
      </c>
      <c r="S68" s="145">
        <f t="shared" si="5"/>
        <v>11.486862565424619</v>
      </c>
      <c r="T68" s="142">
        <v>384390842.85000002</v>
      </c>
      <c r="U68" s="145">
        <f t="shared" si="6"/>
        <v>11.22341799322608</v>
      </c>
      <c r="V68" s="142">
        <v>402454900</v>
      </c>
      <c r="W68" s="145">
        <f t="shared" si="7"/>
        <v>11.100060677938053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ht="15" customHeight="1">
      <c r="A69" s="28"/>
      <c r="B69" s="28"/>
      <c r="C69" s="121" t="str">
        <f>IF(MasterSheet!$A$1=1,MasterSheet!C125,MasterSheet!B125)</f>
        <v>Ostala prava iz oblasti zdravstvene zaštite</v>
      </c>
      <c r="D69" s="142">
        <v>10828245</v>
      </c>
      <c r="E69" s="143">
        <f t="shared" si="8"/>
        <v>0.50389711014937877</v>
      </c>
      <c r="F69" s="142">
        <v>12762198</v>
      </c>
      <c r="G69" s="144">
        <f t="shared" si="0"/>
        <v>0.47611259093452718</v>
      </c>
      <c r="H69" s="142">
        <v>15724080</v>
      </c>
      <c r="I69" s="143">
        <f t="shared" si="1"/>
        <v>0.50959554057557688</v>
      </c>
      <c r="J69" s="142">
        <v>14442818</v>
      </c>
      <c r="K69" s="144">
        <f t="shared" si="2"/>
        <v>0.48449573968466958</v>
      </c>
      <c r="L69" s="142">
        <v>12638749.91</v>
      </c>
      <c r="M69" s="143">
        <f t="shared" si="3"/>
        <v>0.40717622132731957</v>
      </c>
      <c r="N69" s="142">
        <v>12978814.83</v>
      </c>
      <c r="O69" s="145">
        <f t="shared" si="4"/>
        <v>0.40132389703153987</v>
      </c>
      <c r="P69" s="142">
        <v>13497405.869999999</v>
      </c>
      <c r="Q69" s="145">
        <v>0.42862514671324226</v>
      </c>
      <c r="R69" s="142">
        <v>14792096.089999998</v>
      </c>
      <c r="S69" s="145">
        <f t="shared" si="5"/>
        <v>0.44342144818489754</v>
      </c>
      <c r="T69" s="142">
        <v>15215135.74</v>
      </c>
      <c r="U69" s="145">
        <f t="shared" si="6"/>
        <v>0.4442505106718444</v>
      </c>
      <c r="V69" s="142">
        <v>15000000</v>
      </c>
      <c r="W69" s="145">
        <f t="shared" si="7"/>
        <v>0.41371321400005517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ht="15" customHeight="1">
      <c r="A70" s="28"/>
      <c r="B70" s="28"/>
      <c r="C70" s="121" t="str">
        <f>IF(MasterSheet!$A$1=1,MasterSheet!C126,MasterSheet!B126)</f>
        <v>Ostala prava iz oblasti zdravstvenog osiguranja</v>
      </c>
      <c r="D70" s="142">
        <v>5651577</v>
      </c>
      <c r="E70" s="143">
        <f t="shared" si="8"/>
        <v>0.26299860393689795</v>
      </c>
      <c r="F70" s="142">
        <v>6775917</v>
      </c>
      <c r="G70" s="144">
        <f t="shared" si="0"/>
        <v>0.25278556239507555</v>
      </c>
      <c r="H70" s="142">
        <v>7567643</v>
      </c>
      <c r="I70" s="143">
        <f t="shared" si="1"/>
        <v>0.24525677339901478</v>
      </c>
      <c r="J70" s="142">
        <v>7707976</v>
      </c>
      <c r="K70" s="144">
        <f t="shared" si="2"/>
        <v>0.258570144246897</v>
      </c>
      <c r="L70" s="142">
        <v>7871886.5700000003</v>
      </c>
      <c r="M70" s="143">
        <f t="shared" si="3"/>
        <v>0.25360459310567013</v>
      </c>
      <c r="N70" s="142">
        <v>8254170.3099999996</v>
      </c>
      <c r="O70" s="145">
        <f t="shared" si="4"/>
        <v>0.25523099288806428</v>
      </c>
      <c r="P70" s="142">
        <v>7855049.4100000001</v>
      </c>
      <c r="Q70" s="145">
        <v>0.24944583709114004</v>
      </c>
      <c r="R70" s="142">
        <v>7862525.3600000013</v>
      </c>
      <c r="S70" s="145">
        <f t="shared" si="5"/>
        <v>0.23569427620732039</v>
      </c>
      <c r="T70" s="142">
        <v>8089340.1100000003</v>
      </c>
      <c r="U70" s="145">
        <f t="shared" si="6"/>
        <v>0.23619200881777572</v>
      </c>
      <c r="V70" s="142">
        <v>7420000</v>
      </c>
      <c r="W70" s="145">
        <f t="shared" si="7"/>
        <v>0.2046501365253606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ht="13.5" thickBot="1">
      <c r="A71" s="28"/>
      <c r="B71" s="28"/>
      <c r="C71" s="122" t="str">
        <f>IF(MasterSheet!$A$1=1,MasterSheet!C127,MasterSheet!B127)</f>
        <v>Transferi institucijama pojedinicima nevladinom i javnom sektoru</v>
      </c>
      <c r="D71" s="137">
        <f>SUM(D72:D77)</f>
        <v>48400132.840000004</v>
      </c>
      <c r="E71" s="140">
        <f t="shared" si="8"/>
        <v>2.2523213197449858</v>
      </c>
      <c r="F71" s="137">
        <f>SUM(F72:F77)</f>
        <v>57507793.979999997</v>
      </c>
      <c r="G71" s="138">
        <f t="shared" si="0"/>
        <v>2.145412944599888</v>
      </c>
      <c r="H71" s="137">
        <f>SUM(H72:H77)</f>
        <v>213711795.17000002</v>
      </c>
      <c r="I71" s="140">
        <f t="shared" si="1"/>
        <v>6.9261017361291159</v>
      </c>
      <c r="J71" s="137">
        <f>SUM(J72:J77)</f>
        <v>204672473.13999999</v>
      </c>
      <c r="K71" s="138">
        <f t="shared" si="2"/>
        <v>6.8658998034216694</v>
      </c>
      <c r="L71" s="137">
        <f>SUM(L72:L77)</f>
        <v>174638922.39000002</v>
      </c>
      <c r="M71" s="140">
        <f t="shared" si="3"/>
        <v>5.6262539429768044</v>
      </c>
      <c r="N71" s="137">
        <f>SUM(N72:N77)</f>
        <v>87914180.150000006</v>
      </c>
      <c r="O71" s="141">
        <f t="shared" si="4"/>
        <v>2.7184347603586891</v>
      </c>
      <c r="P71" s="137">
        <f>SUM(P72:P77)</f>
        <v>31512266.289999995</v>
      </c>
      <c r="Q71" s="141">
        <v>1.0007070908224831</v>
      </c>
      <c r="R71" s="137">
        <f>SUM(R72:R77)</f>
        <v>94307106.209999993</v>
      </c>
      <c r="S71" s="141">
        <f t="shared" si="5"/>
        <v>2.8270363682964117</v>
      </c>
      <c r="T71" s="137">
        <v>99048746.079999998</v>
      </c>
      <c r="U71" s="141">
        <f t="shared" si="6"/>
        <v>2.8920186306169526</v>
      </c>
      <c r="V71" s="137">
        <v>128294696.62</v>
      </c>
      <c r="W71" s="141">
        <f t="shared" si="7"/>
        <v>3.5384807518548147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ht="15" hidden="1" customHeight="1">
      <c r="A72" s="28"/>
      <c r="B72" s="28"/>
      <c r="C72" s="121" t="str">
        <f>IF(MasterSheet!$A$1=1,MasterSheet!C128,MasterSheet!B128)</f>
        <v>Transferi javnim institucijama</v>
      </c>
      <c r="D72" s="142">
        <v>24580394.890000001</v>
      </c>
      <c r="E72" s="143">
        <f t="shared" si="8"/>
        <v>1.1438594113267253</v>
      </c>
      <c r="F72" s="142">
        <v>30859655.299999997</v>
      </c>
      <c r="G72" s="144">
        <f t="shared" si="0"/>
        <v>1.1512648871479201</v>
      </c>
      <c r="H72" s="142">
        <v>186049189.96000001</v>
      </c>
      <c r="I72" s="143">
        <f t="shared" si="1"/>
        <v>6.0295952151931553</v>
      </c>
      <c r="J72" s="142">
        <v>204672473.13999999</v>
      </c>
      <c r="K72" s="144">
        <f t="shared" si="2"/>
        <v>6.8658998034216694</v>
      </c>
      <c r="L72" s="142">
        <v>153781612.11000001</v>
      </c>
      <c r="M72" s="143">
        <f t="shared" si="3"/>
        <v>4.954304513853093</v>
      </c>
      <c r="N72" s="142">
        <v>68686902.969999999</v>
      </c>
      <c r="O72" s="145">
        <f t="shared" si="4"/>
        <v>2.1238992878787877</v>
      </c>
      <c r="P72" s="142">
        <v>13467068.969999999</v>
      </c>
      <c r="Q72" s="145">
        <v>0.42766176468720229</v>
      </c>
      <c r="R72" s="142">
        <v>70616515.420000002</v>
      </c>
      <c r="S72" s="145">
        <f t="shared" si="5"/>
        <v>2.1168654761833392</v>
      </c>
      <c r="T72" s="142">
        <v>76847086.239999995</v>
      </c>
      <c r="U72" s="145">
        <f t="shared" si="6"/>
        <v>2.2437760588630322</v>
      </c>
      <c r="V72" s="142">
        <v>74801199.058458924</v>
      </c>
      <c r="W72" s="145">
        <f t="shared" si="7"/>
        <v>2.063082964902196</v>
      </c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1:33" ht="15" hidden="1" customHeight="1">
      <c r="A73" s="28"/>
      <c r="B73" s="28"/>
      <c r="C73" s="121" t="str">
        <f>IF(MasterSheet!$A$1=1,MasterSheet!C129,MasterSheet!B129)</f>
        <v>Transferi nevladinim organizacijama</v>
      </c>
      <c r="D73" s="142">
        <v>3574431.37</v>
      </c>
      <c r="E73" s="143">
        <f t="shared" si="8"/>
        <v>0.16633772488249804</v>
      </c>
      <c r="F73" s="142">
        <v>7039265.6799999988</v>
      </c>
      <c r="G73" s="144">
        <f t="shared" si="0"/>
        <v>0.26261017272896842</v>
      </c>
      <c r="H73" s="142">
        <v>8424788.2100000009</v>
      </c>
      <c r="I73" s="143">
        <f t="shared" si="1"/>
        <v>0.27303565627430648</v>
      </c>
      <c r="J73" s="142"/>
      <c r="K73" s="144">
        <f t="shared" si="2"/>
        <v>0</v>
      </c>
      <c r="L73" s="142">
        <v>4286887.0199999996</v>
      </c>
      <c r="M73" s="143">
        <f t="shared" si="3"/>
        <v>0.13810847358247422</v>
      </c>
      <c r="N73" s="142">
        <v>4915342.76</v>
      </c>
      <c r="O73" s="145">
        <f t="shared" si="4"/>
        <v>0.15198957204700062</v>
      </c>
      <c r="P73" s="142">
        <v>4589753.04</v>
      </c>
      <c r="Q73" s="145">
        <v>0.14575271641791043</v>
      </c>
      <c r="R73" s="142">
        <v>2381216.02</v>
      </c>
      <c r="S73" s="145">
        <f t="shared" si="5"/>
        <v>7.1381516832039332E-2</v>
      </c>
      <c r="T73" s="142">
        <v>2473509.94</v>
      </c>
      <c r="U73" s="145">
        <f t="shared" si="6"/>
        <v>7.2221376974510199E-2</v>
      </c>
      <c r="V73" s="142">
        <v>3376404.5415099994</v>
      </c>
      <c r="W73" s="145">
        <f t="shared" si="7"/>
        <v>9.3124211642165639E-2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</row>
    <row r="74" spans="1:33" ht="15" hidden="1" customHeight="1">
      <c r="A74" s="28"/>
      <c r="B74" s="28"/>
      <c r="C74" s="121" t="str">
        <f>IF(MasterSheet!$A$1=1,MasterSheet!C130,MasterSheet!B130)</f>
        <v>Transferi pojedincima</v>
      </c>
      <c r="D74" s="142">
        <v>20245306.579999998</v>
      </c>
      <c r="E74" s="143">
        <f t="shared" si="8"/>
        <v>0.94212418353576233</v>
      </c>
      <c r="F74" s="142">
        <v>16556151.310000001</v>
      </c>
      <c r="G74" s="144">
        <f t="shared" si="0"/>
        <v>0.61765160641671335</v>
      </c>
      <c r="H74" s="142">
        <v>16902417.300000001</v>
      </c>
      <c r="I74" s="143">
        <f t="shared" si="1"/>
        <v>0.54778381190044079</v>
      </c>
      <c r="J74" s="142"/>
      <c r="K74" s="144">
        <f t="shared" si="2"/>
        <v>0</v>
      </c>
      <c r="L74" s="142">
        <v>15666835.189999999</v>
      </c>
      <c r="M74" s="143">
        <f t="shared" si="3"/>
        <v>0.50473051514175249</v>
      </c>
      <c r="N74" s="142">
        <v>13244846.4</v>
      </c>
      <c r="O74" s="145">
        <f t="shared" si="4"/>
        <v>0.40954998144712429</v>
      </c>
      <c r="P74" s="142">
        <v>12608423.289999999</v>
      </c>
      <c r="Q74" s="145">
        <v>0.40039451540171478</v>
      </c>
      <c r="R74" s="142">
        <v>19823729.539999999</v>
      </c>
      <c r="S74" s="145">
        <f t="shared" si="5"/>
        <v>0.59425431038100662</v>
      </c>
      <c r="T74" s="142">
        <v>19451652</v>
      </c>
      <c r="U74" s="145">
        <f t="shared" si="6"/>
        <v>0.56794802767964025</v>
      </c>
      <c r="V74" s="142">
        <v>9100000</v>
      </c>
      <c r="W74" s="145">
        <f t="shared" si="7"/>
        <v>0.25098601649336677</v>
      </c>
      <c r="X74" s="29"/>
      <c r="Y74" s="29"/>
      <c r="Z74" s="29"/>
      <c r="AA74" s="29"/>
      <c r="AB74" s="29"/>
      <c r="AC74" s="29"/>
      <c r="AD74" s="29"/>
      <c r="AE74" s="29"/>
      <c r="AF74" s="29"/>
      <c r="AG74" s="29"/>
    </row>
    <row r="75" spans="1:33" ht="15" hidden="1" customHeight="1">
      <c r="A75" s="28"/>
      <c r="B75" s="28"/>
      <c r="C75" s="121" t="str">
        <f>IF(MasterSheet!$A$1=1,MasterSheet!C131,MasterSheet!B131)</f>
        <v>Transferi opštinama</v>
      </c>
      <c r="D75" s="142"/>
      <c r="E75" s="143">
        <f t="shared" si="8"/>
        <v>0</v>
      </c>
      <c r="F75" s="142">
        <v>2094166.36</v>
      </c>
      <c r="G75" s="144">
        <f t="shared" si="0"/>
        <v>7.8125960082074244E-2</v>
      </c>
      <c r="H75" s="142">
        <v>2285399.7000000002</v>
      </c>
      <c r="I75" s="143">
        <f t="shared" si="1"/>
        <v>7.4066622374902788E-2</v>
      </c>
      <c r="J75" s="142"/>
      <c r="K75" s="144">
        <f t="shared" si="2"/>
        <v>0</v>
      </c>
      <c r="L75" s="142">
        <v>903588.07</v>
      </c>
      <c r="M75" s="143">
        <f t="shared" si="3"/>
        <v>2.911044039948453E-2</v>
      </c>
      <c r="N75" s="142">
        <v>1067088.02</v>
      </c>
      <c r="O75" s="145">
        <f t="shared" si="4"/>
        <v>3.2995918985776126E-2</v>
      </c>
      <c r="P75" s="142">
        <v>847020.99</v>
      </c>
      <c r="Q75" s="145">
        <v>2.6898094315655763E-2</v>
      </c>
      <c r="R75" s="142">
        <v>1485645.23</v>
      </c>
      <c r="S75" s="145">
        <f t="shared" si="5"/>
        <v>4.4535064900026976E-2</v>
      </c>
      <c r="T75" s="142">
        <v>1892116.77</v>
      </c>
      <c r="U75" s="145">
        <f t="shared" si="6"/>
        <v>5.5245898274402169E-2</v>
      </c>
      <c r="V75" s="142">
        <v>500000</v>
      </c>
      <c r="W75" s="145">
        <f t="shared" si="7"/>
        <v>1.3790440466668507E-2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ht="15" hidden="1" customHeight="1">
      <c r="A76" s="28"/>
      <c r="B76" s="28"/>
      <c r="C76" s="121" t="s">
        <v>399</v>
      </c>
      <c r="D76" s="142"/>
      <c r="E76" s="143"/>
      <c r="F76" s="142"/>
      <c r="G76" s="144"/>
      <c r="H76" s="142"/>
      <c r="I76" s="143"/>
      <c r="J76" s="142"/>
      <c r="K76" s="144"/>
      <c r="L76" s="142"/>
      <c r="M76" s="143"/>
      <c r="N76" s="142"/>
      <c r="O76" s="145"/>
      <c r="P76" s="142">
        <v>0</v>
      </c>
      <c r="Q76" s="145">
        <v>0</v>
      </c>
      <c r="R76" s="142"/>
      <c r="S76" s="145">
        <f t="shared" si="5"/>
        <v>0</v>
      </c>
      <c r="T76" s="142">
        <v>25682.67</v>
      </c>
      <c r="U76" s="145">
        <f t="shared" si="6"/>
        <v>7.498808724342316E-4</v>
      </c>
      <c r="V76" s="142">
        <v>25682.67</v>
      </c>
      <c r="W76" s="145">
        <f t="shared" si="7"/>
        <v>7.0835066332018638E-4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ht="15" hidden="1" customHeight="1" thickBot="1">
      <c r="A77" s="28"/>
      <c r="B77" s="28"/>
      <c r="C77" s="121" t="str">
        <f>IF(MasterSheet!$A$1=1,MasterSheet!C132,MasterSheet!B132)</f>
        <v>Transferi javnim preduzećima</v>
      </c>
      <c r="D77" s="142">
        <v>0</v>
      </c>
      <c r="E77" s="143">
        <f t="shared" si="8"/>
        <v>0</v>
      </c>
      <c r="F77" s="142">
        <v>958555.33</v>
      </c>
      <c r="G77" s="144">
        <f t="shared" si="0"/>
        <v>3.5760318224211898E-2</v>
      </c>
      <c r="H77" s="142">
        <v>50000</v>
      </c>
      <c r="I77" s="143">
        <f t="shared" si="1"/>
        <v>1.6204303863106039E-3</v>
      </c>
      <c r="J77" s="142"/>
      <c r="K77" s="144">
        <f t="shared" si="2"/>
        <v>0</v>
      </c>
      <c r="L77" s="142">
        <v>0</v>
      </c>
      <c r="M77" s="143">
        <f t="shared" si="3"/>
        <v>0</v>
      </c>
      <c r="N77" s="142"/>
      <c r="O77" s="145">
        <f t="shared" si="4"/>
        <v>0</v>
      </c>
      <c r="P77" s="142">
        <v>0</v>
      </c>
      <c r="Q77" s="145">
        <v>0</v>
      </c>
      <c r="R77" s="142">
        <v>0</v>
      </c>
      <c r="S77" s="145">
        <f t="shared" si="5"/>
        <v>0</v>
      </c>
      <c r="T77" s="142">
        <v>350000</v>
      </c>
      <c r="U77" s="145">
        <f t="shared" si="6"/>
        <v>1.0219276475225554E-2</v>
      </c>
      <c r="V77" s="142">
        <v>0</v>
      </c>
      <c r="W77" s="145">
        <f t="shared" si="7"/>
        <v>0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</row>
    <row r="78" spans="1:33" ht="15" customHeight="1" thickTop="1" thickBot="1">
      <c r="A78" s="28"/>
      <c r="B78" s="28"/>
      <c r="C78" s="119" t="str">
        <f>IF(MasterSheet!$A$1=1,MasterSheet!C133,MasterSheet!B133)</f>
        <v>Kapitalni budžet</v>
      </c>
      <c r="D78" s="134">
        <v>0</v>
      </c>
      <c r="E78" s="135">
        <f t="shared" si="8"/>
        <v>0</v>
      </c>
      <c r="F78" s="134">
        <v>82459238.990000024</v>
      </c>
      <c r="G78" s="136">
        <f t="shared" si="0"/>
        <v>3.076263346017535</v>
      </c>
      <c r="H78" s="134">
        <v>73370859.459999993</v>
      </c>
      <c r="I78" s="135">
        <f t="shared" si="1"/>
        <v>2.3778474027741763</v>
      </c>
      <c r="J78" s="134">
        <v>112364696.64</v>
      </c>
      <c r="K78" s="136">
        <f t="shared" si="2"/>
        <v>3.7693625172760821</v>
      </c>
      <c r="L78" s="134">
        <v>63250368.810000002</v>
      </c>
      <c r="M78" s="135">
        <f t="shared" si="3"/>
        <v>2.0377051807345361</v>
      </c>
      <c r="N78" s="134">
        <v>67115187.969999999</v>
      </c>
      <c r="O78" s="146">
        <f t="shared" si="4"/>
        <v>2.0752995661719229</v>
      </c>
      <c r="P78" s="134">
        <v>76042699.980000004</v>
      </c>
      <c r="Q78" s="146">
        <v>2.4148205773261355</v>
      </c>
      <c r="R78" s="134">
        <v>61785502.860000007</v>
      </c>
      <c r="S78" s="146">
        <f t="shared" si="5"/>
        <v>1.852138938817111</v>
      </c>
      <c r="T78" s="134">
        <v>67725837.019999996</v>
      </c>
      <c r="U78" s="146">
        <f t="shared" si="6"/>
        <v>1.9774544372098455</v>
      </c>
      <c r="V78" s="134">
        <v>284697077</v>
      </c>
      <c r="W78" s="146">
        <f t="shared" si="7"/>
        <v>7.8521961828060789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</row>
    <row r="79" spans="1:33" ht="15" customHeight="1" thickTop="1">
      <c r="A79" s="28"/>
      <c r="B79" s="28"/>
      <c r="C79" s="123" t="str">
        <f>IF(MasterSheet!$A$1=1,MasterSheet!C134,MasterSheet!B134)</f>
        <v>Pozajmice i krediti</v>
      </c>
      <c r="D79" s="137">
        <v>15376170.280000001</v>
      </c>
      <c r="E79" s="140">
        <f t="shared" si="8"/>
        <v>0.71553679929266145</v>
      </c>
      <c r="F79" s="137">
        <v>7854938.71</v>
      </c>
      <c r="G79" s="138">
        <f t="shared" si="0"/>
        <v>0.29304005633277375</v>
      </c>
      <c r="H79" s="137">
        <v>62542537.890000001</v>
      </c>
      <c r="I79" s="140">
        <f t="shared" si="1"/>
        <v>2.026916576678766</v>
      </c>
      <c r="J79" s="137">
        <v>17652930.710000001</v>
      </c>
      <c r="K79" s="138">
        <f t="shared" si="2"/>
        <v>0.59218150654142909</v>
      </c>
      <c r="L79" s="137">
        <v>4074638.38</v>
      </c>
      <c r="M79" s="140">
        <f t="shared" si="3"/>
        <v>0.13127056636597936</v>
      </c>
      <c r="N79" s="137">
        <v>2091768.6</v>
      </c>
      <c r="O79" s="141">
        <f t="shared" si="4"/>
        <v>6.4680538033395185E-2</v>
      </c>
      <c r="P79" s="137">
        <v>1775633.69</v>
      </c>
      <c r="Q79" s="141">
        <v>5.6387224198158142E-2</v>
      </c>
      <c r="R79" s="137">
        <v>2752781.9799999995</v>
      </c>
      <c r="S79" s="141">
        <f t="shared" si="5"/>
        <v>8.2519919062322006E-2</v>
      </c>
      <c r="T79" s="137">
        <v>2484899.77</v>
      </c>
      <c r="U79" s="141">
        <f t="shared" si="6"/>
        <v>7.2553936465298258E-2</v>
      </c>
      <c r="V79" s="137">
        <v>2250000</v>
      </c>
      <c r="W79" s="141">
        <f t="shared" si="7"/>
        <v>6.2056982100008276E-2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ht="15" customHeight="1" thickBot="1">
      <c r="A80" s="28"/>
      <c r="B80" s="28"/>
      <c r="C80" s="124" t="str">
        <f>IF(MasterSheet!$A$1=1,MasterSheet!C135,MasterSheet!B135)</f>
        <v>Rezerve</v>
      </c>
      <c r="D80" s="147">
        <v>27204434.309999999</v>
      </c>
      <c r="E80" s="148">
        <f t="shared" si="8"/>
        <v>1.2659702317464749</v>
      </c>
      <c r="F80" s="147">
        <v>10844803.16</v>
      </c>
      <c r="G80" s="149">
        <f t="shared" si="0"/>
        <v>0.40458135273269918</v>
      </c>
      <c r="H80" s="147">
        <v>12437562.109999999</v>
      </c>
      <c r="I80" s="148">
        <f t="shared" si="1"/>
        <v>0.40308407149338865</v>
      </c>
      <c r="J80" s="147">
        <v>10901702.15</v>
      </c>
      <c r="K80" s="149">
        <f t="shared" si="2"/>
        <v>0.36570621100301914</v>
      </c>
      <c r="L80" s="147">
        <v>12589952.310000001</v>
      </c>
      <c r="M80" s="148">
        <f t="shared" si="3"/>
        <v>0.40560413369845366</v>
      </c>
      <c r="N80" s="147">
        <v>11789476.779999999</v>
      </c>
      <c r="O80" s="150">
        <f t="shared" si="4"/>
        <v>0.36454782869511437</v>
      </c>
      <c r="P80" s="147">
        <v>18078018.460000001</v>
      </c>
      <c r="Q80" s="150">
        <v>0.57408759796760878</v>
      </c>
      <c r="R80" s="147">
        <v>14126844.789999999</v>
      </c>
      <c r="S80" s="150">
        <f t="shared" si="5"/>
        <v>0.42347926466620694</v>
      </c>
      <c r="T80" s="147">
        <v>13532542.720000001</v>
      </c>
      <c r="U80" s="150">
        <f t="shared" si="6"/>
        <v>0.39512227276708811</v>
      </c>
      <c r="V80" s="147">
        <v>13055163.43</v>
      </c>
      <c r="W80" s="150">
        <f t="shared" si="7"/>
        <v>0.36007290812808562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1:48" ht="15" customHeight="1" thickTop="1" thickBot="1">
      <c r="A81" s="28"/>
      <c r="B81" s="28"/>
      <c r="C81" s="125" t="str">
        <f>IF(MasterSheet!$A$1=1,MasterSheet!C143,MasterSheet!B143)</f>
        <v>Otplata garancija</v>
      </c>
      <c r="D81" s="152">
        <v>1050939.44</v>
      </c>
      <c r="E81" s="153">
        <f>D81/$D$11*100</f>
        <v>4.8905925822513845E-2</v>
      </c>
      <c r="F81" s="152">
        <v>0</v>
      </c>
      <c r="G81" s="154">
        <f>F81/$F$11*100</f>
        <v>0</v>
      </c>
      <c r="H81" s="152">
        <v>0</v>
      </c>
      <c r="I81" s="153">
        <f>H81/$H$11*100</f>
        <v>0</v>
      </c>
      <c r="J81" s="152">
        <v>1769093.84</v>
      </c>
      <c r="K81" s="154">
        <f>J81/$J$11*100</f>
        <v>5.9345650452868166E-2</v>
      </c>
      <c r="L81" s="152">
        <v>0</v>
      </c>
      <c r="M81" s="153">
        <f>L81/$L$11*100</f>
        <v>0</v>
      </c>
      <c r="N81" s="152">
        <v>33915163.380000003</v>
      </c>
      <c r="O81" s="155">
        <f>N81/$N$11*100</f>
        <v>1.0487063506493508</v>
      </c>
      <c r="P81" s="152">
        <v>24719832.629999999</v>
      </c>
      <c r="Q81" s="155">
        <v>0.78500579961892658</v>
      </c>
      <c r="R81" s="152">
        <v>107239350.92999999</v>
      </c>
      <c r="S81" s="155">
        <f t="shared" ref="S81:S95" si="9">R81/R$11*100</f>
        <v>3.2147052048922329</v>
      </c>
      <c r="T81" s="152">
        <v>15258930.949999999</v>
      </c>
      <c r="U81" s="155">
        <f t="shared" ref="U81:U95" si="10">T81/T$11*100</f>
        <v>0.44552924026978885</v>
      </c>
      <c r="V81" s="152">
        <v>0</v>
      </c>
      <c r="W81" s="155">
        <f t="shared" ref="W81:W95" si="11">V81/V$11*100</f>
        <v>0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1:48" ht="15" customHeight="1" thickTop="1" thickBot="1">
      <c r="A82" s="28"/>
      <c r="B82" s="28"/>
      <c r="C82" s="125" t="s">
        <v>116</v>
      </c>
      <c r="D82" s="152"/>
      <c r="E82" s="153"/>
      <c r="F82" s="152"/>
      <c r="G82" s="154"/>
      <c r="H82" s="152"/>
      <c r="I82" s="153"/>
      <c r="J82" s="152"/>
      <c r="K82" s="154"/>
      <c r="L82" s="152"/>
      <c r="M82" s="153"/>
      <c r="N82" s="152"/>
      <c r="O82" s="155"/>
      <c r="P82" s="152"/>
      <c r="Q82" s="155"/>
      <c r="R82" s="152"/>
      <c r="S82" s="155"/>
      <c r="T82" s="152">
        <v>65221299.670000002</v>
      </c>
      <c r="U82" s="155"/>
      <c r="V82" s="152"/>
      <c r="W82" s="155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pans="1:48" ht="15" customHeight="1" thickTop="1" thickBot="1">
      <c r="A83" s="28"/>
      <c r="B83" s="28"/>
      <c r="C83" s="120" t="str">
        <f>IF(MasterSheet!$A$1=1,MasterSheet!C136,MasterSheet!B136)</f>
        <v>Neto povećanje obaveza</v>
      </c>
      <c r="D83" s="137">
        <v>0</v>
      </c>
      <c r="E83" s="140">
        <f t="shared" si="8"/>
        <v>0</v>
      </c>
      <c r="F83" s="137">
        <v>0</v>
      </c>
      <c r="G83" s="151">
        <f t="shared" si="0"/>
        <v>0</v>
      </c>
      <c r="H83" s="137">
        <v>0</v>
      </c>
      <c r="I83" s="140">
        <f t="shared" si="1"/>
        <v>0</v>
      </c>
      <c r="J83" s="137">
        <v>29123695.350000001</v>
      </c>
      <c r="K83" s="138">
        <f t="shared" si="2"/>
        <v>0.97697736833277427</v>
      </c>
      <c r="L83" s="137">
        <v>29801618.829999998</v>
      </c>
      <c r="M83" s="140">
        <f t="shared" si="3"/>
        <v>0.9601036994201031</v>
      </c>
      <c r="N83" s="137">
        <v>29193708.800000001</v>
      </c>
      <c r="O83" s="141">
        <f t="shared" si="4"/>
        <v>0.90271208410636994</v>
      </c>
      <c r="P83" s="137">
        <v>33114247.129999999</v>
      </c>
      <c r="Q83" s="141">
        <v>1.0515797754842806</v>
      </c>
      <c r="R83" s="137"/>
      <c r="S83" s="141">
        <f t="shared" si="9"/>
        <v>0</v>
      </c>
      <c r="T83" s="137">
        <v>4091274.1600000113</v>
      </c>
      <c r="U83" s="141">
        <f t="shared" si="10"/>
        <v>0.11945674793424658</v>
      </c>
      <c r="V83" s="137">
        <v>0</v>
      </c>
      <c r="W83" s="141">
        <f t="shared" si="11"/>
        <v>0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1:48" s="20" customFormat="1" ht="15" customHeight="1" thickTop="1" thickBot="1">
      <c r="A84" s="28"/>
      <c r="B84" s="28"/>
      <c r="C84" s="119" t="str">
        <f>IF(MasterSheet!$A$1=1,MasterSheet!C137,MasterSheet!B137)</f>
        <v>Suficit/ Deficit</v>
      </c>
      <c r="D84" s="134">
        <f>D15-D48</f>
        <v>73378750.489999652</v>
      </c>
      <c r="E84" s="135">
        <f t="shared" ref="E84:E95" si="12">D84/$D$11*100</f>
        <v>3.4147122011261413</v>
      </c>
      <c r="F84" s="134">
        <f>F15-F48</f>
        <v>177049009.20999968</v>
      </c>
      <c r="G84" s="136">
        <f t="shared" ref="G84:G95" si="13">F84/$F$11*100</f>
        <v>6.6050740238761296</v>
      </c>
      <c r="H84" s="134">
        <f>H15-H48</f>
        <v>17405610.609999657</v>
      </c>
      <c r="I84" s="135">
        <f t="shared" ref="I84:I95" si="14">H84/$H$11*100</f>
        <v>0.56409160649467383</v>
      </c>
      <c r="J84" s="134">
        <f>J15-J48</f>
        <v>-126075969.01449966</v>
      </c>
      <c r="K84" s="136">
        <f t="shared" ref="K84:K95" si="15">J84/$J$11*100</f>
        <v>-4.2293179810298449</v>
      </c>
      <c r="L84" s="134">
        <f>L15-L48</f>
        <v>-107115197.5599997</v>
      </c>
      <c r="M84" s="135">
        <f t="shared" ref="M84:M95" si="16">L84/$L$11*100</f>
        <v>-3.4508762100515367</v>
      </c>
      <c r="N84" s="134">
        <f>N15-N48</f>
        <v>-185659244.43000007</v>
      </c>
      <c r="O84" s="146">
        <f t="shared" ref="O84:O95" si="17">N84/$N$11*100</f>
        <v>-5.7408548061224511</v>
      </c>
      <c r="P84" s="134">
        <f>P15-P48</f>
        <v>-207823693.15000057</v>
      </c>
      <c r="Q84" s="146">
        <v>-6.7596370015878229</v>
      </c>
      <c r="R84" s="134">
        <f>R15-R48</f>
        <v>-121705173.04291773</v>
      </c>
      <c r="S84" s="146">
        <f t="shared" si="9"/>
        <v>-3.6483459648945629</v>
      </c>
      <c r="T84" s="134">
        <f>T15-T48</f>
        <v>-103023527.58999991</v>
      </c>
      <c r="U84" s="146">
        <f t="shared" si="10"/>
        <v>-3.0080740339863912</v>
      </c>
      <c r="V84" s="134">
        <v>-223232931.1317544</v>
      </c>
      <c r="W84" s="146">
        <f t="shared" si="11"/>
        <v>-6.1569608939447384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</row>
    <row r="85" spans="1:48" s="20" customFormat="1" ht="15" customHeight="1" thickTop="1" thickBot="1">
      <c r="A85" s="28"/>
      <c r="B85" s="28"/>
      <c r="C85" s="119" t="str">
        <f>IF(MasterSheet!$A$1=1,MasterSheet!C138,MasterSheet!B138)</f>
        <v>Primarni deficit</v>
      </c>
      <c r="D85" s="134">
        <f>D84+D60</f>
        <v>96777744.549999654</v>
      </c>
      <c r="E85" s="135">
        <f t="shared" si="12"/>
        <v>4.5035946088696388</v>
      </c>
      <c r="F85" s="134">
        <f>F84+F60</f>
        <v>204147938.68999967</v>
      </c>
      <c r="G85" s="136">
        <f t="shared" si="13"/>
        <v>7.6160394959895417</v>
      </c>
      <c r="H85" s="134">
        <f>H84+H60</f>
        <v>39937604.44999966</v>
      </c>
      <c r="I85" s="135">
        <f t="shared" si="14"/>
        <v>1.2943221561446612</v>
      </c>
      <c r="J85" s="134">
        <f>J84+J60</f>
        <v>-101563940.37449966</v>
      </c>
      <c r="K85" s="136">
        <f t="shared" si="15"/>
        <v>-3.4070426157161915</v>
      </c>
      <c r="L85" s="134">
        <f>L84+L60</f>
        <v>-76858919.089999706</v>
      </c>
      <c r="M85" s="135">
        <f t="shared" si="16"/>
        <v>-2.4761249706829802</v>
      </c>
      <c r="N85" s="134">
        <f>N84+N60</f>
        <v>-140566894.40000007</v>
      </c>
      <c r="O85" s="146">
        <f t="shared" si="17"/>
        <v>-4.3465335312306763</v>
      </c>
      <c r="P85" s="134">
        <f>P84+P60</f>
        <v>-150963838.61000058</v>
      </c>
      <c r="Q85" s="146">
        <v>-4.9539890327088134</v>
      </c>
      <c r="R85" s="134">
        <f>R84+R60</f>
        <v>-54277442.252917737</v>
      </c>
      <c r="S85" s="146">
        <f t="shared" si="9"/>
        <v>-1.6270704233615436</v>
      </c>
      <c r="T85" s="134">
        <f>T84-T83+T60</f>
        <v>-31598406.339999929</v>
      </c>
      <c r="U85" s="146">
        <f t="shared" si="10"/>
        <v>-0.92260814447136941</v>
      </c>
      <c r="V85" s="134">
        <v>-147467047.1617544</v>
      </c>
      <c r="W85" s="146">
        <f t="shared" si="11"/>
        <v>-4.0672710693591414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</row>
    <row r="86" spans="1:48" s="20" customFormat="1" ht="15" customHeight="1" thickTop="1" thickBot="1">
      <c r="A86" s="28"/>
      <c r="B86" s="28"/>
      <c r="C86" s="119" t="str">
        <f>IF(MasterSheet!$A$1=1,MasterSheet!C139,MasterSheet!B139)</f>
        <v>Otplata duga</v>
      </c>
      <c r="D86" s="134">
        <f>SUM(D87:D89)</f>
        <v>104045865.95999999</v>
      </c>
      <c r="E86" s="135">
        <f t="shared" si="12"/>
        <v>4.841819812927544</v>
      </c>
      <c r="F86" s="134">
        <f>SUM(F87:F89)</f>
        <v>160963531.41999999</v>
      </c>
      <c r="G86" s="136">
        <f t="shared" si="13"/>
        <v>6.0049815862712181</v>
      </c>
      <c r="H86" s="134">
        <f>SUM(H87:H89)</f>
        <v>122913293.86</v>
      </c>
      <c r="I86" s="135">
        <f t="shared" si="14"/>
        <v>3.9834487250453723</v>
      </c>
      <c r="J86" s="134">
        <f>SUM(J87:J89)</f>
        <v>151220956.42000002</v>
      </c>
      <c r="K86" s="136">
        <f t="shared" si="15"/>
        <v>5.0728264481717549</v>
      </c>
      <c r="L86" s="134">
        <f>SUM(L87:L89)</f>
        <v>186013130.75999999</v>
      </c>
      <c r="M86" s="135">
        <f t="shared" si="16"/>
        <v>5.9926910682989689</v>
      </c>
      <c r="N86" s="134">
        <f>SUM(N87:N89)</f>
        <v>132767747.19999999</v>
      </c>
      <c r="O86" s="146">
        <f t="shared" si="17"/>
        <v>4.1053725170068018</v>
      </c>
      <c r="P86" s="134">
        <f>SUM(P87:P89)</f>
        <v>118134757.73</v>
      </c>
      <c r="Q86" s="146">
        <v>3.7515007218164498</v>
      </c>
      <c r="R86" s="134">
        <f>SUM(R87:R89)</f>
        <v>241777428.00999996</v>
      </c>
      <c r="S86" s="146">
        <f t="shared" si="9"/>
        <v>7.2477420788992468</v>
      </c>
      <c r="T86" s="134">
        <v>434061211.94</v>
      </c>
      <c r="U86" s="146">
        <f t="shared" si="10"/>
        <v>12.673690091389531</v>
      </c>
      <c r="V86" s="134">
        <v>398292084.37</v>
      </c>
      <c r="W86" s="146">
        <f t="shared" si="11"/>
        <v>10.98524655569959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</row>
    <row r="87" spans="1:48" s="20" customFormat="1" ht="15" customHeight="1" thickTop="1">
      <c r="A87" s="28"/>
      <c r="B87" s="28"/>
      <c r="C87" s="121" t="str">
        <f>IF(MasterSheet!$A$1=1,MasterSheet!C140,MasterSheet!B140)</f>
        <v>Otplata duga rezidentima</v>
      </c>
      <c r="D87" s="142">
        <v>34109764.159999996</v>
      </c>
      <c r="E87" s="143">
        <f t="shared" si="12"/>
        <v>1.5873127721159661</v>
      </c>
      <c r="F87" s="142">
        <v>23247139.440000001</v>
      </c>
      <c r="G87" s="144">
        <f t="shared" si="13"/>
        <v>0.86726877224398446</v>
      </c>
      <c r="H87" s="142">
        <v>48375025.880000003</v>
      </c>
      <c r="I87" s="143">
        <f t="shared" si="14"/>
        <v>1.5677672374902776</v>
      </c>
      <c r="J87" s="142">
        <v>68898727.290000007</v>
      </c>
      <c r="K87" s="144">
        <f t="shared" si="15"/>
        <v>2.3112622371687355</v>
      </c>
      <c r="L87" s="142">
        <v>56807566.530000001</v>
      </c>
      <c r="M87" s="143">
        <f t="shared" si="16"/>
        <v>1.8301406742912374</v>
      </c>
      <c r="N87" s="142">
        <v>31950887.579999998</v>
      </c>
      <c r="O87" s="145">
        <f t="shared" si="17"/>
        <v>0.98796807606679038</v>
      </c>
      <c r="P87" s="142">
        <v>60636105.950000003</v>
      </c>
      <c r="Q87" s="145">
        <v>1.9255670355668466</v>
      </c>
      <c r="R87" s="142">
        <v>112695950.91</v>
      </c>
      <c r="S87" s="145">
        <f t="shared" si="9"/>
        <v>3.3782772538145629</v>
      </c>
      <c r="T87" s="142">
        <v>239006096.46000001</v>
      </c>
      <c r="U87" s="145">
        <f t="shared" si="10"/>
        <v>6.9784839399690508</v>
      </c>
      <c r="V87" s="142">
        <v>46710121.920000002</v>
      </c>
      <c r="W87" s="145">
        <f t="shared" si="11"/>
        <v>1.2883063110571751</v>
      </c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</row>
    <row r="88" spans="1:48" s="20" customFormat="1" ht="15" customHeight="1">
      <c r="A88" s="28"/>
      <c r="B88" s="28"/>
      <c r="C88" s="121" t="str">
        <f>IF(MasterSheet!$A$1=1,MasterSheet!C141,MasterSheet!B141)</f>
        <v>Otplata duga nerezidentima</v>
      </c>
      <c r="D88" s="142">
        <v>14260035.939999999</v>
      </c>
      <c r="E88" s="143">
        <f t="shared" si="12"/>
        <v>0.66359700032574798</v>
      </c>
      <c r="F88" s="142">
        <v>84151518.439999998</v>
      </c>
      <c r="G88" s="144">
        <f t="shared" si="13"/>
        <v>3.1393963230740534</v>
      </c>
      <c r="H88" s="142">
        <v>16762329.57</v>
      </c>
      <c r="I88" s="143">
        <f t="shared" si="14"/>
        <v>0.5432437636116153</v>
      </c>
      <c r="J88" s="142">
        <v>25402765.82</v>
      </c>
      <c r="K88" s="144">
        <f t="shared" si="15"/>
        <v>0.8521558477021135</v>
      </c>
      <c r="L88" s="142">
        <v>45342776.32</v>
      </c>
      <c r="M88" s="143">
        <f t="shared" si="16"/>
        <v>1.4607853195876288</v>
      </c>
      <c r="N88" s="142">
        <v>59510365.689999998</v>
      </c>
      <c r="O88" s="145">
        <f t="shared" si="17"/>
        <v>1.8401473620902906</v>
      </c>
      <c r="P88" s="142">
        <v>54874811.390000001</v>
      </c>
      <c r="Q88" s="145">
        <v>1.7426107141949827</v>
      </c>
      <c r="R88" s="142">
        <v>68802905.489999995</v>
      </c>
      <c r="S88" s="145">
        <f t="shared" si="9"/>
        <v>2.0624990404388619</v>
      </c>
      <c r="T88" s="142">
        <v>195055115.47999999</v>
      </c>
      <c r="U88" s="145">
        <f t="shared" si="10"/>
        <v>5.6952061514204786</v>
      </c>
      <c r="V88" s="142">
        <v>317770882.44999999</v>
      </c>
      <c r="W88" s="145">
        <f t="shared" si="11"/>
        <v>8.7644008729348819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</row>
    <row r="89" spans="1:48" s="20" customFormat="1" ht="15" customHeight="1" thickBot="1">
      <c r="A89" s="28"/>
      <c r="B89" s="28"/>
      <c r="C89" s="121" t="str">
        <f>IF(MasterSheet!$A$1=1,MasterSheet!C142,MasterSheet!B142)</f>
        <v>Otplata obaveza iz prethodnog perioda</v>
      </c>
      <c r="D89" s="142">
        <v>55676065.859999999</v>
      </c>
      <c r="E89" s="143">
        <f t="shared" si="12"/>
        <v>2.5909100404858298</v>
      </c>
      <c r="F89" s="142">
        <v>53564873.539999999</v>
      </c>
      <c r="G89" s="144">
        <f t="shared" si="13"/>
        <v>1.9983164909531801</v>
      </c>
      <c r="H89" s="142">
        <v>57775938.409999996</v>
      </c>
      <c r="I89" s="143">
        <f t="shared" si="14"/>
        <v>1.8724377239434791</v>
      </c>
      <c r="J89" s="142">
        <v>56919463.310000002</v>
      </c>
      <c r="K89" s="144">
        <f t="shared" si="15"/>
        <v>1.909408363300906</v>
      </c>
      <c r="L89" s="142">
        <v>83862787.909999996</v>
      </c>
      <c r="M89" s="143">
        <f t="shared" si="16"/>
        <v>2.7017650744201029</v>
      </c>
      <c r="N89" s="142">
        <v>41306493.93</v>
      </c>
      <c r="O89" s="145">
        <f t="shared" si="17"/>
        <v>1.2772570788497217</v>
      </c>
      <c r="P89" s="142">
        <v>2623840.39</v>
      </c>
      <c r="Q89" s="145">
        <v>8.3322972054620512E-2</v>
      </c>
      <c r="R89" s="142">
        <v>60278571.609999992</v>
      </c>
      <c r="S89" s="145">
        <f t="shared" si="9"/>
        <v>1.8069657846458225</v>
      </c>
      <c r="T89" s="142"/>
      <c r="U89" s="145">
        <f t="shared" si="10"/>
        <v>0</v>
      </c>
      <c r="V89" s="142">
        <v>33811080</v>
      </c>
      <c r="W89" s="145">
        <f t="shared" si="11"/>
        <v>0.93253937170753243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</row>
    <row r="90" spans="1:48" ht="15" customHeight="1" thickTop="1" thickBot="1">
      <c r="A90" s="28"/>
      <c r="B90" s="28"/>
      <c r="C90" s="119" t="str">
        <f>IF(MasterSheet!$A$1=1,MasterSheet!C144,MasterSheet!B144)</f>
        <v>Nedostajuća sredstva</v>
      </c>
      <c r="D90" s="134">
        <f>D84-D86</f>
        <v>-30667115.470000342</v>
      </c>
      <c r="E90" s="135">
        <f t="shared" si="12"/>
        <v>-1.4271076118014026</v>
      </c>
      <c r="F90" s="134">
        <f>F84-F86</f>
        <v>16085477.789999694</v>
      </c>
      <c r="G90" s="136">
        <f t="shared" si="13"/>
        <v>0.60009243760491304</v>
      </c>
      <c r="H90" s="134">
        <f>H84-H86</f>
        <v>-105507683.25000034</v>
      </c>
      <c r="I90" s="135">
        <f t="shared" si="14"/>
        <v>-3.4193571185506983</v>
      </c>
      <c r="J90" s="134">
        <f>J84-J86</f>
        <v>-277296925.43449968</v>
      </c>
      <c r="K90" s="136">
        <f t="shared" si="15"/>
        <v>-9.3021444292015989</v>
      </c>
      <c r="L90" s="134">
        <f>L84-L86</f>
        <v>-293128328.31999969</v>
      </c>
      <c r="M90" s="135">
        <f t="shared" si="16"/>
        <v>-9.4435672783505051</v>
      </c>
      <c r="N90" s="134">
        <f>N84-N86</f>
        <v>-318426991.63000005</v>
      </c>
      <c r="O90" s="146">
        <f t="shared" si="17"/>
        <v>-9.8462273231292521</v>
      </c>
      <c r="P90" s="134">
        <f>P84-P86</f>
        <v>-325958450.88000059</v>
      </c>
      <c r="Q90" s="146">
        <v>-10.511137723404273</v>
      </c>
      <c r="R90" s="134">
        <f>R84-R86</f>
        <v>-363482601.05291772</v>
      </c>
      <c r="S90" s="146">
        <f t="shared" si="9"/>
        <v>-10.89608804379381</v>
      </c>
      <c r="T90" s="134">
        <f>T84-T83-T86+T95</f>
        <v>-546532229.3599999</v>
      </c>
      <c r="U90" s="146">
        <f t="shared" si="10"/>
        <v>-15.957611298432067</v>
      </c>
      <c r="V90" s="134">
        <f>V84-V86</f>
        <v>-621525015.5017544</v>
      </c>
      <c r="W90" s="146">
        <f t="shared" si="11"/>
        <v>-17.142207449644328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</row>
    <row r="91" spans="1:48" ht="15" customHeight="1" thickTop="1" thickBot="1">
      <c r="A91" s="28"/>
      <c r="B91" s="28"/>
      <c r="C91" s="119" t="str">
        <f>IF(MasterSheet!$A$1=1,MasterSheet!C145,MasterSheet!B145)</f>
        <v>Finansiranje</v>
      </c>
      <c r="D91" s="134">
        <f>SUM(D92:D95)</f>
        <v>30667115.470000342</v>
      </c>
      <c r="E91" s="135">
        <f t="shared" si="12"/>
        <v>1.4271076118014026</v>
      </c>
      <c r="F91" s="134">
        <f>SUM(F92:F95)</f>
        <v>-16085477.789999694</v>
      </c>
      <c r="G91" s="136">
        <f t="shared" si="13"/>
        <v>-0.60009243760491304</v>
      </c>
      <c r="H91" s="134">
        <f>SUM(H92:H95)</f>
        <v>105507683.25000033</v>
      </c>
      <c r="I91" s="135">
        <f t="shared" si="14"/>
        <v>3.4193571185506979</v>
      </c>
      <c r="J91" s="134">
        <f>SUM(J92:J95)</f>
        <v>277296925.43449968</v>
      </c>
      <c r="K91" s="136">
        <f t="shared" si="15"/>
        <v>9.3021444292015989</v>
      </c>
      <c r="L91" s="134">
        <f>SUM(L92:L95)</f>
        <v>293128328.31999969</v>
      </c>
      <c r="M91" s="135">
        <f t="shared" si="16"/>
        <v>9.4435672783505051</v>
      </c>
      <c r="N91" s="134">
        <f>SUM(N92:N95)</f>
        <v>318426991.63000005</v>
      </c>
      <c r="O91" s="146">
        <f>N91/$N$11*100</f>
        <v>9.8462273231292521</v>
      </c>
      <c r="P91" s="134">
        <f>SUM(P92:P95)</f>
        <v>325958450.88000059</v>
      </c>
      <c r="Q91" s="146">
        <v>10.511137723404273</v>
      </c>
      <c r="R91" s="134">
        <f>SUM(R92:R95)</f>
        <v>363482601.0529176</v>
      </c>
      <c r="S91" s="146">
        <f t="shared" si="9"/>
        <v>10.896088043793807</v>
      </c>
      <c r="T91" s="134">
        <f>T83+SUM(T92:T94)</f>
        <v>546532229.36000001</v>
      </c>
      <c r="U91" s="146">
        <f t="shared" si="10"/>
        <v>15.95761129843207</v>
      </c>
      <c r="V91" s="134">
        <f>SUM(V92:V95)</f>
        <v>621525015.5017544</v>
      </c>
      <c r="W91" s="146">
        <f t="shared" si="11"/>
        <v>17.142207449644328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</row>
    <row r="92" spans="1:48" ht="15" customHeight="1" thickTop="1">
      <c r="A92" s="28"/>
      <c r="B92" s="28"/>
      <c r="C92" s="121" t="str">
        <f>IF(MasterSheet!$A$1=1,MasterSheet!C146,MasterSheet!B146)</f>
        <v>Pozajmice i krediti iz domaćih izvora</v>
      </c>
      <c r="D92" s="142">
        <v>10687379.58</v>
      </c>
      <c r="E92" s="143">
        <f t="shared" si="12"/>
        <v>0.49734187630880911</v>
      </c>
      <c r="F92" s="142">
        <v>8315797</v>
      </c>
      <c r="G92" s="144">
        <f t="shared" si="13"/>
        <v>0.31023305353478825</v>
      </c>
      <c r="H92" s="142">
        <v>7657882.2599999998</v>
      </c>
      <c r="I92" s="143">
        <f t="shared" si="14"/>
        <v>0.24818130217785844</v>
      </c>
      <c r="J92" s="142">
        <v>108130460.73</v>
      </c>
      <c r="K92" s="144">
        <f t="shared" si="15"/>
        <v>3.6273217286145591</v>
      </c>
      <c r="L92" s="142">
        <v>20068251.93</v>
      </c>
      <c r="M92" s="143">
        <f t="shared" si="16"/>
        <v>0.64652873485824736</v>
      </c>
      <c r="N92" s="142">
        <v>47000000</v>
      </c>
      <c r="O92" s="145">
        <f t="shared" si="17"/>
        <v>1.453308596165739</v>
      </c>
      <c r="P92" s="142">
        <v>63454375.850000001</v>
      </c>
      <c r="Q92" s="145">
        <v>2.015064333121626</v>
      </c>
      <c r="R92" s="142">
        <v>102834751.84999999</v>
      </c>
      <c r="S92" s="145">
        <f t="shared" si="9"/>
        <v>3.0826689004466559</v>
      </c>
      <c r="T92" s="142">
        <v>244935100</v>
      </c>
      <c r="U92" s="145">
        <f t="shared" si="10"/>
        <v>7.1515985868200529</v>
      </c>
      <c r="V92" s="142">
        <v>0</v>
      </c>
      <c r="W92" s="145">
        <f t="shared" si="11"/>
        <v>0</v>
      </c>
      <c r="X92" s="29"/>
      <c r="Y92" s="29"/>
      <c r="Z92" s="29"/>
      <c r="AA92" s="29"/>
      <c r="AB92" s="29"/>
      <c r="AC92" s="29"/>
      <c r="AD92" s="29"/>
      <c r="AE92" s="29"/>
      <c r="AF92" s="29"/>
      <c r="AG92" s="29"/>
    </row>
    <row r="93" spans="1:48" ht="15" customHeight="1">
      <c r="A93" s="28"/>
      <c r="B93" s="28"/>
      <c r="C93" s="121" t="str">
        <f>IF(MasterSheet!$A$1=1,MasterSheet!C147,MasterSheet!B147)</f>
        <v>Pozajmice i krediti iz inostranih izvora</v>
      </c>
      <c r="D93" s="142">
        <v>13153290.85</v>
      </c>
      <c r="E93" s="143">
        <f t="shared" si="12"/>
        <v>0.61209413420819947</v>
      </c>
      <c r="F93" s="142">
        <v>1996377.48</v>
      </c>
      <c r="G93" s="144">
        <f t="shared" si="13"/>
        <v>7.4477801902630106E-2</v>
      </c>
      <c r="H93" s="142">
        <v>2981267.98</v>
      </c>
      <c r="I93" s="143">
        <f t="shared" si="14"/>
        <v>9.6618744490536687E-2</v>
      </c>
      <c r="J93" s="142">
        <v>148637806.47</v>
      </c>
      <c r="K93" s="144">
        <f t="shared" si="15"/>
        <v>4.9861726424018791</v>
      </c>
      <c r="L93" s="142">
        <v>205658070.65000001</v>
      </c>
      <c r="M93" s="143">
        <f t="shared" si="16"/>
        <v>6.6255821730025772</v>
      </c>
      <c r="N93" s="142">
        <v>187652611.97999999</v>
      </c>
      <c r="O93" s="145">
        <f t="shared" si="17"/>
        <v>5.8024926400742114</v>
      </c>
      <c r="P93" s="142">
        <v>258129375.97</v>
      </c>
      <c r="Q93" s="145">
        <v>8.1971856452842182</v>
      </c>
      <c r="R93" s="142">
        <v>230537476.81999999</v>
      </c>
      <c r="S93" s="145">
        <f t="shared" si="9"/>
        <v>6.9108029863005491</v>
      </c>
      <c r="T93" s="142">
        <v>290814025.5</v>
      </c>
      <c r="U93" s="145">
        <f t="shared" si="10"/>
        <v>8.4911683698794125</v>
      </c>
      <c r="V93" s="142">
        <v>634081638.83661711</v>
      </c>
      <c r="W93" s="145">
        <f t="shared" si="11"/>
        <v>17.488530182767935</v>
      </c>
      <c r="X93" s="29"/>
      <c r="Y93" s="29"/>
      <c r="Z93" s="29"/>
      <c r="AA93" s="29"/>
      <c r="AB93" s="29"/>
      <c r="AC93" s="29"/>
      <c r="AD93" s="29"/>
      <c r="AE93" s="29"/>
      <c r="AF93" s="29"/>
      <c r="AG93" s="29"/>
    </row>
    <row r="94" spans="1:48" s="20" customFormat="1">
      <c r="C94" s="126" t="str">
        <f>IF(MasterSheet!$A$1=1,MasterSheet!C149,MasterSheet!B149)</f>
        <v>Prihodi od privatizacije</v>
      </c>
      <c r="D94" s="156">
        <v>20434516.259999998</v>
      </c>
      <c r="E94" s="157">
        <f t="shared" si="12"/>
        <v>0.95092913862906592</v>
      </c>
      <c r="F94" s="156">
        <v>27533307.520000003</v>
      </c>
      <c r="G94" s="158">
        <f t="shared" si="13"/>
        <v>1.0271705845924268</v>
      </c>
      <c r="H94" s="156">
        <v>24817482.77</v>
      </c>
      <c r="I94" s="157">
        <f t="shared" si="14"/>
        <v>0.80430006384495722</v>
      </c>
      <c r="J94" s="156">
        <v>107021361.98999999</v>
      </c>
      <c r="K94" s="158">
        <f t="shared" si="15"/>
        <v>3.5901161351895334</v>
      </c>
      <c r="L94" s="156">
        <v>2781826.52</v>
      </c>
      <c r="M94" s="157">
        <f t="shared" si="16"/>
        <v>8.9620699742268051E-2</v>
      </c>
      <c r="N94" s="156">
        <v>3351251.94</v>
      </c>
      <c r="O94" s="159">
        <f t="shared" si="17"/>
        <v>0.10362560111317255</v>
      </c>
      <c r="P94" s="156">
        <v>3484625.4</v>
      </c>
      <c r="Q94" s="159">
        <v>0.11065815814544298</v>
      </c>
      <c r="R94" s="156">
        <v>11948846.35</v>
      </c>
      <c r="S94" s="159">
        <f t="shared" si="9"/>
        <v>0.35818958451991967</v>
      </c>
      <c r="T94" s="156">
        <v>6691829.7000000002</v>
      </c>
      <c r="U94" s="159">
        <f t="shared" si="10"/>
        <v>0.19538759379835907</v>
      </c>
      <c r="V94" s="156">
        <v>0</v>
      </c>
      <c r="W94" s="159">
        <f t="shared" si="11"/>
        <v>0</v>
      </c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</row>
    <row r="95" spans="1:48" ht="13.5" thickBot="1">
      <c r="A95" s="28"/>
      <c r="B95" s="28"/>
      <c r="C95" s="127" t="str">
        <f>IF(MasterSheet!$A$1=1,MasterSheet!C150,MasterSheet!B150)</f>
        <v>Povećanje/smanjenje depozita</v>
      </c>
      <c r="D95" s="147">
        <f>-D90-SUM(D92:D94)</f>
        <v>-13608071.219999656</v>
      </c>
      <c r="E95" s="148">
        <f t="shared" si="12"/>
        <v>-0.63325753734467194</v>
      </c>
      <c r="F95" s="147">
        <f>-F90-SUM(F92:F94)</f>
        <v>-53930959.789999694</v>
      </c>
      <c r="G95" s="149">
        <f t="shared" si="13"/>
        <v>-2.011973877634758</v>
      </c>
      <c r="H95" s="147">
        <f>-H90-SUM(H92:H94)</f>
        <v>70051050.240000337</v>
      </c>
      <c r="I95" s="148">
        <f t="shared" si="14"/>
        <v>2.2702570080373454</v>
      </c>
      <c r="J95" s="147">
        <f>-J90-SUM(J92:J94)</f>
        <v>-86492703.755500317</v>
      </c>
      <c r="K95" s="149">
        <f t="shared" si="15"/>
        <v>-2.9014660770043719</v>
      </c>
      <c r="L95" s="147">
        <f>-L90-SUM(L92:L94)</f>
        <v>64620179.219999671</v>
      </c>
      <c r="M95" s="148">
        <f t="shared" si="16"/>
        <v>2.0818356707474122</v>
      </c>
      <c r="N95" s="147">
        <f>-N90-SUM(N92:N94)</f>
        <v>80423127.710000068</v>
      </c>
      <c r="O95" s="150">
        <f t="shared" si="17"/>
        <v>2.486800485776131</v>
      </c>
      <c r="P95" s="147">
        <v>890073.66000062227</v>
      </c>
      <c r="Q95" s="150">
        <v>2.8265279771375745E-2</v>
      </c>
      <c r="R95" s="147">
        <v>18161526.032917634</v>
      </c>
      <c r="S95" s="150">
        <f t="shared" si="9"/>
        <v>0.54442657252668347</v>
      </c>
      <c r="T95" s="147">
        <v>-5356215.67</v>
      </c>
      <c r="U95" s="150">
        <f t="shared" si="10"/>
        <v>-0.15639042512190138</v>
      </c>
      <c r="V95" s="147">
        <v>-12556623.334862709</v>
      </c>
      <c r="W95" s="150">
        <f t="shared" si="11"/>
        <v>-0.34632273312360945</v>
      </c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48" ht="13.5" thickTop="1">
      <c r="A96" s="28"/>
      <c r="B96" s="28"/>
      <c r="C96" s="129" t="str">
        <f>IF(MasterSheet!$A$1=1,MasterSheet!C151,MasterSheet!B151)</f>
        <v>Izvor: Ministarstvo finansija Crne Gore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28"/>
      <c r="Q96" s="128"/>
      <c r="R96" s="28"/>
      <c r="S96" s="28"/>
      <c r="X96" s="29"/>
      <c r="Y96" s="29"/>
      <c r="Z96" s="29"/>
      <c r="AA96" s="29"/>
      <c r="AB96" s="29"/>
      <c r="AC96" s="29"/>
      <c r="AD96" s="29"/>
      <c r="AE96" s="29"/>
      <c r="AF96" s="29"/>
      <c r="AG96" s="29"/>
    </row>
    <row r="97" spans="1:33">
      <c r="A97" s="28"/>
      <c r="B97" s="28"/>
      <c r="C97" s="18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28"/>
      <c r="Q97" s="28"/>
      <c r="R97" s="28"/>
      <c r="S97" s="28"/>
      <c r="X97" s="29"/>
      <c r="Y97" s="29"/>
      <c r="Z97" s="29"/>
      <c r="AA97" s="29"/>
      <c r="AB97" s="29"/>
      <c r="AC97" s="29"/>
      <c r="AD97" s="29"/>
      <c r="AE97" s="29"/>
      <c r="AF97" s="29"/>
      <c r="AG97" s="29"/>
    </row>
    <row r="98" spans="1:33">
      <c r="A98" s="28"/>
      <c r="B98" s="2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7"/>
      <c r="P98" s="28"/>
      <c r="Q98" s="28"/>
      <c r="R98" s="28"/>
      <c r="S98" s="28"/>
    </row>
    <row r="99" spans="1:33">
      <c r="A99" s="28"/>
      <c r="B99" s="2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7"/>
      <c r="P99" s="28"/>
      <c r="Q99" s="28"/>
      <c r="R99" s="28"/>
      <c r="S99" s="28"/>
    </row>
    <row r="100" spans="1:33" ht="14.25">
      <c r="A100" s="28"/>
      <c r="B100" s="28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7"/>
      <c r="P100" s="28"/>
      <c r="Q100" s="28"/>
      <c r="R100" s="28"/>
      <c r="S100" s="28"/>
    </row>
    <row r="101" spans="1:33">
      <c r="A101" s="28"/>
      <c r="B101" s="2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7"/>
      <c r="P101" s="28"/>
      <c r="Q101" s="28"/>
      <c r="R101" s="28"/>
      <c r="S101" s="28"/>
    </row>
    <row r="102" spans="1:33">
      <c r="A102" s="28"/>
      <c r="B102" s="28"/>
      <c r="C102" s="3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9"/>
      <c r="P102" s="28"/>
      <c r="Q102" s="28"/>
      <c r="R102" s="28"/>
      <c r="S102" s="28"/>
    </row>
    <row r="103" spans="1:33">
      <c r="A103" s="28"/>
      <c r="B103" s="2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7"/>
      <c r="P103" s="28"/>
      <c r="Q103" s="28"/>
      <c r="R103" s="28"/>
      <c r="S103" s="28"/>
    </row>
    <row r="104" spans="1:33">
      <c r="A104" s="28"/>
      <c r="B104" s="28"/>
      <c r="C104" s="3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28"/>
      <c r="Q104" s="28"/>
      <c r="R104" s="28"/>
      <c r="S104" s="28"/>
    </row>
    <row r="105" spans="1:33" ht="13.5" customHeight="1">
      <c r="A105" s="28"/>
      <c r="B105" s="2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7"/>
      <c r="P105" s="28"/>
      <c r="Q105" s="28"/>
      <c r="R105" s="28"/>
      <c r="S105" s="28"/>
    </row>
    <row r="106" spans="1:33" ht="13.5" customHeight="1">
      <c r="A106" s="28"/>
      <c r="B106" s="28"/>
      <c r="C106" s="3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8"/>
      <c r="Q106" s="28"/>
      <c r="R106" s="28"/>
      <c r="S106" s="28"/>
    </row>
    <row r="107" spans="1:33">
      <c r="A107" s="28"/>
      <c r="B107" s="28"/>
      <c r="C107" s="38"/>
      <c r="D107" s="40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7"/>
      <c r="P107" s="28"/>
      <c r="Q107" s="28"/>
      <c r="R107" s="28"/>
      <c r="S107" s="28"/>
    </row>
    <row r="108" spans="1:33">
      <c r="A108" s="28"/>
      <c r="B108" s="28"/>
      <c r="C108" s="38"/>
      <c r="D108" s="40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7"/>
      <c r="P108" s="28"/>
      <c r="Q108" s="28"/>
      <c r="R108" s="28"/>
      <c r="S108" s="28"/>
    </row>
    <row r="109" spans="1:33">
      <c r="A109" s="28"/>
      <c r="B109" s="28"/>
      <c r="C109" s="38"/>
      <c r="D109" s="40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7"/>
      <c r="P109" s="28"/>
      <c r="Q109" s="28"/>
      <c r="R109" s="28"/>
      <c r="S109" s="28"/>
    </row>
    <row r="110" spans="1:33">
      <c r="A110" s="28"/>
      <c r="B110" s="28"/>
      <c r="C110" s="38"/>
      <c r="D110" s="40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7"/>
      <c r="P110" s="28"/>
      <c r="Q110" s="28"/>
      <c r="R110" s="28"/>
      <c r="S110" s="28"/>
    </row>
    <row r="111" spans="1:33">
      <c r="A111" s="28"/>
      <c r="B111" s="28"/>
      <c r="C111" s="38"/>
      <c r="D111" s="40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7"/>
      <c r="P111" s="28"/>
      <c r="Q111" s="28"/>
      <c r="R111" s="28"/>
      <c r="S111" s="28"/>
    </row>
    <row r="112" spans="1:33">
      <c r="A112" s="28"/>
      <c r="B112" s="28"/>
      <c r="C112" s="38"/>
      <c r="D112" s="40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7"/>
      <c r="P112" s="28"/>
      <c r="Q112" s="28"/>
      <c r="R112" s="28"/>
      <c r="S112" s="28"/>
    </row>
    <row r="113" spans="1:19">
      <c r="A113" s="28"/>
      <c r="B113" s="28"/>
      <c r="C113" s="38"/>
      <c r="D113" s="40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7"/>
      <c r="P113" s="28"/>
      <c r="Q113" s="28"/>
      <c r="R113" s="28"/>
      <c r="S113" s="28"/>
    </row>
    <row r="114" spans="1:19">
      <c r="A114" s="28"/>
      <c r="B114" s="28"/>
      <c r="C114" s="38"/>
      <c r="D114" s="40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7"/>
      <c r="P114" s="28"/>
      <c r="Q114" s="28"/>
      <c r="R114" s="28"/>
      <c r="S114" s="28"/>
    </row>
    <row r="115" spans="1:19">
      <c r="A115" s="28"/>
      <c r="B115" s="28"/>
      <c r="C115" s="38"/>
      <c r="D115" s="40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7"/>
      <c r="P115" s="28"/>
      <c r="Q115" s="28"/>
      <c r="R115" s="28"/>
      <c r="S115" s="28"/>
    </row>
    <row r="116" spans="1:19">
      <c r="A116" s="28"/>
      <c r="B116" s="28"/>
      <c r="C116" s="38"/>
      <c r="D116" s="40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7"/>
      <c r="P116" s="28"/>
      <c r="Q116" s="28"/>
      <c r="R116" s="28"/>
      <c r="S116" s="28"/>
    </row>
    <row r="117" spans="1:19">
      <c r="A117" s="28"/>
      <c r="B117" s="28"/>
      <c r="C117" s="38"/>
      <c r="D117" s="40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7"/>
      <c r="P117" s="28"/>
      <c r="Q117" s="28"/>
      <c r="R117" s="28"/>
      <c r="S117" s="28"/>
    </row>
    <row r="118" spans="1:19">
      <c r="A118" s="28"/>
      <c r="B118" s="28"/>
      <c r="C118" s="38"/>
      <c r="D118" s="40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7"/>
      <c r="P118" s="28"/>
      <c r="Q118" s="28"/>
      <c r="R118" s="28"/>
      <c r="S118" s="28"/>
    </row>
    <row r="119" spans="1:19">
      <c r="A119" s="28"/>
      <c r="B119" s="28"/>
      <c r="C119" s="38"/>
      <c r="D119" s="40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7"/>
      <c r="P119" s="28"/>
      <c r="Q119" s="28"/>
      <c r="R119" s="28"/>
      <c r="S119" s="28"/>
    </row>
    <row r="120" spans="1:19">
      <c r="A120" s="28"/>
      <c r="B120" s="28"/>
      <c r="C120" s="38"/>
      <c r="D120" s="40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7"/>
      <c r="P120" s="28"/>
      <c r="Q120" s="28"/>
      <c r="R120" s="28"/>
      <c r="S120" s="28"/>
    </row>
    <row r="121" spans="1:19">
      <c r="A121" s="28"/>
      <c r="B121" s="28"/>
      <c r="C121" s="38"/>
      <c r="D121" s="40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7"/>
      <c r="P121" s="28"/>
      <c r="Q121" s="28"/>
      <c r="R121" s="28"/>
      <c r="S121" s="28"/>
    </row>
    <row r="122" spans="1:19">
      <c r="A122" s="28"/>
      <c r="B122" s="28"/>
      <c r="C122" s="38"/>
      <c r="D122" s="40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7"/>
      <c r="P122" s="28"/>
      <c r="Q122" s="28"/>
      <c r="R122" s="28"/>
      <c r="S122" s="28"/>
    </row>
    <row r="123" spans="1:19">
      <c r="A123" s="28"/>
      <c r="B123" s="28"/>
      <c r="C123" s="28"/>
      <c r="D123" s="40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7"/>
      <c r="P123" s="28"/>
      <c r="Q123" s="28"/>
      <c r="R123" s="28"/>
      <c r="S123" s="28"/>
    </row>
    <row r="124" spans="1:19">
      <c r="A124" s="28"/>
      <c r="B124" s="28"/>
      <c r="C124" s="28"/>
      <c r="D124" s="40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7"/>
      <c r="P124" s="28"/>
      <c r="Q124" s="28"/>
      <c r="R124" s="28"/>
      <c r="S124" s="28"/>
    </row>
    <row r="125" spans="1:19">
      <c r="A125" s="28"/>
      <c r="B125" s="28"/>
      <c r="C125" s="28"/>
      <c r="D125" s="40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7"/>
      <c r="P125" s="28"/>
      <c r="Q125" s="28"/>
      <c r="R125" s="28"/>
      <c r="S125" s="28"/>
    </row>
    <row r="126" spans="1:19">
      <c r="A126" s="28"/>
      <c r="B126" s="28"/>
      <c r="C126" s="28"/>
      <c r="D126" s="40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7"/>
      <c r="P126" s="28"/>
      <c r="Q126" s="28"/>
      <c r="R126" s="28"/>
      <c r="S126" s="28"/>
    </row>
    <row r="127" spans="1:19">
      <c r="A127" s="28"/>
      <c r="B127" s="28"/>
      <c r="C127" s="28"/>
      <c r="D127" s="40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7"/>
      <c r="P127" s="28"/>
      <c r="Q127" s="28"/>
      <c r="R127" s="28"/>
      <c r="S127" s="28"/>
    </row>
    <row r="128" spans="1:19">
      <c r="A128" s="28"/>
      <c r="B128" s="28"/>
      <c r="C128" s="28"/>
      <c r="D128" s="40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7"/>
      <c r="P128" s="28"/>
      <c r="Q128" s="28"/>
      <c r="R128" s="28"/>
      <c r="S128" s="28"/>
    </row>
    <row r="129" spans="1:19">
      <c r="A129" s="28"/>
      <c r="B129" s="28"/>
      <c r="C129" s="28"/>
      <c r="D129" s="40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7"/>
      <c r="P129" s="28"/>
      <c r="Q129" s="28"/>
      <c r="R129" s="28"/>
      <c r="S129" s="28"/>
    </row>
    <row r="130" spans="1:19">
      <c r="A130" s="28"/>
      <c r="B130" s="28"/>
      <c r="C130" s="28"/>
      <c r="D130" s="40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7"/>
      <c r="P130" s="28"/>
      <c r="Q130" s="28"/>
      <c r="R130" s="28"/>
      <c r="S130" s="28"/>
    </row>
    <row r="131" spans="1:19">
      <c r="A131" s="28"/>
      <c r="B131" s="28"/>
      <c r="C131" s="28"/>
      <c r="D131" s="40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7"/>
      <c r="P131" s="28"/>
      <c r="Q131" s="28"/>
      <c r="R131" s="28"/>
      <c r="S131" s="28"/>
    </row>
    <row r="132" spans="1:19">
      <c r="A132" s="28"/>
      <c r="B132" s="28"/>
      <c r="C132" s="28"/>
      <c r="D132" s="40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7"/>
      <c r="P132" s="28"/>
      <c r="Q132" s="28"/>
      <c r="R132" s="28"/>
      <c r="S132" s="28"/>
    </row>
    <row r="133" spans="1:19">
      <c r="A133" s="28"/>
      <c r="B133" s="28"/>
      <c r="C133" s="28"/>
      <c r="D133" s="40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7"/>
      <c r="P133" s="28"/>
      <c r="Q133" s="28"/>
      <c r="R133" s="28"/>
      <c r="S133" s="28"/>
    </row>
    <row r="134" spans="1:19">
      <c r="A134" s="28"/>
      <c r="B134" s="28"/>
      <c r="C134" s="28"/>
      <c r="D134" s="40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7"/>
      <c r="P134" s="28"/>
      <c r="Q134" s="28"/>
      <c r="R134" s="28"/>
      <c r="S134" s="28"/>
    </row>
    <row r="135" spans="1:19">
      <c r="A135" s="28"/>
      <c r="B135" s="28"/>
      <c r="C135" s="28"/>
      <c r="D135" s="40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7"/>
      <c r="P135" s="28"/>
      <c r="Q135" s="28"/>
      <c r="R135" s="28"/>
      <c r="S135" s="28"/>
    </row>
    <row r="136" spans="1:19">
      <c r="A136" s="28"/>
      <c r="B136" s="28"/>
      <c r="C136" s="28"/>
      <c r="D136" s="40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7"/>
      <c r="P136" s="28"/>
      <c r="Q136" s="28"/>
      <c r="R136" s="28"/>
      <c r="S136" s="28"/>
    </row>
    <row r="137" spans="1:19">
      <c r="A137" s="28"/>
      <c r="B137" s="28"/>
      <c r="C137" s="28"/>
      <c r="D137" s="40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7"/>
      <c r="P137" s="28"/>
      <c r="Q137" s="28"/>
      <c r="R137" s="28"/>
      <c r="S137" s="28"/>
    </row>
    <row r="138" spans="1:19">
      <c r="A138" s="28"/>
      <c r="B138" s="28"/>
      <c r="C138" s="28"/>
      <c r="D138" s="40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7"/>
      <c r="P138" s="28"/>
      <c r="Q138" s="28"/>
      <c r="R138" s="28"/>
      <c r="S138" s="28"/>
    </row>
    <row r="139" spans="1:19">
      <c r="A139" s="28"/>
      <c r="B139" s="28"/>
      <c r="C139" s="28"/>
      <c r="D139" s="40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7"/>
      <c r="P139" s="28"/>
      <c r="Q139" s="28"/>
      <c r="R139" s="28"/>
      <c r="S139" s="28"/>
    </row>
    <row r="140" spans="1:19">
      <c r="A140" s="28"/>
      <c r="B140" s="28"/>
      <c r="C140" s="28"/>
      <c r="D140" s="40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7"/>
      <c r="P140" s="28"/>
      <c r="Q140" s="28"/>
      <c r="R140" s="28"/>
      <c r="S140" s="28"/>
    </row>
    <row r="141" spans="1:19">
      <c r="A141" s="28"/>
      <c r="B141" s="28"/>
      <c r="C141" s="28"/>
      <c r="D141" s="40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7"/>
      <c r="P141" s="28"/>
      <c r="Q141" s="28"/>
      <c r="R141" s="28"/>
      <c r="S141" s="28"/>
    </row>
    <row r="142" spans="1:19">
      <c r="A142" s="28"/>
      <c r="B142" s="28"/>
      <c r="C142" s="28"/>
      <c r="D142" s="40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7"/>
      <c r="P142" s="28"/>
      <c r="Q142" s="28"/>
      <c r="R142" s="28"/>
      <c r="S142" s="28"/>
    </row>
    <row r="143" spans="1:19">
      <c r="A143" s="28"/>
      <c r="B143" s="28"/>
      <c r="C143" s="28"/>
      <c r="D143" s="40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7"/>
      <c r="P143" s="28"/>
      <c r="Q143" s="28"/>
      <c r="R143" s="28"/>
      <c r="S143" s="28"/>
    </row>
    <row r="144" spans="1:19">
      <c r="A144" s="28"/>
      <c r="B144" s="28"/>
      <c r="C144" s="28"/>
      <c r="D144" s="40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7"/>
      <c r="P144" s="28"/>
      <c r="Q144" s="28"/>
      <c r="R144" s="28"/>
      <c r="S144" s="28"/>
    </row>
    <row r="145" spans="1:19">
      <c r="A145" s="28"/>
      <c r="B145" s="28"/>
      <c r="C145" s="28"/>
      <c r="D145" s="40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7"/>
      <c r="P145" s="28"/>
      <c r="Q145" s="28"/>
      <c r="R145" s="28"/>
      <c r="S145" s="28"/>
    </row>
    <row r="146" spans="1:19">
      <c r="A146" s="28"/>
      <c r="B146" s="28"/>
      <c r="C146" s="28"/>
      <c r="D146" s="40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7"/>
      <c r="P146" s="28"/>
      <c r="Q146" s="28"/>
      <c r="R146" s="28"/>
      <c r="S146" s="28"/>
    </row>
    <row r="147" spans="1:19">
      <c r="A147" s="28"/>
      <c r="B147" s="28"/>
      <c r="C147" s="28"/>
      <c r="D147" s="40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7"/>
      <c r="P147" s="28"/>
      <c r="Q147" s="28"/>
      <c r="R147" s="28"/>
      <c r="S147" s="28"/>
    </row>
    <row r="148" spans="1:19">
      <c r="A148" s="28"/>
      <c r="D148" s="27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26"/>
    </row>
    <row r="149" spans="1:19">
      <c r="D149" s="27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26"/>
    </row>
    <row r="150" spans="1:19">
      <c r="D150" s="27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26"/>
    </row>
    <row r="151" spans="1:19">
      <c r="D151" s="27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26"/>
    </row>
    <row r="152" spans="1:19">
      <c r="D152" s="27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26"/>
    </row>
    <row r="153" spans="1:19">
      <c r="D153" s="27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26"/>
    </row>
    <row r="154" spans="1:19">
      <c r="D154" s="27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26"/>
    </row>
    <row r="155" spans="1:19">
      <c r="D155" s="27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26"/>
    </row>
    <row r="156" spans="1:19">
      <c r="D156" s="27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26"/>
    </row>
    <row r="157" spans="1:19">
      <c r="D157" s="27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26"/>
    </row>
    <row r="158" spans="1:19">
      <c r="D158" s="27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26"/>
    </row>
    <row r="159" spans="1:19">
      <c r="D159" s="27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26"/>
    </row>
    <row r="160" spans="1:19">
      <c r="D160" s="27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26"/>
    </row>
    <row r="161" spans="4:15">
      <c r="D161" s="27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26"/>
    </row>
    <row r="162" spans="4:15">
      <c r="D162" s="27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26"/>
    </row>
    <row r="163" spans="4:15">
      <c r="D163" s="27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26"/>
    </row>
    <row r="164" spans="4:15">
      <c r="D164" s="27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26"/>
    </row>
    <row r="165" spans="4:15">
      <c r="D165" s="27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26"/>
    </row>
    <row r="166" spans="4:15">
      <c r="D166" s="27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26"/>
    </row>
    <row r="167" spans="4:15">
      <c r="D167" s="27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26"/>
    </row>
    <row r="168" spans="4:15">
      <c r="D168" s="27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26"/>
    </row>
    <row r="169" spans="4:15">
      <c r="D169" s="27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26"/>
    </row>
    <row r="170" spans="4:15">
      <c r="D170" s="27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26"/>
    </row>
    <row r="171" spans="4:15">
      <c r="D171" s="27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26"/>
    </row>
    <row r="172" spans="4:15">
      <c r="D172" s="27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26"/>
    </row>
    <row r="173" spans="4:15">
      <c r="D173" s="27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26"/>
    </row>
    <row r="174" spans="4:15">
      <c r="D174" s="27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26"/>
    </row>
    <row r="175" spans="4:15">
      <c r="D175" s="27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26"/>
    </row>
    <row r="176" spans="4:15">
      <c r="D176" s="27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26"/>
    </row>
    <row r="177" spans="3:15">
      <c r="D177" s="27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26"/>
    </row>
    <row r="178" spans="3:15">
      <c r="D178" s="27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26"/>
    </row>
    <row r="179" spans="3:15">
      <c r="D179" s="27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26"/>
    </row>
    <row r="180" spans="3:15">
      <c r="D180" s="27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26"/>
    </row>
    <row r="181" spans="3:15">
      <c r="D181" s="27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26"/>
    </row>
    <row r="182" spans="3:15">
      <c r="D182" s="27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26"/>
    </row>
    <row r="183" spans="3:15">
      <c r="D183" s="27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26"/>
    </row>
    <row r="184" spans="3:15">
      <c r="D184" s="27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26"/>
    </row>
    <row r="185" spans="3:15">
      <c r="D185" s="27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26"/>
    </row>
    <row r="186" spans="3:15">
      <c r="D186" s="27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26"/>
    </row>
    <row r="187" spans="3:15">
      <c r="D187" s="27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26"/>
    </row>
    <row r="188" spans="3:1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26"/>
    </row>
    <row r="189" spans="3:1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26"/>
    </row>
    <row r="190" spans="3:15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26"/>
    </row>
    <row r="191" spans="3:15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26"/>
    </row>
    <row r="192" spans="3:15"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26"/>
    </row>
    <row r="193" spans="5:15"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26"/>
    </row>
    <row r="194" spans="5:15"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26"/>
    </row>
    <row r="195" spans="5:15"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26"/>
    </row>
    <row r="196" spans="5:15"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26"/>
    </row>
    <row r="197" spans="5:15"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26"/>
    </row>
    <row r="198" spans="5:15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26"/>
    </row>
    <row r="199" spans="5:15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26"/>
    </row>
    <row r="200" spans="5:15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26"/>
    </row>
    <row r="201" spans="5:15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26"/>
    </row>
    <row r="202" spans="5:15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26"/>
    </row>
    <row r="203" spans="5:15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26"/>
    </row>
    <row r="204" spans="5:15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26"/>
    </row>
    <row r="205" spans="5:15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26"/>
    </row>
  </sheetData>
  <sheetProtection formatCells="0" formatColumns="0" formatRows="0" sort="0" autoFilter="0"/>
  <mergeCells count="24">
    <mergeCell ref="L13:M13"/>
    <mergeCell ref="N13:O13"/>
    <mergeCell ref="I7:K7"/>
    <mergeCell ref="H8:L8"/>
    <mergeCell ref="C13:C14"/>
    <mergeCell ref="N11:O11"/>
    <mergeCell ref="L11:M11"/>
    <mergeCell ref="J11:K11"/>
    <mergeCell ref="H11:I11"/>
    <mergeCell ref="N12:O12"/>
    <mergeCell ref="F11:G11"/>
    <mergeCell ref="D11:E11"/>
    <mergeCell ref="D13:E13"/>
    <mergeCell ref="F13:G13"/>
    <mergeCell ref="H13:I13"/>
    <mergeCell ref="J13:K13"/>
    <mergeCell ref="P13:Q13"/>
    <mergeCell ref="R13:S13"/>
    <mergeCell ref="T13:U13"/>
    <mergeCell ref="V13:W13"/>
    <mergeCell ref="P11:Q11"/>
    <mergeCell ref="R11:S11"/>
    <mergeCell ref="T11:U11"/>
    <mergeCell ref="V11:W11"/>
  </mergeCells>
  <printOptions horizontalCentered="1" verticalCentered="1"/>
  <pageMargins left="0" right="0" top="0.19685039370078741" bottom="0.19685039370078741" header="0" footer="0"/>
  <pageSetup paperSize="9" scale="2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2</xdr:col>
                    <xdr:colOff>1228725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T229"/>
  <sheetViews>
    <sheetView zoomScale="80" zoomScaleNormal="80" zoomScaleSheetLayoutView="100" workbookViewId="0">
      <pane ySplit="13" topLeftCell="A14" activePane="bottomLeft" state="frozen"/>
      <selection pane="bottomLeft" activeCell="AA64" sqref="AA64"/>
    </sheetView>
  </sheetViews>
  <sheetFormatPr defaultRowHeight="12.75"/>
  <cols>
    <col min="1" max="2" width="9.140625" style="161" customWidth="1"/>
    <col min="3" max="3" width="57" style="161" customWidth="1"/>
    <col min="4" max="23" width="8.140625" style="161" customWidth="1"/>
    <col min="24" max="24" width="9.7109375" style="160" customWidth="1"/>
    <col min="25" max="62" width="9.140625" style="160"/>
    <col min="63" max="99" width="9.140625" style="161"/>
    <col min="100" max="100" width="15.42578125" style="161" customWidth="1"/>
    <col min="101" max="101" width="12.7109375" style="161" customWidth="1"/>
    <col min="102" max="102" width="11.85546875" style="161" customWidth="1"/>
    <col min="103" max="16384" width="9.140625" style="161"/>
  </cols>
  <sheetData>
    <row r="1" spans="1:124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12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124" ht="13.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1:124" ht="13.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24" ht="13.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</row>
    <row r="6" spans="1:124">
      <c r="A6" s="160"/>
      <c r="B6" s="160"/>
      <c r="C6" s="164"/>
      <c r="D6" s="160"/>
      <c r="E6" s="160"/>
      <c r="F6" s="160"/>
      <c r="G6" s="160"/>
      <c r="H6" s="160"/>
      <c r="I6" s="444"/>
      <c r="J6" s="444"/>
      <c r="K6" s="444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</row>
    <row r="7" spans="1:124" ht="15" customHeight="1">
      <c r="A7" s="160"/>
      <c r="B7" s="160"/>
      <c r="C7" s="160"/>
      <c r="D7" s="160"/>
      <c r="E7" s="160"/>
      <c r="F7" s="160"/>
      <c r="G7" s="160"/>
      <c r="H7" s="444"/>
      <c r="I7" s="444"/>
      <c r="J7" s="444"/>
      <c r="K7" s="444"/>
      <c r="L7" s="444"/>
      <c r="M7" s="234"/>
      <c r="N7" s="234"/>
      <c r="O7" s="160"/>
      <c r="P7" s="234"/>
      <c r="Q7" s="160"/>
      <c r="R7" s="234"/>
      <c r="S7" s="160"/>
      <c r="T7" s="234"/>
      <c r="U7" s="160"/>
      <c r="V7" s="234"/>
      <c r="W7" s="160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</row>
    <row r="8" spans="1:124" ht="13.5" thickBo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</row>
    <row r="9" spans="1:124" ht="15.75" customHeight="1" thickTop="1" thickBot="1">
      <c r="A9" s="160"/>
      <c r="B9" s="160"/>
      <c r="C9" s="235" t="str">
        <f>'Cental Budget_int'!C11</f>
        <v>BDP (u mil. €)</v>
      </c>
      <c r="D9" s="450">
        <f>'Cental Budget_int'!D11</f>
        <v>2148900000</v>
      </c>
      <c r="E9" s="450"/>
      <c r="F9" s="451">
        <f>'Cental Budget_int'!F11</f>
        <v>2680500000</v>
      </c>
      <c r="G9" s="451"/>
      <c r="H9" s="451">
        <f>'Cental Budget_int'!H11</f>
        <v>3085600000</v>
      </c>
      <c r="I9" s="451"/>
      <c r="J9" s="451">
        <f>'Cental Budget_int'!J11</f>
        <v>2981000000</v>
      </c>
      <c r="K9" s="451"/>
      <c r="L9" s="451">
        <f>'Cental Budget_int'!L11</f>
        <v>3104000000</v>
      </c>
      <c r="M9" s="451"/>
      <c r="N9" s="451">
        <f>'Cental Budget_int'!N11</f>
        <v>3234000000</v>
      </c>
      <c r="O9" s="451"/>
      <c r="P9" s="451">
        <f>'Cental Budget_int'!P11</f>
        <v>3149000000</v>
      </c>
      <c r="Q9" s="451"/>
      <c r="R9" s="452">
        <f>'Cental Budget_int'!R11</f>
        <v>3335900000</v>
      </c>
      <c r="S9" s="452"/>
      <c r="T9" s="452">
        <f>'Cental Budget_int'!T11</f>
        <v>3424900000</v>
      </c>
      <c r="U9" s="452"/>
      <c r="V9" s="452">
        <f>'Cental Budget_int'!V11</f>
        <v>3625700000</v>
      </c>
      <c r="W9" s="452"/>
      <c r="X9" s="162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5" customHeight="1" thickTop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2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4.25" customHeight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260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5" customHeight="1" thickTop="1">
      <c r="A12" s="160"/>
      <c r="B12" s="160"/>
      <c r="C12" s="448" t="str">
        <f>IF(MasterSheet!$A$1=1,MasterSheet!B160,MasterSheet!B159)</f>
        <v>Lokalna samouprava</v>
      </c>
      <c r="D12" s="445">
        <v>2006</v>
      </c>
      <c r="E12" s="446"/>
      <c r="F12" s="445">
        <v>2007</v>
      </c>
      <c r="G12" s="446"/>
      <c r="H12" s="445">
        <v>2008</v>
      </c>
      <c r="I12" s="446"/>
      <c r="J12" s="445">
        <v>2009</v>
      </c>
      <c r="K12" s="446"/>
      <c r="L12" s="445">
        <v>2010</v>
      </c>
      <c r="M12" s="446"/>
      <c r="N12" s="445">
        <v>2011</v>
      </c>
      <c r="O12" s="446"/>
      <c r="P12" s="445">
        <v>2012</v>
      </c>
      <c r="Q12" s="446"/>
      <c r="R12" s="445">
        <v>2013</v>
      </c>
      <c r="S12" s="446"/>
      <c r="T12" s="445">
        <v>2014</v>
      </c>
      <c r="U12" s="446"/>
      <c r="V12" s="445" t="s">
        <v>404</v>
      </c>
      <c r="W12" s="446"/>
      <c r="X12" s="260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7.25" customHeight="1" thickBot="1">
      <c r="A13" s="160"/>
      <c r="B13" s="160"/>
      <c r="C13" s="449"/>
      <c r="D13" s="165" t="str">
        <f>IF(MasterSheet!$A$1=1,MasterSheet!C71,MasterSheet!C70)</f>
        <v>mil. €</v>
      </c>
      <c r="E13" s="166" t="str">
        <f>IF(MasterSheet!$A$1=1,MasterSheet!D71,MasterSheet!D70)</f>
        <v>% BDP</v>
      </c>
      <c r="F13" s="165" t="str">
        <f>IF(MasterSheet!$A$1=1,MasterSheet!E71,MasterSheet!E70)</f>
        <v>mil. €</v>
      </c>
      <c r="G13" s="166" t="str">
        <f>IF(MasterSheet!$A$1=1,MasterSheet!F71,MasterSheet!F70)</f>
        <v>% BDP</v>
      </c>
      <c r="H13" s="165" t="str">
        <f>IF(MasterSheet!$A$1=1,MasterSheet!G71,MasterSheet!G70)</f>
        <v>mil. €</v>
      </c>
      <c r="I13" s="166" t="str">
        <f>IF(MasterSheet!$A$1=1,MasterSheet!H71,MasterSheet!H70)</f>
        <v>% BDP</v>
      </c>
      <c r="J13" s="165" t="str">
        <f>IF(MasterSheet!$A$1=1,MasterSheet!I71,MasterSheet!I70)</f>
        <v>mil. €</v>
      </c>
      <c r="K13" s="166" t="str">
        <f>IF(MasterSheet!$A$1=1,MasterSheet!J71,MasterSheet!J70)</f>
        <v>% BDP</v>
      </c>
      <c r="L13" s="165" t="str">
        <f>IF(MasterSheet!$A$1=1,MasterSheet!K71,MasterSheet!K70)</f>
        <v>mil. €</v>
      </c>
      <c r="M13" s="166" t="str">
        <f>IF(MasterSheet!$A$1=1,MasterSheet!L71,MasterSheet!L70)</f>
        <v>% BDP</v>
      </c>
      <c r="N13" s="165" t="str">
        <f>IF(MasterSheet!$A$1=1,MasterSheet!M71,MasterSheet!M70)</f>
        <v>mil. €</v>
      </c>
      <c r="O13" s="166" t="str">
        <f>IF(MasterSheet!$A$1=1,MasterSheet!N71,MasterSheet!N70)</f>
        <v>% BDP</v>
      </c>
      <c r="P13" s="165" t="str">
        <f>IF(MasterSheet!$A$1=1,MasterSheet!O71,MasterSheet!O70)</f>
        <v>mil. €</v>
      </c>
      <c r="Q13" s="166" t="str">
        <f>IF(MasterSheet!$A$1=1,MasterSheet!P71,MasterSheet!P70)</f>
        <v>% BDP</v>
      </c>
      <c r="R13" s="165" t="str">
        <f>IF(MasterSheet!$A$1=1,MasterSheet!Q71,MasterSheet!Q70)</f>
        <v>mil. €</v>
      </c>
      <c r="S13" s="166" t="str">
        <f>IF(MasterSheet!$A$1=1,MasterSheet!R71,MasterSheet!R70)</f>
        <v>% BDP</v>
      </c>
      <c r="T13" s="165" t="str">
        <f>IF(MasterSheet!$A$1=1,MasterSheet!S71,MasterSheet!S70)</f>
        <v>mil. €</v>
      </c>
      <c r="U13" s="166" t="str">
        <f>IF(MasterSheet!$A$1=1,MasterSheet!T71,MasterSheet!T70)</f>
        <v>% BDP</v>
      </c>
      <c r="V13" s="165" t="str">
        <f>IF(MasterSheet!$A$1=1,MasterSheet!U71,MasterSheet!U70)</f>
        <v>mil. €</v>
      </c>
      <c r="W13" s="166" t="str">
        <f>IF(MasterSheet!$A$1=1,MasterSheet!V71,MasterSheet!V70)</f>
        <v>% BDP</v>
      </c>
      <c r="X13" s="260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5" customHeight="1" thickTop="1" thickBot="1">
      <c r="A14" s="160"/>
      <c r="B14" s="160"/>
      <c r="C14" s="167" t="str">
        <f>IF(MasterSheet!$A$1=1,MasterSheet!C162,MasterSheet!B162)</f>
        <v>Izvorni prihodi</v>
      </c>
      <c r="D14" s="168">
        <f>+D15+D24+D29+D35+D45+D52</f>
        <v>117286953.22999999</v>
      </c>
      <c r="E14" s="169">
        <f t="shared" ref="E14:E78" si="0">+D14/$D$9*100</f>
        <v>5.4579995918842199</v>
      </c>
      <c r="F14" s="168">
        <f>+F15+F24+F29+F35+F45+F52</f>
        <v>200713857.63</v>
      </c>
      <c r="G14" s="169">
        <f t="shared" ref="G14:G78" si="1">+F14/$F$9*100</f>
        <v>7.487926044767768</v>
      </c>
      <c r="H14" s="168">
        <f>+H15+H24+H29+H35+H45+H52</f>
        <v>259216825.20895684</v>
      </c>
      <c r="I14" s="169">
        <f>+H14/$H$9*100</f>
        <v>8.4008564042311651</v>
      </c>
      <c r="J14" s="168">
        <f>+J15+J24+J29+J35+J45+J52</f>
        <v>189239928.66</v>
      </c>
      <c r="K14" s="169">
        <f>+J14/$J$9*100</f>
        <v>6.3482029070781616</v>
      </c>
      <c r="L14" s="168">
        <f>+L15+L24+L29+L35+L45+L52</f>
        <v>177048216.58846152</v>
      </c>
      <c r="M14" s="169">
        <f>+L14/$L$9*100</f>
        <v>5.7038729571024973</v>
      </c>
      <c r="N14" s="168">
        <f>+N15+N24+N29+N35+N45+N52</f>
        <v>160176161.50999999</v>
      </c>
      <c r="O14" s="169">
        <f>+N14/$N$9*100</f>
        <v>4.9528806898577606</v>
      </c>
      <c r="P14" s="168">
        <f>+P15+P24+P29+P35+P45+P52</f>
        <v>181770654.89333332</v>
      </c>
      <c r="Q14" s="169">
        <v>5.680828186831798</v>
      </c>
      <c r="R14" s="168">
        <f>+R15+R24+R29+R35+R45+R52</f>
        <v>188549923.52000001</v>
      </c>
      <c r="S14" s="169">
        <v>5.600953019027485</v>
      </c>
      <c r="T14" s="168">
        <f>T15+T29+T35+T45+T50+T52</f>
        <v>196135429.69</v>
      </c>
      <c r="U14" s="169">
        <f>T14/T$9*100</f>
        <v>5.7267490931122076</v>
      </c>
      <c r="V14" s="168">
        <v>199000432.16</v>
      </c>
      <c r="W14" s="169">
        <f>V14/V$9*100</f>
        <v>5.488607225087569</v>
      </c>
      <c r="X14" s="260"/>
      <c r="Y14" s="1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5" customHeight="1" thickTop="1">
      <c r="A15" s="160"/>
      <c r="B15" s="160"/>
      <c r="C15" s="170" t="str">
        <f>IF(MasterSheet!$A$1=1,MasterSheet!C163,MasterSheet!B163)</f>
        <v>Porezi</v>
      </c>
      <c r="D15" s="171">
        <f>SUM(D16:D23)</f>
        <v>55149934.989999995</v>
      </c>
      <c r="E15" s="172">
        <f t="shared" si="0"/>
        <v>2.5664263106705754</v>
      </c>
      <c r="F15" s="171">
        <f>SUM(F16:F23)</f>
        <v>74919266.229999989</v>
      </c>
      <c r="G15" s="172">
        <f t="shared" si="1"/>
        <v>2.7949735582913631</v>
      </c>
      <c r="H15" s="171">
        <f>SUM(H16:H23)</f>
        <v>98420824.343925104</v>
      </c>
      <c r="I15" s="172">
        <f t="shared" ref="I15:I79" si="2">+H15/$H$9*100</f>
        <v>3.1896818882526934</v>
      </c>
      <c r="J15" s="171">
        <f>SUM(J16:J23)</f>
        <v>83217161.069999993</v>
      </c>
      <c r="K15" s="172">
        <f t="shared" ref="K15:K79" si="3">+J15/$J$9*100</f>
        <v>2.7915854099295538</v>
      </c>
      <c r="L15" s="171">
        <f>SUM(L16:L23)</f>
        <v>81428216.588461533</v>
      </c>
      <c r="M15" s="172">
        <f t="shared" ref="M15:M79" si="4">+L15/$L$9*100</f>
        <v>2.6233317199890958</v>
      </c>
      <c r="N15" s="171">
        <f>SUM(N16:N23)</f>
        <v>90454134.650000006</v>
      </c>
      <c r="O15" s="172">
        <f t="shared" ref="O15:O79" si="5">+N15/$N$9*100</f>
        <v>2.796973860544218</v>
      </c>
      <c r="P15" s="171">
        <f>SUM(P16:P23)</f>
        <v>98546975.843333334</v>
      </c>
      <c r="Q15" s="172">
        <v>3.1294689057901981</v>
      </c>
      <c r="R15" s="171">
        <f>SUM(R16:R23)</f>
        <v>107789616.19</v>
      </c>
      <c r="S15" s="172">
        <v>3.2555003379643614</v>
      </c>
      <c r="T15" s="171">
        <v>116912935.66999999</v>
      </c>
      <c r="U15" s="411">
        <f t="shared" ref="U15:U78" si="6">T15/T$9*100</f>
        <v>3.4136160375485414</v>
      </c>
      <c r="V15" s="171">
        <v>119578575.36</v>
      </c>
      <c r="W15" s="411">
        <f t="shared" ref="W15:W78" si="7">V15/V$9*100</f>
        <v>3.2980824491822269</v>
      </c>
      <c r="X15" s="260"/>
      <c r="Y15" s="162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3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5" customHeight="1">
      <c r="A16" s="160"/>
      <c r="B16" s="160"/>
      <c r="C16" s="173" t="str">
        <f>IF(MasterSheet!$A$1=1,MasterSheet!C164,MasterSheet!B164)</f>
        <v>Porez na dohodak fizičkih lica</v>
      </c>
      <c r="D16" s="174">
        <v>20525829.359999999</v>
      </c>
      <c r="E16" s="175">
        <f t="shared" si="0"/>
        <v>0.95517843361719956</v>
      </c>
      <c r="F16" s="174">
        <v>22695091.699999999</v>
      </c>
      <c r="G16" s="175">
        <f t="shared" si="1"/>
        <v>0.84667381831747801</v>
      </c>
      <c r="H16" s="174">
        <v>29750514.98468354</v>
      </c>
      <c r="I16" s="175">
        <f t="shared" si="2"/>
        <v>0.96417276979140332</v>
      </c>
      <c r="J16" s="174">
        <v>26380038.800000001</v>
      </c>
      <c r="K16" s="175">
        <f t="shared" si="3"/>
        <v>0.88493924186514605</v>
      </c>
      <c r="L16" s="174">
        <v>25315210.735128202</v>
      </c>
      <c r="M16" s="175">
        <f t="shared" si="4"/>
        <v>0.81556735615748077</v>
      </c>
      <c r="N16" s="174">
        <v>31587816.781999998</v>
      </c>
      <c r="O16" s="175">
        <f t="shared" si="5"/>
        <v>0.9767413970933827</v>
      </c>
      <c r="P16" s="174">
        <v>27420611.093333334</v>
      </c>
      <c r="Q16" s="175">
        <v>0.87077202582830537</v>
      </c>
      <c r="R16" s="174">
        <v>28533236.52</v>
      </c>
      <c r="S16" s="175">
        <v>0.861770961038961</v>
      </c>
      <c r="T16" s="174">
        <v>32416791.079999998</v>
      </c>
      <c r="U16" s="411">
        <f t="shared" si="6"/>
        <v>0.94650328710327303</v>
      </c>
      <c r="V16" s="174">
        <v>33000000</v>
      </c>
      <c r="W16" s="411">
        <f t="shared" si="7"/>
        <v>0.91016907080012144</v>
      </c>
      <c r="X16" s="260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5" hidden="1" customHeight="1">
      <c r="A17" s="160"/>
      <c r="B17" s="160"/>
      <c r="C17" s="173" t="str">
        <f>IF(MasterSheet!$A$1=1,MasterSheet!C165,MasterSheet!B165)</f>
        <v>Porez na dobit pravnih lica</v>
      </c>
      <c r="D17" s="174"/>
      <c r="E17" s="175">
        <f t="shared" si="0"/>
        <v>0</v>
      </c>
      <c r="F17" s="174"/>
      <c r="G17" s="175">
        <f t="shared" si="1"/>
        <v>0</v>
      </c>
      <c r="H17" s="174"/>
      <c r="I17" s="175">
        <f t="shared" si="2"/>
        <v>0</v>
      </c>
      <c r="J17" s="174"/>
      <c r="K17" s="175">
        <f t="shared" si="3"/>
        <v>0</v>
      </c>
      <c r="L17" s="174"/>
      <c r="M17" s="175">
        <f t="shared" si="4"/>
        <v>0</v>
      </c>
      <c r="N17" s="174"/>
      <c r="O17" s="175">
        <f t="shared" si="5"/>
        <v>0</v>
      </c>
      <c r="P17" s="174"/>
      <c r="Q17" s="175">
        <v>0</v>
      </c>
      <c r="R17" s="174">
        <v>0</v>
      </c>
      <c r="S17" s="175">
        <v>0</v>
      </c>
      <c r="T17" s="174">
        <v>0</v>
      </c>
      <c r="U17" s="411">
        <f t="shared" si="6"/>
        <v>0</v>
      </c>
      <c r="V17" s="174">
        <v>14578575.359999999</v>
      </c>
      <c r="W17" s="411">
        <f t="shared" si="7"/>
        <v>0.40208995118184077</v>
      </c>
      <c r="X17" s="260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5" customHeight="1">
      <c r="A18" s="160"/>
      <c r="B18" s="160"/>
      <c r="C18" s="173" t="str">
        <f>IF(MasterSheet!$A$1=1,MasterSheet!C166,MasterSheet!B166)</f>
        <v>Porez na promet nepokretnosti</v>
      </c>
      <c r="D18" s="174">
        <v>17498111.469999999</v>
      </c>
      <c r="E18" s="175">
        <f t="shared" si="0"/>
        <v>0.81428225929545339</v>
      </c>
      <c r="F18" s="174">
        <v>19616077.739999998</v>
      </c>
      <c r="G18" s="175">
        <f t="shared" si="1"/>
        <v>0.73180666815892548</v>
      </c>
      <c r="H18" s="174">
        <v>26666106.226666667</v>
      </c>
      <c r="I18" s="175">
        <f t="shared" si="2"/>
        <v>0.86421137628554145</v>
      </c>
      <c r="J18" s="174">
        <v>14591081.619999999</v>
      </c>
      <c r="K18" s="175">
        <f t="shared" si="3"/>
        <v>0.48946935994632668</v>
      </c>
      <c r="L18" s="174">
        <v>11523005.853333334</v>
      </c>
      <c r="M18" s="175">
        <f t="shared" si="4"/>
        <v>0.37123085867697597</v>
      </c>
      <c r="N18" s="174">
        <v>14419589.217999998</v>
      </c>
      <c r="O18" s="175">
        <f t="shared" si="5"/>
        <v>0.44587474390847243</v>
      </c>
      <c r="P18" s="174">
        <v>12973044.599999998</v>
      </c>
      <c r="Q18" s="175">
        <v>0.41197347094315645</v>
      </c>
      <c r="R18" s="174">
        <v>16826511.530000001</v>
      </c>
      <c r="S18" s="175">
        <v>0.50820028782845061</v>
      </c>
      <c r="T18" s="174">
        <v>13399589.07</v>
      </c>
      <c r="U18" s="411">
        <f t="shared" si="6"/>
        <v>0.39124030103068702</v>
      </c>
      <c r="V18" s="174">
        <v>14578575.359999999</v>
      </c>
      <c r="W18" s="411">
        <f t="shared" si="7"/>
        <v>0.40208995118184077</v>
      </c>
      <c r="X18" s="266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242"/>
      <c r="CX18" s="242"/>
      <c r="CY18" s="197"/>
      <c r="CZ18" s="197"/>
      <c r="DA18" s="197"/>
      <c r="DB18" s="197"/>
      <c r="DC18" s="197"/>
      <c r="DD18" s="197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5" hidden="1" customHeight="1">
      <c r="A19" s="160"/>
      <c r="B19" s="160"/>
      <c r="C19" s="173" t="str">
        <f>IF(MasterSheet!$A$1=1,MasterSheet!C167,MasterSheet!B167)</f>
        <v>Porez na dodatu vrijednost</v>
      </c>
      <c r="D19" s="174"/>
      <c r="E19" s="175">
        <f t="shared" si="0"/>
        <v>0</v>
      </c>
      <c r="F19" s="174"/>
      <c r="G19" s="175">
        <f t="shared" si="1"/>
        <v>0</v>
      </c>
      <c r="H19" s="174"/>
      <c r="I19" s="175">
        <f t="shared" si="2"/>
        <v>0</v>
      </c>
      <c r="J19" s="174"/>
      <c r="K19" s="175">
        <f t="shared" si="3"/>
        <v>0</v>
      </c>
      <c r="L19" s="174"/>
      <c r="M19" s="175">
        <f t="shared" si="4"/>
        <v>0</v>
      </c>
      <c r="N19" s="174"/>
      <c r="O19" s="175">
        <f t="shared" si="5"/>
        <v>0</v>
      </c>
      <c r="P19" s="174"/>
      <c r="Q19" s="175">
        <v>0</v>
      </c>
      <c r="R19" s="174">
        <v>0</v>
      </c>
      <c r="S19" s="175">
        <v>0</v>
      </c>
      <c r="T19" s="174">
        <v>0</v>
      </c>
      <c r="U19" s="411">
        <f t="shared" si="6"/>
        <v>0</v>
      </c>
      <c r="V19" s="174">
        <v>0</v>
      </c>
      <c r="W19" s="411">
        <f t="shared" si="7"/>
        <v>0</v>
      </c>
      <c r="X19" s="260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242"/>
      <c r="CX19" s="242"/>
      <c r="CY19" s="197"/>
      <c r="CZ19" s="197"/>
      <c r="DA19" s="197"/>
      <c r="DB19" s="197"/>
      <c r="DC19" s="197"/>
      <c r="DD19" s="197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5" customHeight="1">
      <c r="A20" s="160"/>
      <c r="B20" s="160"/>
      <c r="C20" s="173" t="str">
        <f>IF(MasterSheet!$A$1=1,MasterSheet!C168,MasterSheet!B168)</f>
        <v>Lokalni porezi</v>
      </c>
      <c r="D20" s="174">
        <v>17125994.16</v>
      </c>
      <c r="E20" s="175">
        <f t="shared" si="0"/>
        <v>0.79696561775792263</v>
      </c>
      <c r="F20" s="174">
        <v>32608096.789999999</v>
      </c>
      <c r="G20" s="175">
        <f t="shared" si="1"/>
        <v>1.2164930718149598</v>
      </c>
      <c r="H20" s="174">
        <v>42004203.132574901</v>
      </c>
      <c r="I20" s="175">
        <f t="shared" si="2"/>
        <v>1.3612977421757486</v>
      </c>
      <c r="J20" s="174">
        <v>42246040.649999999</v>
      </c>
      <c r="K20" s="175">
        <f t="shared" si="3"/>
        <v>1.4171768081180811</v>
      </c>
      <c r="L20" s="174">
        <v>44590000</v>
      </c>
      <c r="M20" s="175">
        <f t="shared" si="4"/>
        <v>1.4365335051546393</v>
      </c>
      <c r="N20" s="174">
        <v>44446728.650000006</v>
      </c>
      <c r="O20" s="175">
        <f t="shared" si="5"/>
        <v>1.3743577195423624</v>
      </c>
      <c r="P20" s="174">
        <v>50963320.149999999</v>
      </c>
      <c r="Q20" s="175">
        <v>1.6183969561765641</v>
      </c>
      <c r="R20" s="174">
        <v>62429868.140000001</v>
      </c>
      <c r="S20" s="175">
        <v>1.8855290890969496</v>
      </c>
      <c r="T20" s="174">
        <v>71096555.519999996</v>
      </c>
      <c r="U20" s="411">
        <f t="shared" si="6"/>
        <v>2.0758724494145815</v>
      </c>
      <c r="V20" s="174">
        <v>72000000</v>
      </c>
      <c r="W20" s="411">
        <f t="shared" si="7"/>
        <v>1.9858234272002648</v>
      </c>
      <c r="X20" s="260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242"/>
      <c r="CX20" s="242"/>
      <c r="CY20" s="197"/>
      <c r="CZ20" s="197"/>
      <c r="DA20" s="197"/>
      <c r="DB20" s="197"/>
      <c r="DC20" s="197"/>
      <c r="DD20" s="197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5" hidden="1" customHeight="1">
      <c r="A21" s="160"/>
      <c r="B21" s="160"/>
      <c r="C21" s="173" t="str">
        <f>IF(MasterSheet!$A$1=1,MasterSheet!C169,MasterSheet!B169)</f>
        <v>Akcize</v>
      </c>
      <c r="D21" s="174"/>
      <c r="E21" s="175">
        <f t="shared" si="0"/>
        <v>0</v>
      </c>
      <c r="F21" s="174"/>
      <c r="G21" s="175">
        <f t="shared" si="1"/>
        <v>0</v>
      </c>
      <c r="H21" s="174"/>
      <c r="I21" s="175">
        <f t="shared" si="2"/>
        <v>0</v>
      </c>
      <c r="J21" s="174"/>
      <c r="K21" s="175">
        <f t="shared" si="3"/>
        <v>0</v>
      </c>
      <c r="L21" s="174"/>
      <c r="M21" s="175">
        <f t="shared" si="4"/>
        <v>0</v>
      </c>
      <c r="N21" s="176"/>
      <c r="O21" s="177">
        <f t="shared" si="5"/>
        <v>0</v>
      </c>
      <c r="P21" s="176"/>
      <c r="Q21" s="177">
        <v>0</v>
      </c>
      <c r="R21" s="174"/>
      <c r="S21" s="175">
        <v>0</v>
      </c>
      <c r="T21" s="174"/>
      <c r="U21" s="411">
        <f t="shared" si="6"/>
        <v>0</v>
      </c>
      <c r="V21" s="174">
        <v>0</v>
      </c>
      <c r="W21" s="411">
        <f t="shared" si="7"/>
        <v>0</v>
      </c>
      <c r="X21" s="260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242"/>
      <c r="CX21" s="242"/>
      <c r="CY21" s="197"/>
      <c r="CZ21" s="197"/>
      <c r="DA21" s="197"/>
      <c r="DB21" s="197"/>
      <c r="DC21" s="197"/>
      <c r="DD21" s="197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5" hidden="1" customHeight="1">
      <c r="A22" s="160"/>
      <c r="B22" s="160"/>
      <c r="C22" s="173" t="str">
        <f>IF(MasterSheet!$A$1=1,MasterSheet!C170,MasterSheet!B170)</f>
        <v>Porez na međunarodnu trgovinu i transakcije</v>
      </c>
      <c r="D22" s="174"/>
      <c r="E22" s="175">
        <f t="shared" si="0"/>
        <v>0</v>
      </c>
      <c r="F22" s="174"/>
      <c r="G22" s="175">
        <f t="shared" si="1"/>
        <v>0</v>
      </c>
      <c r="H22" s="174"/>
      <c r="I22" s="175">
        <f t="shared" si="2"/>
        <v>0</v>
      </c>
      <c r="J22" s="174"/>
      <c r="K22" s="175">
        <f t="shared" si="3"/>
        <v>0</v>
      </c>
      <c r="L22" s="174"/>
      <c r="M22" s="175">
        <f t="shared" si="4"/>
        <v>0</v>
      </c>
      <c r="N22" s="176"/>
      <c r="O22" s="177">
        <f t="shared" si="5"/>
        <v>0</v>
      </c>
      <c r="P22" s="176"/>
      <c r="Q22" s="177">
        <v>0</v>
      </c>
      <c r="R22" s="174"/>
      <c r="S22" s="175">
        <v>0</v>
      </c>
      <c r="T22" s="174"/>
      <c r="U22" s="411">
        <f t="shared" si="6"/>
        <v>0</v>
      </c>
      <c r="V22" s="174">
        <v>0</v>
      </c>
      <c r="W22" s="411">
        <f t="shared" si="7"/>
        <v>0</v>
      </c>
      <c r="X22" s="260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242"/>
      <c r="CX22" s="242"/>
      <c r="CY22" s="197"/>
      <c r="CZ22" s="197"/>
      <c r="DA22" s="197"/>
      <c r="DB22" s="197"/>
      <c r="DC22" s="197"/>
      <c r="DD22" s="197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5" hidden="1" customHeight="1">
      <c r="A23" s="160"/>
      <c r="B23" s="160"/>
      <c r="C23" s="173" t="str">
        <f>IF(MasterSheet!$A$1=1,MasterSheet!C171,MasterSheet!B171)</f>
        <v>Ostali republički porezi</v>
      </c>
      <c r="D23" s="174"/>
      <c r="E23" s="175">
        <f t="shared" si="0"/>
        <v>0</v>
      </c>
      <c r="F23" s="174"/>
      <c r="G23" s="175">
        <f t="shared" si="1"/>
        <v>0</v>
      </c>
      <c r="H23" s="174"/>
      <c r="I23" s="175">
        <f t="shared" si="2"/>
        <v>0</v>
      </c>
      <c r="J23" s="174"/>
      <c r="K23" s="175">
        <f t="shared" si="3"/>
        <v>0</v>
      </c>
      <c r="L23" s="174"/>
      <c r="M23" s="175">
        <f t="shared" si="4"/>
        <v>0</v>
      </c>
      <c r="N23" s="176"/>
      <c r="O23" s="175">
        <f t="shared" si="5"/>
        <v>0</v>
      </c>
      <c r="P23" s="174">
        <v>7190000</v>
      </c>
      <c r="Q23" s="175">
        <v>0.2283264528421721</v>
      </c>
      <c r="R23" s="174"/>
      <c r="S23" s="175">
        <v>0</v>
      </c>
      <c r="T23" s="174"/>
      <c r="U23" s="411">
        <f t="shared" si="6"/>
        <v>0</v>
      </c>
      <c r="V23" s="174">
        <v>0</v>
      </c>
      <c r="W23" s="411">
        <f t="shared" si="7"/>
        <v>0</v>
      </c>
      <c r="X23" s="266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243"/>
      <c r="CX23" s="243"/>
      <c r="CY23" s="197"/>
      <c r="CZ23" s="197"/>
      <c r="DA23" s="197"/>
      <c r="DB23" s="197"/>
      <c r="DC23" s="197"/>
      <c r="DD23" s="197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5" hidden="1" customHeight="1">
      <c r="A24" s="160"/>
      <c r="B24" s="160"/>
      <c r="C24" s="178" t="str">
        <f>IF(MasterSheet!$A$1=1,MasterSheet!C172,MasterSheet!B172)</f>
        <v>Doprinosi</v>
      </c>
      <c r="D24" s="179">
        <f>SUM(D25:D28)</f>
        <v>0</v>
      </c>
      <c r="E24" s="175">
        <f t="shared" si="0"/>
        <v>0</v>
      </c>
      <c r="F24" s="179">
        <f>SUM(F25:F28)</f>
        <v>0</v>
      </c>
      <c r="G24" s="175">
        <f t="shared" si="1"/>
        <v>0</v>
      </c>
      <c r="H24" s="179">
        <f>SUM(H25:H28)</f>
        <v>0</v>
      </c>
      <c r="I24" s="175">
        <f t="shared" si="2"/>
        <v>0</v>
      </c>
      <c r="J24" s="179">
        <f>SUM(J25:J28)</f>
        <v>0</v>
      </c>
      <c r="K24" s="175">
        <f t="shared" si="3"/>
        <v>0</v>
      </c>
      <c r="L24" s="179">
        <f>SUM(L25:L28)</f>
        <v>0</v>
      </c>
      <c r="M24" s="175">
        <f t="shared" si="4"/>
        <v>0</v>
      </c>
      <c r="N24" s="180">
        <f>SUM(N25:N28)</f>
        <v>0</v>
      </c>
      <c r="O24" s="177">
        <f t="shared" si="5"/>
        <v>0</v>
      </c>
      <c r="P24" s="180">
        <v>0</v>
      </c>
      <c r="Q24" s="177">
        <v>0</v>
      </c>
      <c r="R24" s="179">
        <v>0</v>
      </c>
      <c r="S24" s="175">
        <v>0</v>
      </c>
      <c r="T24" s="179">
        <v>0</v>
      </c>
      <c r="U24" s="411">
        <f t="shared" si="6"/>
        <v>0</v>
      </c>
      <c r="V24" s="179">
        <v>0</v>
      </c>
      <c r="W24" s="411">
        <f t="shared" si="7"/>
        <v>0</v>
      </c>
      <c r="X24" s="260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5" hidden="1" customHeight="1">
      <c r="A25" s="160"/>
      <c r="B25" s="160"/>
      <c r="C25" s="173" t="str">
        <f>IF(MasterSheet!$A$1=1,MasterSheet!C173,MasterSheet!B173)</f>
        <v>Doprinosi za penzijsko i invalidsko osiguranje</v>
      </c>
      <c r="D25" s="174"/>
      <c r="E25" s="175">
        <f t="shared" si="0"/>
        <v>0</v>
      </c>
      <c r="F25" s="174"/>
      <c r="G25" s="175">
        <f t="shared" si="1"/>
        <v>0</v>
      </c>
      <c r="H25" s="174"/>
      <c r="I25" s="175">
        <f t="shared" si="2"/>
        <v>0</v>
      </c>
      <c r="J25" s="174"/>
      <c r="K25" s="175">
        <f t="shared" si="3"/>
        <v>0</v>
      </c>
      <c r="L25" s="174"/>
      <c r="M25" s="175">
        <f t="shared" si="4"/>
        <v>0</v>
      </c>
      <c r="N25" s="176"/>
      <c r="O25" s="177">
        <f t="shared" si="5"/>
        <v>0</v>
      </c>
      <c r="P25" s="176"/>
      <c r="Q25" s="177">
        <v>0</v>
      </c>
      <c r="R25" s="174"/>
      <c r="S25" s="175">
        <v>0</v>
      </c>
      <c r="T25" s="174"/>
      <c r="U25" s="411">
        <f t="shared" si="6"/>
        <v>0</v>
      </c>
      <c r="V25" s="174">
        <v>0</v>
      </c>
      <c r="W25" s="411">
        <f t="shared" si="7"/>
        <v>0</v>
      </c>
      <c r="X25" s="260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5" hidden="1" customHeight="1">
      <c r="A26" s="160"/>
      <c r="B26" s="160"/>
      <c r="C26" s="173" t="str">
        <f>IF(MasterSheet!$A$1=1,MasterSheet!C174,MasterSheet!B174)</f>
        <v>Doprinosi za zdravstveno osiguranje</v>
      </c>
      <c r="D26" s="174"/>
      <c r="E26" s="175">
        <f t="shared" si="0"/>
        <v>0</v>
      </c>
      <c r="F26" s="174"/>
      <c r="G26" s="175">
        <f t="shared" si="1"/>
        <v>0</v>
      </c>
      <c r="H26" s="174"/>
      <c r="I26" s="175">
        <f t="shared" si="2"/>
        <v>0</v>
      </c>
      <c r="J26" s="174"/>
      <c r="K26" s="175">
        <f t="shared" si="3"/>
        <v>0</v>
      </c>
      <c r="L26" s="174"/>
      <c r="M26" s="175">
        <f t="shared" si="4"/>
        <v>0</v>
      </c>
      <c r="N26" s="176"/>
      <c r="O26" s="177">
        <f t="shared" si="5"/>
        <v>0</v>
      </c>
      <c r="P26" s="176"/>
      <c r="Q26" s="177">
        <v>0</v>
      </c>
      <c r="R26" s="174"/>
      <c r="S26" s="175">
        <v>0</v>
      </c>
      <c r="T26" s="174"/>
      <c r="U26" s="411">
        <f t="shared" si="6"/>
        <v>0</v>
      </c>
      <c r="V26" s="174">
        <v>0</v>
      </c>
      <c r="W26" s="411">
        <f t="shared" si="7"/>
        <v>0</v>
      </c>
      <c r="X26" s="260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5" hidden="1" customHeight="1">
      <c r="A27" s="160"/>
      <c r="B27" s="160"/>
      <c r="C27" s="173" t="str">
        <f>IF(MasterSheet!$A$1=1,MasterSheet!C175,MasterSheet!B175)</f>
        <v>Doprinosi za osiguranje od nezaposlenosti</v>
      </c>
      <c r="D27" s="174"/>
      <c r="E27" s="175">
        <f t="shared" si="0"/>
        <v>0</v>
      </c>
      <c r="F27" s="174"/>
      <c r="G27" s="175">
        <f t="shared" si="1"/>
        <v>0</v>
      </c>
      <c r="H27" s="174"/>
      <c r="I27" s="175">
        <f t="shared" si="2"/>
        <v>0</v>
      </c>
      <c r="J27" s="174"/>
      <c r="K27" s="175">
        <f t="shared" si="3"/>
        <v>0</v>
      </c>
      <c r="L27" s="174"/>
      <c r="M27" s="175">
        <f t="shared" si="4"/>
        <v>0</v>
      </c>
      <c r="N27" s="176"/>
      <c r="O27" s="177">
        <f t="shared" si="5"/>
        <v>0</v>
      </c>
      <c r="P27" s="176"/>
      <c r="Q27" s="177">
        <v>0</v>
      </c>
      <c r="R27" s="174"/>
      <c r="S27" s="175">
        <v>0</v>
      </c>
      <c r="T27" s="174"/>
      <c r="U27" s="411">
        <f t="shared" si="6"/>
        <v>0</v>
      </c>
      <c r="V27" s="174">
        <v>0</v>
      </c>
      <c r="W27" s="411">
        <f t="shared" si="7"/>
        <v>0</v>
      </c>
      <c r="X27" s="260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5" hidden="1" customHeight="1">
      <c r="A28" s="160"/>
      <c r="B28" s="160"/>
      <c r="C28" s="173" t="str">
        <f>IF(MasterSheet!$A$1=1,MasterSheet!C176,MasterSheet!B176)</f>
        <v>Ostali doprinosi</v>
      </c>
      <c r="D28" s="174"/>
      <c r="E28" s="175">
        <f t="shared" si="0"/>
        <v>0</v>
      </c>
      <c r="F28" s="174"/>
      <c r="G28" s="175">
        <f t="shared" si="1"/>
        <v>0</v>
      </c>
      <c r="H28" s="174"/>
      <c r="I28" s="175">
        <f t="shared" si="2"/>
        <v>0</v>
      </c>
      <c r="J28" s="174"/>
      <c r="K28" s="175">
        <f t="shared" si="3"/>
        <v>0</v>
      </c>
      <c r="L28" s="174"/>
      <c r="M28" s="175">
        <f t="shared" si="4"/>
        <v>0</v>
      </c>
      <c r="N28" s="176"/>
      <c r="O28" s="177">
        <f t="shared" si="5"/>
        <v>0</v>
      </c>
      <c r="P28" s="176"/>
      <c r="Q28" s="177">
        <v>0</v>
      </c>
      <c r="R28" s="174"/>
      <c r="S28" s="175">
        <v>0</v>
      </c>
      <c r="T28" s="174"/>
      <c r="U28" s="411">
        <f t="shared" si="6"/>
        <v>0</v>
      </c>
      <c r="V28" s="174">
        <v>0</v>
      </c>
      <c r="W28" s="411">
        <f t="shared" si="7"/>
        <v>0</v>
      </c>
      <c r="X28" s="260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242"/>
      <c r="CX28" s="242"/>
      <c r="CY28" s="242"/>
      <c r="CZ28" s="197"/>
      <c r="DA28" s="197"/>
      <c r="DB28" s="197"/>
      <c r="DC28" s="197"/>
      <c r="DD28" s="197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5" customHeight="1">
      <c r="A29" s="160"/>
      <c r="B29" s="160"/>
      <c r="C29" s="178" t="str">
        <f>IF(MasterSheet!$A$1=1,MasterSheet!C177,MasterSheet!B177)</f>
        <v>Takse</v>
      </c>
      <c r="D29" s="179">
        <f>SUM(D30:D34)</f>
        <v>13516659.34</v>
      </c>
      <c r="E29" s="181">
        <f t="shared" si="0"/>
        <v>0.62900364558611388</v>
      </c>
      <c r="F29" s="179">
        <f>SUM(F30:F34)</f>
        <v>11921897.530000001</v>
      </c>
      <c r="G29" s="181">
        <f t="shared" si="1"/>
        <v>0.44476394441335576</v>
      </c>
      <c r="H29" s="179">
        <f>SUM(H30:H34)</f>
        <v>9494851.7763648573</v>
      </c>
      <c r="I29" s="181">
        <f t="shared" si="2"/>
        <v>0.30771492663873662</v>
      </c>
      <c r="J29" s="179">
        <f>SUM(J30:J34)</f>
        <v>6511851.5600000005</v>
      </c>
      <c r="K29" s="181">
        <f t="shared" si="3"/>
        <v>0.21844520496477693</v>
      </c>
      <c r="L29" s="179">
        <v>5740000</v>
      </c>
      <c r="M29" s="181">
        <f t="shared" si="4"/>
        <v>0.18492268041237112</v>
      </c>
      <c r="N29" s="179">
        <f>SUM(N30:N34)</f>
        <v>5969432.7699999996</v>
      </c>
      <c r="O29" s="181">
        <f t="shared" si="5"/>
        <v>0.18458357359307356</v>
      </c>
      <c r="P29" s="179">
        <f>SUM(P30:P34)</f>
        <v>5497737.2399999993</v>
      </c>
      <c r="Q29" s="181">
        <v>0.17458676532232451</v>
      </c>
      <c r="R29" s="179">
        <f>SUM(R30:R34)</f>
        <v>6096926.2999999998</v>
      </c>
      <c r="S29" s="181">
        <v>0.1841415372999094</v>
      </c>
      <c r="T29" s="179">
        <v>5746427.6000000006</v>
      </c>
      <c r="U29" s="411">
        <f t="shared" si="6"/>
        <v>0.1677838068264767</v>
      </c>
      <c r="V29" s="179">
        <v>6171856.7999999998</v>
      </c>
      <c r="W29" s="411">
        <f t="shared" si="7"/>
        <v>0.17022524753840637</v>
      </c>
      <c r="X29" s="266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242"/>
      <c r="CX29" s="242"/>
      <c r="CY29" s="242"/>
      <c r="CZ29" s="197"/>
      <c r="DA29" s="197"/>
      <c r="DB29" s="197"/>
      <c r="DC29" s="197"/>
      <c r="DD29" s="197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5" hidden="1" customHeight="1">
      <c r="A30" s="160"/>
      <c r="B30" s="160"/>
      <c r="C30" s="173" t="str">
        <f>IF(MasterSheet!$A$1=1,MasterSheet!C178,MasterSheet!B178)</f>
        <v>Administrativne takse</v>
      </c>
      <c r="D30" s="174">
        <v>1798181.75</v>
      </c>
      <c r="E30" s="175">
        <f t="shared" si="0"/>
        <v>8.3679173065289214E-2</v>
      </c>
      <c r="F30" s="174">
        <v>2404445.06</v>
      </c>
      <c r="G30" s="175">
        <f t="shared" si="1"/>
        <v>8.9701363924640926E-2</v>
      </c>
      <c r="H30" s="174">
        <v>2903476.43878</v>
      </c>
      <c r="I30" s="175">
        <f t="shared" si="2"/>
        <v>9.4097628946720246E-2</v>
      </c>
      <c r="J30" s="174">
        <v>2581401.35</v>
      </c>
      <c r="K30" s="175">
        <f t="shared" si="3"/>
        <v>8.6595147601476019E-2</v>
      </c>
      <c r="L30" s="174"/>
      <c r="M30" s="175">
        <f t="shared" si="4"/>
        <v>0</v>
      </c>
      <c r="N30" s="174">
        <v>2101784.4299999997</v>
      </c>
      <c r="O30" s="175">
        <f t="shared" si="5"/>
        <v>6.4990242115027824E-2</v>
      </c>
      <c r="P30" s="174">
        <v>1596441.0999999996</v>
      </c>
      <c r="Q30" s="175">
        <v>5.0696764052080012E-2</v>
      </c>
      <c r="R30" s="174">
        <v>1513336.1</v>
      </c>
      <c r="S30" s="175">
        <v>4.5706315312594385E-2</v>
      </c>
      <c r="T30" s="174">
        <v>1456658.34</v>
      </c>
      <c r="U30" s="411">
        <f t="shared" si="6"/>
        <v>4.2531412304008878E-2</v>
      </c>
      <c r="V30" s="174">
        <v>2162818.5773392078</v>
      </c>
      <c r="W30" s="411">
        <f t="shared" si="7"/>
        <v>5.9652441662002037E-2</v>
      </c>
      <c r="X30" s="260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242"/>
      <c r="CX30" s="242"/>
      <c r="CY30" s="242"/>
      <c r="CZ30" s="197"/>
      <c r="DA30" s="197"/>
      <c r="DB30" s="197"/>
      <c r="DC30" s="197"/>
      <c r="DD30" s="197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15" hidden="1" customHeight="1">
      <c r="A31" s="160"/>
      <c r="B31" s="160"/>
      <c r="C31" s="173" t="str">
        <f>IF(MasterSheet!$A$1=1,MasterSheet!C179,MasterSheet!B179)</f>
        <v>Sudske takse</v>
      </c>
      <c r="D31" s="174"/>
      <c r="E31" s="175">
        <f t="shared" si="0"/>
        <v>0</v>
      </c>
      <c r="F31" s="174"/>
      <c r="G31" s="175">
        <f t="shared" si="1"/>
        <v>0</v>
      </c>
      <c r="H31" s="174"/>
      <c r="I31" s="175">
        <f t="shared" si="2"/>
        <v>0</v>
      </c>
      <c r="J31" s="174"/>
      <c r="K31" s="175">
        <f t="shared" si="3"/>
        <v>0</v>
      </c>
      <c r="L31" s="174"/>
      <c r="M31" s="175">
        <f t="shared" si="4"/>
        <v>0</v>
      </c>
      <c r="N31" s="174"/>
      <c r="O31" s="175">
        <f t="shared" si="5"/>
        <v>0</v>
      </c>
      <c r="P31" s="174"/>
      <c r="Q31" s="175">
        <v>0</v>
      </c>
      <c r="R31" s="174">
        <v>0</v>
      </c>
      <c r="S31" s="175">
        <v>0</v>
      </c>
      <c r="T31" s="174">
        <v>0</v>
      </c>
      <c r="U31" s="411">
        <f t="shared" si="6"/>
        <v>0</v>
      </c>
      <c r="V31" s="174">
        <v>0</v>
      </c>
      <c r="W31" s="411">
        <f t="shared" si="7"/>
        <v>0</v>
      </c>
      <c r="X31" s="260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242"/>
      <c r="CX31" s="242"/>
      <c r="CY31" s="242"/>
      <c r="CZ31" s="197"/>
      <c r="DA31" s="197"/>
      <c r="DB31" s="197"/>
      <c r="DC31" s="197"/>
      <c r="DD31" s="197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15" hidden="1" customHeight="1">
      <c r="A32" s="160"/>
      <c r="B32" s="160"/>
      <c r="C32" s="173" t="str">
        <f>IF(MasterSheet!$A$1=1,MasterSheet!C180,MasterSheet!B180)</f>
        <v>Boravišne takse</v>
      </c>
      <c r="D32" s="174">
        <v>1146766.42</v>
      </c>
      <c r="E32" s="175">
        <f t="shared" si="0"/>
        <v>5.3365276187817015E-2</v>
      </c>
      <c r="F32" s="174">
        <v>207672.39</v>
      </c>
      <c r="G32" s="175">
        <f t="shared" si="1"/>
        <v>7.7475243424734198E-3</v>
      </c>
      <c r="H32" s="174">
        <v>466559.11714285717</v>
      </c>
      <c r="I32" s="175">
        <f t="shared" si="2"/>
        <v>1.5120531408570689E-2</v>
      </c>
      <c r="J32" s="174"/>
      <c r="K32" s="175">
        <f t="shared" si="3"/>
        <v>0</v>
      </c>
      <c r="L32" s="174"/>
      <c r="M32" s="175">
        <f t="shared" si="4"/>
        <v>0</v>
      </c>
      <c r="N32" s="174"/>
      <c r="O32" s="175">
        <f t="shared" si="5"/>
        <v>0</v>
      </c>
      <c r="P32" s="174"/>
      <c r="Q32" s="175">
        <v>0</v>
      </c>
      <c r="R32" s="174">
        <v>0</v>
      </c>
      <c r="S32" s="175">
        <v>0</v>
      </c>
      <c r="T32" s="174">
        <v>0</v>
      </c>
      <c r="U32" s="411">
        <f t="shared" si="6"/>
        <v>0</v>
      </c>
      <c r="V32" s="174">
        <v>0</v>
      </c>
      <c r="W32" s="411">
        <f t="shared" si="7"/>
        <v>0</v>
      </c>
      <c r="X32" s="260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242"/>
      <c r="CX32" s="242"/>
      <c r="CY32" s="242"/>
      <c r="CZ32" s="197"/>
      <c r="DA32" s="197"/>
      <c r="DB32" s="197"/>
      <c r="DC32" s="197"/>
      <c r="DD32" s="197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5" hidden="1" customHeight="1">
      <c r="A33" s="160"/>
      <c r="B33" s="160"/>
      <c r="C33" s="173" t="str">
        <f>IF(MasterSheet!$A$1=1,MasterSheet!C181,MasterSheet!B181)</f>
        <v>Lokalne komunalne takse</v>
      </c>
      <c r="D33" s="174">
        <v>10571711.17</v>
      </c>
      <c r="E33" s="175">
        <f t="shared" si="0"/>
        <v>0.49195919633300755</v>
      </c>
      <c r="F33" s="174">
        <v>9309780.0800000001</v>
      </c>
      <c r="G33" s="175">
        <f t="shared" si="1"/>
        <v>0.34731505614624136</v>
      </c>
      <c r="H33" s="174">
        <v>6124816.2204419998</v>
      </c>
      <c r="I33" s="175">
        <f t="shared" si="2"/>
        <v>0.19849676628344567</v>
      </c>
      <c r="J33" s="174">
        <v>3633774.93</v>
      </c>
      <c r="K33" s="175">
        <f t="shared" si="3"/>
        <v>0.12189785072123449</v>
      </c>
      <c r="L33" s="174"/>
      <c r="M33" s="175">
        <f t="shared" si="4"/>
        <v>0</v>
      </c>
      <c r="N33" s="174">
        <v>3619912.75</v>
      </c>
      <c r="O33" s="175">
        <f t="shared" si="5"/>
        <v>0.11193298546691405</v>
      </c>
      <c r="P33" s="174">
        <v>3653549.09</v>
      </c>
      <c r="Q33" s="175">
        <v>0.11602251794220386</v>
      </c>
      <c r="R33" s="174">
        <v>4306483.08</v>
      </c>
      <c r="S33" s="175">
        <v>0.13006593415886439</v>
      </c>
      <c r="T33" s="174">
        <v>3916137.5500000003</v>
      </c>
      <c r="U33" s="411">
        <f t="shared" si="6"/>
        <v>0.11434312096703554</v>
      </c>
      <c r="V33" s="174">
        <v>5032893.1300133904</v>
      </c>
      <c r="W33" s="411">
        <f t="shared" si="7"/>
        <v>0.13881162616910916</v>
      </c>
      <c r="X33" s="260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242"/>
      <c r="CX33" s="242"/>
      <c r="CY33" s="242"/>
      <c r="CZ33" s="197"/>
      <c r="DA33" s="197"/>
      <c r="DB33" s="197"/>
      <c r="DC33" s="197"/>
      <c r="DD33" s="197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5" hidden="1" customHeight="1">
      <c r="A34" s="160"/>
      <c r="B34" s="160"/>
      <c r="C34" s="173" t="str">
        <f>IF(MasterSheet!$A$1=1,MasterSheet!C182,MasterSheet!B182)</f>
        <v>Ostale takse</v>
      </c>
      <c r="D34" s="174"/>
      <c r="E34" s="175">
        <f t="shared" si="0"/>
        <v>0</v>
      </c>
      <c r="F34" s="174"/>
      <c r="G34" s="175">
        <f t="shared" si="1"/>
        <v>0</v>
      </c>
      <c r="H34" s="174"/>
      <c r="I34" s="175">
        <f t="shared" si="2"/>
        <v>0</v>
      </c>
      <c r="J34" s="174">
        <v>296675.28000000003</v>
      </c>
      <c r="K34" s="175">
        <f t="shared" si="3"/>
        <v>9.9522066420664225E-3</v>
      </c>
      <c r="L34" s="174"/>
      <c r="M34" s="175">
        <f t="shared" si="4"/>
        <v>0</v>
      </c>
      <c r="N34" s="174">
        <v>247735.59</v>
      </c>
      <c r="O34" s="175">
        <f t="shared" si="5"/>
        <v>7.6603460111317251E-3</v>
      </c>
      <c r="P34" s="174">
        <v>247747.05000000002</v>
      </c>
      <c r="Q34" s="175">
        <v>7.8674833280406482E-3</v>
      </c>
      <c r="R34" s="174">
        <v>277107.12</v>
      </c>
      <c r="S34" s="175">
        <v>8.3692878284506202E-3</v>
      </c>
      <c r="T34" s="174">
        <v>373631.71</v>
      </c>
      <c r="U34" s="411">
        <f t="shared" si="6"/>
        <v>1.0909273555432277E-2</v>
      </c>
      <c r="V34" s="174">
        <v>312120</v>
      </c>
      <c r="W34" s="411">
        <f t="shared" si="7"/>
        <v>8.6085445569131485E-3</v>
      </c>
      <c r="X34" s="260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242"/>
      <c r="CX34" s="242"/>
      <c r="CY34" s="242"/>
      <c r="CZ34" s="197"/>
      <c r="DA34" s="197"/>
      <c r="DB34" s="197"/>
      <c r="DC34" s="197"/>
      <c r="DD34" s="197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15" customHeight="1">
      <c r="A35" s="160"/>
      <c r="B35" s="160"/>
      <c r="C35" s="178" t="str">
        <f>IF(MasterSheet!$A$1=1,MasterSheet!C183,MasterSheet!B183)</f>
        <v>Naknade</v>
      </c>
      <c r="D35" s="179">
        <f>SUM(D36:D44)</f>
        <v>40119518.649999999</v>
      </c>
      <c r="E35" s="181">
        <f t="shared" si="0"/>
        <v>1.8669793219786865</v>
      </c>
      <c r="F35" s="179">
        <f>SUM(F36:F44)</f>
        <v>99847783.489999995</v>
      </c>
      <c r="G35" s="181">
        <f t="shared" si="1"/>
        <v>3.7249686062301808</v>
      </c>
      <c r="H35" s="179">
        <f>SUM(H36:H44)</f>
        <v>127519578.22866684</v>
      </c>
      <c r="I35" s="181">
        <f t="shared" si="2"/>
        <v>4.1327319882248785</v>
      </c>
      <c r="J35" s="179">
        <f>SUM(J36:J44)</f>
        <v>77248621.400000006</v>
      </c>
      <c r="K35" s="181">
        <f t="shared" si="3"/>
        <v>2.5913660315330427</v>
      </c>
      <c r="L35" s="179">
        <v>74570000</v>
      </c>
      <c r="M35" s="181">
        <f t="shared" si="4"/>
        <v>2.4023840206185567</v>
      </c>
      <c r="N35" s="179">
        <f>SUM(N36:N44)</f>
        <v>46874546.219999984</v>
      </c>
      <c r="O35" s="181">
        <f t="shared" si="5"/>
        <v>1.4494293821892388</v>
      </c>
      <c r="P35" s="179">
        <f>SUM(P36:P44)</f>
        <v>61040850.5</v>
      </c>
      <c r="Q35" s="181">
        <v>1.9384201492537314</v>
      </c>
      <c r="R35" s="179">
        <f>SUM(R36:R44)</f>
        <v>54927970.420000002</v>
      </c>
      <c r="S35" s="181">
        <v>1.6589541051041983</v>
      </c>
      <c r="T35" s="179">
        <v>54511713.119999997</v>
      </c>
      <c r="U35" s="411">
        <f t="shared" si="6"/>
        <v>1.591629335747029</v>
      </c>
      <c r="V35" s="179">
        <v>55100000</v>
      </c>
      <c r="W35" s="411">
        <f t="shared" si="7"/>
        <v>1.5197065394268694</v>
      </c>
      <c r="X35" s="260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242"/>
      <c r="CX35" s="242"/>
      <c r="CY35" s="242"/>
      <c r="CZ35" s="197"/>
      <c r="DA35" s="197"/>
      <c r="DB35" s="197"/>
      <c r="DC35" s="197"/>
      <c r="DD35" s="197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15" hidden="1" customHeight="1">
      <c r="A36" s="160"/>
      <c r="B36" s="160"/>
      <c r="C36" s="173" t="str">
        <f>IF(MasterSheet!$A$1=1,MasterSheet!C184,MasterSheet!B184)</f>
        <v>Naknade za korišćenje dobara od opšteg interesa</v>
      </c>
      <c r="D36" s="174">
        <v>2499957.5699999998</v>
      </c>
      <c r="E36" s="175">
        <f t="shared" si="0"/>
        <v>0.11633661733910373</v>
      </c>
      <c r="F36" s="174">
        <v>3939579.5</v>
      </c>
      <c r="G36" s="175">
        <f t="shared" si="1"/>
        <v>0.14697181495989556</v>
      </c>
      <c r="H36" s="182">
        <v>3794186.827142857</v>
      </c>
      <c r="I36" s="175">
        <f t="shared" si="2"/>
        <v>0.12296431252083409</v>
      </c>
      <c r="J36" s="174"/>
      <c r="K36" s="175">
        <f t="shared" si="3"/>
        <v>0</v>
      </c>
      <c r="L36" s="174"/>
      <c r="M36" s="175">
        <f t="shared" si="4"/>
        <v>0</v>
      </c>
      <c r="N36" s="174">
        <v>0</v>
      </c>
      <c r="O36" s="175">
        <f t="shared" si="5"/>
        <v>0</v>
      </c>
      <c r="P36" s="174"/>
      <c r="Q36" s="175">
        <v>0</v>
      </c>
      <c r="R36" s="174"/>
      <c r="S36" s="175">
        <v>0</v>
      </c>
      <c r="T36" s="174">
        <v>1634866.54</v>
      </c>
      <c r="U36" s="411">
        <f t="shared" si="6"/>
        <v>4.7734723349586852E-2</v>
      </c>
      <c r="V36" s="174"/>
      <c r="W36" s="411">
        <f t="shared" si="7"/>
        <v>0</v>
      </c>
      <c r="X36" s="260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242"/>
      <c r="CX36" s="242"/>
      <c r="CY36" s="242"/>
      <c r="CZ36" s="197"/>
      <c r="DA36" s="197"/>
      <c r="DB36" s="197"/>
      <c r="DC36" s="197"/>
      <c r="DD36" s="197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5.75" hidden="1" customHeight="1">
      <c r="A37" s="160"/>
      <c r="B37" s="160"/>
      <c r="C37" s="173" t="str">
        <f>IF(MasterSheet!$A$1=1,MasterSheet!C185,MasterSheet!B185)</f>
        <v>Naknade za korišćenje prirodnih dobara</v>
      </c>
      <c r="D37" s="174"/>
      <c r="E37" s="175">
        <f t="shared" si="0"/>
        <v>0</v>
      </c>
      <c r="F37" s="174"/>
      <c r="G37" s="175">
        <f t="shared" si="1"/>
        <v>0</v>
      </c>
      <c r="H37" s="174"/>
      <c r="I37" s="175">
        <f t="shared" si="2"/>
        <v>0</v>
      </c>
      <c r="J37" s="174">
        <v>2033139.12</v>
      </c>
      <c r="K37" s="175">
        <f t="shared" si="3"/>
        <v>6.8203257967125133E-2</v>
      </c>
      <c r="L37" s="174"/>
      <c r="M37" s="175">
        <f t="shared" si="4"/>
        <v>0</v>
      </c>
      <c r="N37" s="174">
        <v>3376410.9499999997</v>
      </c>
      <c r="O37" s="175">
        <f t="shared" si="5"/>
        <v>0.1044035544217687</v>
      </c>
      <c r="P37" s="174">
        <v>4492097.82</v>
      </c>
      <c r="Q37" s="175">
        <v>0.14265156621149572</v>
      </c>
      <c r="R37" s="174">
        <v>9299146.75</v>
      </c>
      <c r="S37" s="175">
        <v>0.28085613862881303</v>
      </c>
      <c r="T37" s="174">
        <v>8205861.5300000003</v>
      </c>
      <c r="U37" s="411">
        <f t="shared" si="6"/>
        <v>0.23959419340710678</v>
      </c>
      <c r="V37" s="174">
        <v>5136014.1321561541</v>
      </c>
      <c r="W37" s="411">
        <f t="shared" si="7"/>
        <v>0.14165579425093511</v>
      </c>
      <c r="X37" s="260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242"/>
      <c r="CX37" s="242"/>
      <c r="CY37" s="242"/>
      <c r="CZ37" s="197"/>
      <c r="DA37" s="197"/>
      <c r="DB37" s="197"/>
      <c r="DC37" s="197"/>
      <c r="DD37" s="197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5" hidden="1" customHeight="1">
      <c r="A38" s="160"/>
      <c r="B38" s="160"/>
      <c r="C38" s="173" t="str">
        <f>IF(MasterSheet!$A$1=1,MasterSheet!C186,MasterSheet!B186)</f>
        <v>Naknade za komunalno opremanje građevinskog zemljišta</v>
      </c>
      <c r="D38" s="174"/>
      <c r="E38" s="175">
        <f t="shared" si="0"/>
        <v>0</v>
      </c>
      <c r="F38" s="174"/>
      <c r="G38" s="175">
        <f t="shared" si="1"/>
        <v>0</v>
      </c>
      <c r="H38" s="174"/>
      <c r="I38" s="175">
        <f t="shared" si="2"/>
        <v>0</v>
      </c>
      <c r="J38" s="174"/>
      <c r="K38" s="175">
        <f t="shared" si="3"/>
        <v>0</v>
      </c>
      <c r="L38" s="174"/>
      <c r="M38" s="175">
        <f t="shared" si="4"/>
        <v>0</v>
      </c>
      <c r="N38" s="174">
        <v>34650886.039999984</v>
      </c>
      <c r="O38" s="175">
        <f t="shared" si="5"/>
        <v>1.0714559690785399</v>
      </c>
      <c r="P38" s="174">
        <v>49545886.130000003</v>
      </c>
      <c r="Q38" s="175">
        <v>1.5733847611940299</v>
      </c>
      <c r="R38" s="174">
        <v>37024035.200000003</v>
      </c>
      <c r="S38" s="175">
        <v>1.1182130836605255</v>
      </c>
      <c r="T38" s="174">
        <v>38396294.159999996</v>
      </c>
      <c r="U38" s="411">
        <f t="shared" si="6"/>
        <v>1.121092416128938</v>
      </c>
      <c r="V38" s="174">
        <v>33660000</v>
      </c>
      <c r="W38" s="411">
        <f t="shared" si="7"/>
        <v>0.92837245221612386</v>
      </c>
      <c r="X38" s="260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242"/>
      <c r="CX38" s="242"/>
      <c r="CY38" s="242"/>
      <c r="CZ38" s="197"/>
      <c r="DA38" s="197"/>
      <c r="DB38" s="197"/>
      <c r="DC38" s="197"/>
      <c r="DD38" s="197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5" hidden="1" customHeight="1">
      <c r="A39" s="160"/>
      <c r="B39" s="160"/>
      <c r="C39" s="173" t="str">
        <f>IF(MasterSheet!$A$1=1,MasterSheet!C187,MasterSheet!B187)</f>
        <v>Naknade za korišćenje građevinskog zemljišta</v>
      </c>
      <c r="D39" s="174">
        <v>7951809.7999999989</v>
      </c>
      <c r="E39" s="175">
        <f t="shared" si="0"/>
        <v>0.37004094187723946</v>
      </c>
      <c r="F39" s="174">
        <v>15654354.48</v>
      </c>
      <c r="G39" s="175">
        <f t="shared" si="1"/>
        <v>0.5840087476217124</v>
      </c>
      <c r="H39" s="174">
        <v>29004800</v>
      </c>
      <c r="I39" s="175">
        <f t="shared" si="2"/>
        <v>0.9400051853772361</v>
      </c>
      <c r="J39" s="174">
        <v>66702761.950000003</v>
      </c>
      <c r="K39" s="175">
        <f t="shared" si="3"/>
        <v>2.2375968450184502</v>
      </c>
      <c r="L39" s="174"/>
      <c r="M39" s="175">
        <f t="shared" si="4"/>
        <v>0</v>
      </c>
      <c r="N39" s="174"/>
      <c r="O39" s="175">
        <f t="shared" si="5"/>
        <v>0</v>
      </c>
      <c r="P39" s="174"/>
      <c r="Q39" s="175">
        <v>0</v>
      </c>
      <c r="R39" s="174">
        <v>0</v>
      </c>
      <c r="S39" s="175">
        <v>0</v>
      </c>
      <c r="T39" s="174"/>
      <c r="U39" s="411">
        <f t="shared" si="6"/>
        <v>0</v>
      </c>
      <c r="V39" s="174">
        <v>0</v>
      </c>
      <c r="W39" s="411">
        <f t="shared" si="7"/>
        <v>0</v>
      </c>
      <c r="X39" s="266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243"/>
      <c r="CX39" s="243"/>
      <c r="CY39" s="242"/>
      <c r="CZ39" s="197"/>
      <c r="DA39" s="197"/>
      <c r="DB39" s="197"/>
      <c r="DC39" s="197"/>
      <c r="DD39" s="197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5" hidden="1" customHeight="1">
      <c r="A40" s="160"/>
      <c r="B40" s="160"/>
      <c r="C40" s="173" t="str">
        <f>IF(MasterSheet!$A$1=1,MasterSheet!C188,MasterSheet!B188)</f>
        <v>Ekološke naknade</v>
      </c>
      <c r="D40" s="174"/>
      <c r="E40" s="175">
        <f t="shared" si="0"/>
        <v>0</v>
      </c>
      <c r="F40" s="174"/>
      <c r="G40" s="175">
        <f t="shared" si="1"/>
        <v>0</v>
      </c>
      <c r="H40" s="174"/>
      <c r="I40" s="175">
        <f t="shared" si="2"/>
        <v>0</v>
      </c>
      <c r="J40" s="174"/>
      <c r="K40" s="175">
        <f t="shared" si="3"/>
        <v>0</v>
      </c>
      <c r="L40" s="174"/>
      <c r="M40" s="175">
        <f t="shared" si="4"/>
        <v>0</v>
      </c>
      <c r="N40" s="174"/>
      <c r="O40" s="175">
        <f t="shared" si="5"/>
        <v>0</v>
      </c>
      <c r="P40" s="174"/>
      <c r="Q40" s="175">
        <v>0</v>
      </c>
      <c r="R40" s="174">
        <v>0</v>
      </c>
      <c r="S40" s="175">
        <v>0</v>
      </c>
      <c r="T40" s="174">
        <v>1738569.8299999998</v>
      </c>
      <c r="U40" s="411">
        <f t="shared" si="6"/>
        <v>5.0762645040731115E-2</v>
      </c>
      <c r="V40" s="174">
        <v>0</v>
      </c>
      <c r="W40" s="411">
        <f t="shared" si="7"/>
        <v>0</v>
      </c>
      <c r="X40" s="260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5" hidden="1" customHeight="1">
      <c r="A41" s="160"/>
      <c r="B41" s="160"/>
      <c r="C41" s="173" t="str">
        <f>IF(MasterSheet!$A$1=1,MasterSheet!C189,MasterSheet!B189)</f>
        <v>Naknade za priređivanje igara na sreću</v>
      </c>
      <c r="D41" s="174"/>
      <c r="E41" s="175">
        <f t="shared" si="0"/>
        <v>0</v>
      </c>
      <c r="F41" s="174"/>
      <c r="G41" s="175">
        <f t="shared" si="1"/>
        <v>0</v>
      </c>
      <c r="H41" s="174"/>
      <c r="I41" s="175">
        <f t="shared" si="2"/>
        <v>0</v>
      </c>
      <c r="J41" s="174"/>
      <c r="K41" s="175">
        <f t="shared" si="3"/>
        <v>0</v>
      </c>
      <c r="L41" s="174"/>
      <c r="M41" s="175">
        <f t="shared" si="4"/>
        <v>0</v>
      </c>
      <c r="N41" s="174"/>
      <c r="O41" s="175">
        <f t="shared" si="5"/>
        <v>0</v>
      </c>
      <c r="P41" s="174"/>
      <c r="Q41" s="175">
        <v>0</v>
      </c>
      <c r="R41" s="174">
        <v>0</v>
      </c>
      <c r="S41" s="175">
        <v>0</v>
      </c>
      <c r="T41" s="174">
        <v>0</v>
      </c>
      <c r="U41" s="411">
        <f t="shared" si="6"/>
        <v>0</v>
      </c>
      <c r="V41" s="174">
        <v>0</v>
      </c>
      <c r="W41" s="411">
        <f t="shared" si="7"/>
        <v>0</v>
      </c>
      <c r="X41" s="260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5" hidden="1" customHeight="1">
      <c r="A42" s="160"/>
      <c r="B42" s="160"/>
      <c r="C42" s="173" t="str">
        <f>IF(MasterSheet!$A$1=1,MasterSheet!C190,MasterSheet!B190)</f>
        <v>Naknade za lokalne puteve</v>
      </c>
      <c r="D42" s="174">
        <v>3161456.88</v>
      </c>
      <c r="E42" s="175">
        <f t="shared" si="0"/>
        <v>0.14711977662990366</v>
      </c>
      <c r="F42" s="174">
        <v>4842365.18</v>
      </c>
      <c r="G42" s="175">
        <f t="shared" si="1"/>
        <v>0.18065156426039916</v>
      </c>
      <c r="H42" s="174">
        <v>6135762.9146752004</v>
      </c>
      <c r="I42" s="175">
        <f t="shared" si="2"/>
        <v>0.19885153340274825</v>
      </c>
      <c r="J42" s="182">
        <v>6749085.1299999999</v>
      </c>
      <c r="K42" s="175">
        <f t="shared" si="3"/>
        <v>0.22640339248574301</v>
      </c>
      <c r="L42" s="174"/>
      <c r="M42" s="175">
        <f t="shared" si="4"/>
        <v>0</v>
      </c>
      <c r="N42" s="174">
        <v>2924398.53</v>
      </c>
      <c r="O42" s="175">
        <f t="shared" si="5"/>
        <v>9.0426670686456392E-2</v>
      </c>
      <c r="P42" s="174">
        <v>2629995.87</v>
      </c>
      <c r="Q42" s="175">
        <v>8.3518446173388369E-2</v>
      </c>
      <c r="R42" s="174">
        <v>2857504.52</v>
      </c>
      <c r="S42" s="175">
        <v>8.6303368166717007E-2</v>
      </c>
      <c r="T42" s="174"/>
      <c r="U42" s="411">
        <f t="shared" si="6"/>
        <v>0</v>
      </c>
      <c r="V42" s="174">
        <v>4067962.9071326288</v>
      </c>
      <c r="W42" s="411">
        <f t="shared" si="7"/>
        <v>0.11219800058285652</v>
      </c>
      <c r="X42" s="260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244"/>
      <c r="CX42" s="244"/>
      <c r="CY42" s="244"/>
      <c r="CZ42" s="244"/>
      <c r="DA42" s="244"/>
      <c r="DB42" s="245"/>
      <c r="DC42" s="197"/>
      <c r="DD42" s="197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5" hidden="1" customHeight="1">
      <c r="A43" s="160"/>
      <c r="B43" s="160"/>
      <c r="C43" s="173" t="str">
        <f>IF(MasterSheet!$A$1=1,MasterSheet!C191,MasterSheet!B191)</f>
        <v>Naknada za puteve</v>
      </c>
      <c r="D43" s="174"/>
      <c r="E43" s="175">
        <f t="shared" si="0"/>
        <v>0</v>
      </c>
      <c r="F43" s="174"/>
      <c r="G43" s="175">
        <f t="shared" si="1"/>
        <v>0</v>
      </c>
      <c r="H43" s="174"/>
      <c r="I43" s="175">
        <f t="shared" si="2"/>
        <v>0</v>
      </c>
      <c r="J43" s="174"/>
      <c r="K43" s="175">
        <f t="shared" si="3"/>
        <v>0</v>
      </c>
      <c r="L43" s="174"/>
      <c r="M43" s="175">
        <f t="shared" si="4"/>
        <v>0</v>
      </c>
      <c r="N43" s="174"/>
      <c r="O43" s="175">
        <f t="shared" si="5"/>
        <v>0</v>
      </c>
      <c r="P43" s="174"/>
      <c r="Q43" s="175">
        <v>0</v>
      </c>
      <c r="R43" s="174">
        <v>0</v>
      </c>
      <c r="S43" s="175">
        <v>0</v>
      </c>
      <c r="T43" s="174">
        <v>4536121.0600000005</v>
      </c>
      <c r="U43" s="411">
        <f t="shared" si="6"/>
        <v>0.1324453578206663</v>
      </c>
      <c r="V43" s="174">
        <v>0</v>
      </c>
      <c r="W43" s="411">
        <f t="shared" si="7"/>
        <v>0</v>
      </c>
      <c r="X43" s="260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244"/>
      <c r="CX43" s="244"/>
      <c r="CY43" s="246"/>
      <c r="CZ43" s="246"/>
      <c r="DA43" s="247"/>
      <c r="DB43" s="245"/>
      <c r="DC43" s="197"/>
      <c r="DD43" s="197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5" hidden="1" customHeight="1">
      <c r="A44" s="160"/>
      <c r="B44" s="160"/>
      <c r="C44" s="173" t="str">
        <f>IF(MasterSheet!$A$1=1,MasterSheet!C192,MasterSheet!B192)</f>
        <v>Ostale naknade</v>
      </c>
      <c r="D44" s="174">
        <v>26506294.399999999</v>
      </c>
      <c r="E44" s="175">
        <f t="shared" si="0"/>
        <v>1.2334819861324398</v>
      </c>
      <c r="F44" s="174">
        <v>75411484.329999998</v>
      </c>
      <c r="G44" s="175">
        <f t="shared" si="1"/>
        <v>2.8133364793881741</v>
      </c>
      <c r="H44" s="174">
        <v>88584828.486848786</v>
      </c>
      <c r="I44" s="175">
        <f t="shared" si="2"/>
        <v>2.8709109569240594</v>
      </c>
      <c r="J44" s="174">
        <v>1763635.2</v>
      </c>
      <c r="K44" s="175">
        <f t="shared" si="3"/>
        <v>5.9162536061724245E-2</v>
      </c>
      <c r="L44" s="174"/>
      <c r="M44" s="175">
        <f t="shared" si="4"/>
        <v>0</v>
      </c>
      <c r="N44" s="174">
        <v>5922850.6999999993</v>
      </c>
      <c r="O44" s="175">
        <f t="shared" si="5"/>
        <v>0.1831431880024737</v>
      </c>
      <c r="P44" s="174">
        <v>4372870.68</v>
      </c>
      <c r="Q44" s="175">
        <v>0.13886537567481741</v>
      </c>
      <c r="R44" s="174">
        <v>5747283.9499999993</v>
      </c>
      <c r="S44" s="175">
        <v>0.17358151464814253</v>
      </c>
      <c r="T44" s="174">
        <v>4536121.0600000005</v>
      </c>
      <c r="U44" s="411">
        <f t="shared" si="6"/>
        <v>0.1324453578206663</v>
      </c>
      <c r="V44" s="174">
        <v>3761911.0038222536</v>
      </c>
      <c r="W44" s="411">
        <f t="shared" si="7"/>
        <v>0.1037568194782319</v>
      </c>
      <c r="X44" s="266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248"/>
      <c r="CZ44" s="248"/>
      <c r="DA44" s="248"/>
      <c r="DB44" s="245"/>
      <c r="DC44" s="197"/>
      <c r="DD44" s="197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ht="15" customHeight="1">
      <c r="A45" s="160"/>
      <c r="B45" s="160"/>
      <c r="C45" s="178" t="str">
        <f>IF(MasterSheet!$A$1=1,MasterSheet!C193,MasterSheet!B193)</f>
        <v>Ostali prihodi</v>
      </c>
      <c r="D45" s="179">
        <f>SUM(D46:D49)</f>
        <v>7447067.6299999999</v>
      </c>
      <c r="E45" s="181">
        <f t="shared" si="0"/>
        <v>0.34655254455768064</v>
      </c>
      <c r="F45" s="179">
        <f>SUM(F46:F49)</f>
        <v>12464344.530000001</v>
      </c>
      <c r="G45" s="181">
        <f t="shared" si="1"/>
        <v>0.46500072859541131</v>
      </c>
      <c r="H45" s="179">
        <f>SUM(H46:H49)</f>
        <v>21801086.859999999</v>
      </c>
      <c r="I45" s="181">
        <f t="shared" si="2"/>
        <v>0.70654287205081667</v>
      </c>
      <c r="J45" s="179">
        <f>SUM(J46:J49)</f>
        <v>16720160.26</v>
      </c>
      <c r="K45" s="181">
        <f t="shared" si="3"/>
        <v>0.56089098490439449</v>
      </c>
      <c r="L45" s="179">
        <v>12230000</v>
      </c>
      <c r="M45" s="181">
        <f t="shared" si="4"/>
        <v>0.39400773195876293</v>
      </c>
      <c r="N45" s="179">
        <f>SUM(N46:N49)</f>
        <v>12633856.32</v>
      </c>
      <c r="O45" s="181">
        <f t="shared" si="5"/>
        <v>0.39065727643784787</v>
      </c>
      <c r="P45" s="179">
        <f>SUM(P46:P49)</f>
        <v>13803716.02</v>
      </c>
      <c r="Q45" s="181">
        <v>0.43835236646554465</v>
      </c>
      <c r="R45" s="179">
        <f>SUM(R46:R49)</f>
        <v>16633041.550000001</v>
      </c>
      <c r="S45" s="181">
        <v>0.50235703865901549</v>
      </c>
      <c r="T45" s="179">
        <v>15100005.68</v>
      </c>
      <c r="U45" s="411">
        <f t="shared" si="6"/>
        <v>0.44088895091827496</v>
      </c>
      <c r="V45" s="179">
        <v>15150000</v>
      </c>
      <c r="W45" s="411">
        <f t="shared" si="7"/>
        <v>0.41785034614005567</v>
      </c>
      <c r="X45" s="266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248"/>
      <c r="CZ45" s="248"/>
      <c r="DA45" s="248"/>
      <c r="DB45" s="245"/>
      <c r="DC45" s="197"/>
      <c r="DD45" s="197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ht="15" hidden="1" customHeight="1">
      <c r="A46" s="160"/>
      <c r="B46" s="160"/>
      <c r="C46" s="173" t="str">
        <f>IF(MasterSheet!$A$1=1,MasterSheet!C194,MasterSheet!B194)</f>
        <v>Prihodi od kapitala</v>
      </c>
      <c r="D46" s="174"/>
      <c r="E46" s="175">
        <f t="shared" si="0"/>
        <v>0</v>
      </c>
      <c r="F46" s="174"/>
      <c r="G46" s="175">
        <f t="shared" si="1"/>
        <v>0</v>
      </c>
      <c r="H46" s="174"/>
      <c r="I46" s="175">
        <f t="shared" si="2"/>
        <v>0</v>
      </c>
      <c r="J46" s="174"/>
      <c r="K46" s="175">
        <f t="shared" si="3"/>
        <v>0</v>
      </c>
      <c r="L46" s="174"/>
      <c r="M46" s="175">
        <f t="shared" si="4"/>
        <v>0</v>
      </c>
      <c r="N46" s="174">
        <v>227956.88</v>
      </c>
      <c r="O46" s="175">
        <f t="shared" si="5"/>
        <v>7.0487594310451457E-3</v>
      </c>
      <c r="P46" s="174">
        <v>284541.62999999995</v>
      </c>
      <c r="Q46" s="175">
        <v>9.0359361702127654E-3</v>
      </c>
      <c r="R46" s="174">
        <v>1798608.69</v>
      </c>
      <c r="S46" s="175">
        <v>5.4322219571126547E-2</v>
      </c>
      <c r="T46" s="174">
        <v>2149960.3200000003</v>
      </c>
      <c r="U46" s="411">
        <f t="shared" si="6"/>
        <v>6.2774396916698311E-2</v>
      </c>
      <c r="V46" s="174">
        <v>1273080</v>
      </c>
      <c r="W46" s="411">
        <f t="shared" si="7"/>
        <v>3.5112667898612684E-2</v>
      </c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238"/>
      <c r="CW46" s="238"/>
      <c r="CX46" s="238"/>
      <c r="CY46" s="248"/>
      <c r="CZ46" s="248"/>
      <c r="DA46" s="248"/>
      <c r="DB46" s="245"/>
      <c r="DC46" s="197"/>
      <c r="DD46" s="197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ht="15" hidden="1" customHeight="1">
      <c r="A47" s="160"/>
      <c r="B47" s="160"/>
      <c r="C47" s="173" t="str">
        <f>IF(MasterSheet!$A$1=1,MasterSheet!C195,MasterSheet!B195)</f>
        <v>Novčane kazne i oduzete imovinske koristi</v>
      </c>
      <c r="D47" s="174">
        <v>281254.96999999997</v>
      </c>
      <c r="E47" s="175">
        <f t="shared" si="0"/>
        <v>1.3088322862860066E-2</v>
      </c>
      <c r="F47" s="174">
        <v>1554080.11</v>
      </c>
      <c r="G47" s="175">
        <f t="shared" si="1"/>
        <v>5.7977247155381467E-2</v>
      </c>
      <c r="H47" s="174">
        <v>695871.25</v>
      </c>
      <c r="I47" s="175">
        <f t="shared" si="2"/>
        <v>2.2552218369198858E-2</v>
      </c>
      <c r="J47" s="174">
        <v>392915.63</v>
      </c>
      <c r="K47" s="175">
        <f t="shared" si="3"/>
        <v>1.3180665213015768E-2</v>
      </c>
      <c r="L47" s="174"/>
      <c r="M47" s="175">
        <f t="shared" si="4"/>
        <v>0</v>
      </c>
      <c r="N47" s="174">
        <v>404453.77</v>
      </c>
      <c r="O47" s="175">
        <f t="shared" si="5"/>
        <v>1.2506300865800865E-2</v>
      </c>
      <c r="P47" s="174">
        <v>346643.42</v>
      </c>
      <c r="Q47" s="175">
        <v>1.1008047634169578E-2</v>
      </c>
      <c r="R47" s="174">
        <v>604377.29</v>
      </c>
      <c r="S47" s="175">
        <v>1.8253617940199335E-2</v>
      </c>
      <c r="T47" s="174">
        <v>923082.52999999991</v>
      </c>
      <c r="U47" s="411">
        <f t="shared" si="6"/>
        <v>2.6952101667201959E-2</v>
      </c>
      <c r="V47" s="174">
        <v>530450</v>
      </c>
      <c r="W47" s="411">
        <f t="shared" si="7"/>
        <v>1.4630278291088617E-2</v>
      </c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238"/>
      <c r="CW47" s="238"/>
      <c r="CX47" s="238"/>
      <c r="CY47" s="248"/>
      <c r="CZ47" s="248"/>
      <c r="DA47" s="248"/>
      <c r="DB47" s="245"/>
      <c r="DC47" s="197"/>
      <c r="DD47" s="197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ht="15" hidden="1" customHeight="1">
      <c r="A48" s="160"/>
      <c r="B48" s="160"/>
      <c r="C48" s="173" t="str">
        <f>IF(MasterSheet!$A$1=1,MasterSheet!C196,MasterSheet!B196)</f>
        <v>Prihodi koje organi ostvaruju vršenjem svoje djelatnosti</v>
      </c>
      <c r="D48" s="174">
        <v>3468097.74</v>
      </c>
      <c r="E48" s="175">
        <f t="shared" si="0"/>
        <v>0.16138944297082228</v>
      </c>
      <c r="F48" s="174">
        <v>4793050.37</v>
      </c>
      <c r="G48" s="175">
        <f t="shared" si="1"/>
        <v>0.17881180264875957</v>
      </c>
      <c r="H48" s="174">
        <v>11158000.25</v>
      </c>
      <c r="I48" s="175">
        <f t="shared" si="2"/>
        <v>0.36161525311122639</v>
      </c>
      <c r="J48" s="174">
        <v>4234645.05</v>
      </c>
      <c r="K48" s="175">
        <f t="shared" si="3"/>
        <v>0.14205451358604496</v>
      </c>
      <c r="L48" s="174"/>
      <c r="M48" s="175">
        <f t="shared" si="4"/>
        <v>0</v>
      </c>
      <c r="N48" s="174">
        <v>4757313.25</v>
      </c>
      <c r="O48" s="175">
        <f t="shared" si="5"/>
        <v>0.14710306895485467</v>
      </c>
      <c r="P48" s="174">
        <v>4971901.540000001</v>
      </c>
      <c r="Q48" s="175">
        <v>0.15788826738647191</v>
      </c>
      <c r="R48" s="174">
        <v>6806974.21</v>
      </c>
      <c r="S48" s="175">
        <v>0.20558665690123831</v>
      </c>
      <c r="T48" s="174">
        <v>3480800.8699999996</v>
      </c>
      <c r="U48" s="411">
        <f t="shared" si="6"/>
        <v>0.10163218984495896</v>
      </c>
      <c r="V48" s="174">
        <v>4045005.9676615684</v>
      </c>
      <c r="W48" s="411">
        <f t="shared" si="7"/>
        <v>0.11156482796871138</v>
      </c>
      <c r="X48" s="266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248"/>
      <c r="CZ48" s="248"/>
      <c r="DA48" s="248"/>
      <c r="DB48" s="245"/>
      <c r="DC48" s="197"/>
      <c r="DD48" s="197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ht="12.75" hidden="1" customHeight="1">
      <c r="A49" s="160"/>
      <c r="B49" s="160"/>
      <c r="C49" s="173" t="str">
        <f>IF(MasterSheet!$A$1=1,MasterSheet!C197,MasterSheet!B197)</f>
        <v>Ostali prihodi</v>
      </c>
      <c r="D49" s="174">
        <v>3697714.92</v>
      </c>
      <c r="E49" s="175">
        <f t="shared" si="0"/>
        <v>0.17207477872399832</v>
      </c>
      <c r="F49" s="174">
        <v>6117214.0500000007</v>
      </c>
      <c r="G49" s="175">
        <f t="shared" si="1"/>
        <v>0.22821167879127033</v>
      </c>
      <c r="H49" s="174">
        <v>9947215.3599999994</v>
      </c>
      <c r="I49" s="175">
        <f t="shared" si="2"/>
        <v>0.32237540057039149</v>
      </c>
      <c r="J49" s="174">
        <v>12092599.58</v>
      </c>
      <c r="K49" s="175">
        <f t="shared" si="3"/>
        <v>0.4056558061053338</v>
      </c>
      <c r="L49" s="174"/>
      <c r="M49" s="175">
        <f t="shared" si="4"/>
        <v>0</v>
      </c>
      <c r="N49" s="174">
        <v>7244132.419999999</v>
      </c>
      <c r="O49" s="175">
        <f t="shared" si="5"/>
        <v>0.22399914718614716</v>
      </c>
      <c r="P49" s="174">
        <v>8200629.4299999997</v>
      </c>
      <c r="Q49" s="175">
        <v>0.26042011527469039</v>
      </c>
      <c r="R49" s="174">
        <v>7423081.3600000003</v>
      </c>
      <c r="S49" s="175">
        <v>0.22419454424645124</v>
      </c>
      <c r="T49" s="174">
        <v>8546161.959999999</v>
      </c>
      <c r="U49" s="411">
        <f t="shared" si="6"/>
        <v>0.24953026248941573</v>
      </c>
      <c r="V49" s="174">
        <v>8916162.4280776307</v>
      </c>
      <c r="W49" s="411">
        <f t="shared" si="7"/>
        <v>0.24591561431110215</v>
      </c>
      <c r="X49" s="267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249"/>
      <c r="CX49" s="249"/>
      <c r="CY49" s="250"/>
      <c r="CZ49" s="250"/>
      <c r="DA49" s="250"/>
      <c r="DB49" s="245"/>
      <c r="DC49" s="197"/>
      <c r="DD49" s="197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ht="15" customHeight="1" thickBot="1">
      <c r="A50" s="160"/>
      <c r="B50" s="160"/>
      <c r="C50" s="178" t="str">
        <f>IF(MasterSheet!$A$1=1,MasterSheet!C198,MasterSheet!B198)</f>
        <v>Primici od otplate kredita i sredstva prenijeta iz prethodne godine</v>
      </c>
      <c r="D50" s="179">
        <v>2780504.02</v>
      </c>
      <c r="E50" s="181">
        <f t="shared" si="0"/>
        <v>0.12939196891432825</v>
      </c>
      <c r="F50" s="179">
        <v>12570110.34</v>
      </c>
      <c r="G50" s="181">
        <f t="shared" si="1"/>
        <v>0.46894647789591498</v>
      </c>
      <c r="H50" s="179"/>
      <c r="I50" s="181">
        <f t="shared" si="2"/>
        <v>0</v>
      </c>
      <c r="J50" s="179"/>
      <c r="K50" s="181">
        <f t="shared" si="3"/>
        <v>0</v>
      </c>
      <c r="L50" s="179"/>
      <c r="M50" s="181">
        <f t="shared" si="4"/>
        <v>0</v>
      </c>
      <c r="N50" s="179"/>
      <c r="O50" s="181">
        <f t="shared" si="5"/>
        <v>0</v>
      </c>
      <c r="P50" s="179"/>
      <c r="Q50" s="181">
        <v>0</v>
      </c>
      <c r="R50" s="179">
        <v>0</v>
      </c>
      <c r="S50" s="181">
        <v>0</v>
      </c>
      <c r="T50" s="179">
        <v>113989.07</v>
      </c>
      <c r="U50" s="411">
        <f t="shared" si="6"/>
        <v>3.3282452042395403E-3</v>
      </c>
      <c r="V50" s="179">
        <v>0</v>
      </c>
      <c r="W50" s="411">
        <f t="shared" si="7"/>
        <v>0</v>
      </c>
      <c r="X50" s="268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ht="15" hidden="1" customHeight="1" thickTop="1" thickBot="1">
      <c r="A51" s="160"/>
      <c r="B51" s="160"/>
      <c r="C51" s="183" t="str">
        <f>IF(MasterSheet!$A$1=1,MasterSheet!C199,MasterSheet!B199)</f>
        <v>Donacije</v>
      </c>
      <c r="D51" s="184">
        <v>0</v>
      </c>
      <c r="E51" s="185">
        <f t="shared" si="0"/>
        <v>0</v>
      </c>
      <c r="F51" s="184">
        <v>0</v>
      </c>
      <c r="G51" s="185">
        <f t="shared" si="1"/>
        <v>0</v>
      </c>
      <c r="H51" s="184">
        <v>0</v>
      </c>
      <c r="I51" s="185">
        <f t="shared" si="2"/>
        <v>0</v>
      </c>
      <c r="J51" s="184">
        <v>0</v>
      </c>
      <c r="K51" s="185">
        <f t="shared" si="3"/>
        <v>0</v>
      </c>
      <c r="L51" s="184">
        <v>0</v>
      </c>
      <c r="M51" s="185">
        <f t="shared" si="4"/>
        <v>0</v>
      </c>
      <c r="N51" s="186">
        <v>0</v>
      </c>
      <c r="O51" s="187">
        <f t="shared" si="5"/>
        <v>0</v>
      </c>
      <c r="P51" s="186"/>
      <c r="Q51" s="187">
        <v>0</v>
      </c>
      <c r="R51" s="184"/>
      <c r="S51" s="185">
        <v>0</v>
      </c>
      <c r="T51" s="184">
        <v>3750358.55</v>
      </c>
      <c r="U51" s="411">
        <f t="shared" si="6"/>
        <v>0.10950271686764577</v>
      </c>
      <c r="V51" s="184"/>
      <c r="W51" s="411">
        <f t="shared" si="7"/>
        <v>0</v>
      </c>
      <c r="X51" s="268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248"/>
      <c r="DA51" s="197"/>
      <c r="DB51" s="197"/>
      <c r="DC51" s="197"/>
      <c r="DD51" s="197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ht="14.25" thickTop="1" thickBot="1">
      <c r="A52" s="160"/>
      <c r="B52" s="160"/>
      <c r="C52" s="194" t="str">
        <f>IF(MasterSheet!$A$1=1,MasterSheet!C247,MasterSheet!B247)</f>
        <v>Donacije</v>
      </c>
      <c r="D52" s="395">
        <v>1053772.6200000001</v>
      </c>
      <c r="E52" s="181">
        <f>+D52/$D$9*100</f>
        <v>4.9037769091162933E-2</v>
      </c>
      <c r="F52" s="395">
        <v>1560565.85</v>
      </c>
      <c r="G52" s="181">
        <f>+F52/$F$9*100</f>
        <v>5.8219207237455703E-2</v>
      </c>
      <c r="H52" s="395">
        <v>1980484</v>
      </c>
      <c r="I52" s="181">
        <f>+H52/$H$9*100</f>
        <v>6.4184729064039409E-2</v>
      </c>
      <c r="J52" s="395">
        <v>5542134.3700000001</v>
      </c>
      <c r="K52" s="181">
        <f>+J52/$J$9*100</f>
        <v>0.18591527574639383</v>
      </c>
      <c r="L52" s="395">
        <v>3080000</v>
      </c>
      <c r="M52" s="181">
        <f>+L52/$L$9*100</f>
        <v>9.9226804123711349E-2</v>
      </c>
      <c r="N52" s="179">
        <v>4244191.55</v>
      </c>
      <c r="O52" s="371">
        <f>+N52/$N$9*100</f>
        <v>0.13123659709338278</v>
      </c>
      <c r="P52" s="179">
        <v>2881375.29</v>
      </c>
      <c r="Q52" s="371">
        <v>9.1501279453794854E-2</v>
      </c>
      <c r="R52" s="179">
        <v>3102369.06</v>
      </c>
      <c r="S52" s="371">
        <v>9.3698854122621564E-2</v>
      </c>
      <c r="T52" s="184">
        <v>3750358.55</v>
      </c>
      <c r="U52" s="411">
        <f t="shared" si="6"/>
        <v>0.10950271686764577</v>
      </c>
      <c r="V52" s="179">
        <v>3000000</v>
      </c>
      <c r="W52" s="412">
        <f t="shared" si="7"/>
        <v>8.2742642800011035E-2</v>
      </c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ht="15" customHeight="1" thickTop="1" thickBot="1">
      <c r="A53" s="160"/>
      <c r="B53" s="160"/>
      <c r="C53" s="188" t="str">
        <f>IF(MasterSheet!$A$1=1,MasterSheet!C200,MasterSheet!B200)</f>
        <v>Izdaci</v>
      </c>
      <c r="D53" s="189">
        <f>+D55+D69+D75+D81+D82+D83+D84++D86+D85</f>
        <v>122152514.3198</v>
      </c>
      <c r="E53" s="169">
        <f t="shared" ref="E53:O53" si="8">+E55+E69+E75+E81+E82+E83+E84++E86+E85</f>
        <v>5.6844206021592445</v>
      </c>
      <c r="F53" s="189">
        <f t="shared" si="8"/>
        <v>210021333.29000002</v>
      </c>
      <c r="G53" s="169">
        <f t="shared" si="8"/>
        <v>7.835155131132252</v>
      </c>
      <c r="H53" s="189">
        <f t="shared" si="8"/>
        <v>286758914.61149997</v>
      </c>
      <c r="I53" s="169">
        <f t="shared" si="8"/>
        <v>9.2934571756384479</v>
      </c>
      <c r="J53" s="189">
        <f t="shared" si="8"/>
        <v>222677512.22999999</v>
      </c>
      <c r="K53" s="169">
        <f t="shared" si="8"/>
        <v>7.4698930637370022</v>
      </c>
      <c r="L53" s="189">
        <f t="shared" si="8"/>
        <v>213712969.94999999</v>
      </c>
      <c r="M53" s="169">
        <f t="shared" si="8"/>
        <v>6.8850827947809279</v>
      </c>
      <c r="N53" s="189">
        <f>+N55+N69+N75+N81+N82+N83+N84+N86+N85</f>
        <v>143503088.81999999</v>
      </c>
      <c r="O53" s="169">
        <f t="shared" si="8"/>
        <v>4.4373249480519474</v>
      </c>
      <c r="P53" s="189">
        <f>+P55+P69+P75+P81+P82+P83+P84+P86+P85</f>
        <v>160307833.25000006</v>
      </c>
      <c r="Q53" s="169">
        <v>5.0907536757700864</v>
      </c>
      <c r="R53" s="189">
        <f>+R55+R69+R75+R81+R82+R83+R84+R86+R85</f>
        <v>146487112.00999999</v>
      </c>
      <c r="S53" s="169">
        <v>4.424255874660223</v>
      </c>
      <c r="T53" s="189">
        <f>T55+T69+T75+T81+T82+T83+T84</f>
        <v>194068543.23249999</v>
      </c>
      <c r="U53" s="169">
        <f t="shared" si="6"/>
        <v>5.6664002812490875</v>
      </c>
      <c r="V53" s="189">
        <v>147764910.84830001</v>
      </c>
      <c r="W53" s="169">
        <f t="shared" si="7"/>
        <v>4.075486412232121</v>
      </c>
      <c r="X53" s="268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ht="15" customHeight="1" thickTop="1" thickBot="1">
      <c r="A54" s="160"/>
      <c r="B54" s="160"/>
      <c r="C54" s="190" t="str">
        <f>IF(MasterSheet!$A$1=1,MasterSheet!C201,MasterSheet!B201)</f>
        <v>Tekuća potrošnja lokalne samouprave</v>
      </c>
      <c r="D54" s="191">
        <f>+D53-D81</f>
        <v>65241030.659800008</v>
      </c>
      <c r="E54" s="169">
        <f t="shared" si="0"/>
        <v>3.0360198548001307</v>
      </c>
      <c r="F54" s="191">
        <f>+F53-F81</f>
        <v>105218682.56000002</v>
      </c>
      <c r="G54" s="169">
        <f t="shared" si="1"/>
        <v>3.9253379056146245</v>
      </c>
      <c r="H54" s="191">
        <f>+H53-H81</f>
        <v>124407867.63150001</v>
      </c>
      <c r="I54" s="169">
        <f t="shared" si="2"/>
        <v>4.0318857801238011</v>
      </c>
      <c r="J54" s="191">
        <f>+J53-J81</f>
        <v>110342352.22999999</v>
      </c>
      <c r="K54" s="169">
        <f t="shared" si="3"/>
        <v>3.7015213763837638</v>
      </c>
      <c r="L54" s="191">
        <f>+L53-L81</f>
        <v>130562969.94999999</v>
      </c>
      <c r="M54" s="169">
        <f t="shared" si="4"/>
        <v>4.2062812483891747</v>
      </c>
      <c r="N54" s="168">
        <f>+N53-N81</f>
        <v>92033414.329999983</v>
      </c>
      <c r="O54" s="192">
        <f t="shared" si="5"/>
        <v>2.8458074931972783</v>
      </c>
      <c r="P54" s="168">
        <f>+P53-P81</f>
        <v>111991128.18000007</v>
      </c>
      <c r="Q54" s="192">
        <v>3.5564029272785036</v>
      </c>
      <c r="R54" s="168">
        <f>+R53-R81</f>
        <v>99331543.36999999</v>
      </c>
      <c r="S54" s="192">
        <v>3.0000466134098458</v>
      </c>
      <c r="T54" s="168">
        <f>T53-T81</f>
        <v>144687887.4425</v>
      </c>
      <c r="U54" s="169">
        <f t="shared" si="6"/>
        <v>4.2245872125463517</v>
      </c>
      <c r="V54" s="168">
        <v>107764910.84830001</v>
      </c>
      <c r="W54" s="169">
        <f t="shared" si="7"/>
        <v>2.9722511748986404</v>
      </c>
      <c r="X54" s="268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ht="15" customHeight="1" thickTop="1">
      <c r="A55" s="160"/>
      <c r="B55" s="160"/>
      <c r="C55" s="193" t="str">
        <f>IF(MasterSheet!$A$1=1,MasterSheet!C202,MasterSheet!B202)</f>
        <v>Tekući izdaci</v>
      </c>
      <c r="D55" s="171">
        <f>+D56+D62+D63+D65+D66+D67+D68+D64</f>
        <v>49256706.21980001</v>
      </c>
      <c r="E55" s="172">
        <f t="shared" si="0"/>
        <v>2.2921823360696174</v>
      </c>
      <c r="F55" s="171">
        <f>+F56+F62+F63+F65+F66+F67+F68+F64</f>
        <v>71093291.460000008</v>
      </c>
      <c r="G55" s="172">
        <f t="shared" si="1"/>
        <v>2.6522399350867381</v>
      </c>
      <c r="H55" s="171">
        <f>+H56+H62+H63+H65+H66+H67+H68+H64</f>
        <v>86689566.571500003</v>
      </c>
      <c r="I55" s="172">
        <f t="shared" si="2"/>
        <v>2.8094881569710917</v>
      </c>
      <c r="J55" s="171">
        <f>+J56+J62+J63+J65+J66+J67+J68+J64</f>
        <v>75125141.88000001</v>
      </c>
      <c r="K55" s="172">
        <f t="shared" si="3"/>
        <v>2.5201322334786989</v>
      </c>
      <c r="L55" s="171">
        <f>+L56+L62+L63+L65+L66+L67+L68+L64</f>
        <v>64610000</v>
      </c>
      <c r="M55" s="172">
        <f t="shared" si="4"/>
        <v>2.0815077319587627</v>
      </c>
      <c r="N55" s="171">
        <f>+N56+N62+N63+N65+N66+N67+N68+N64</f>
        <v>65516340.920000002</v>
      </c>
      <c r="O55" s="172">
        <f t="shared" si="5"/>
        <v>2.0258608818800248</v>
      </c>
      <c r="P55" s="171">
        <f>+P56+P62+P63+P65+P66+P67+P68+P64</f>
        <v>62674225.200000018</v>
      </c>
      <c r="Q55" s="172">
        <v>1.9902897808828206</v>
      </c>
      <c r="R55" s="171">
        <f>+R56+R62+R63+R65+R66+R67+R68+R64</f>
        <v>63265369.140000008</v>
      </c>
      <c r="S55" s="172">
        <v>1.9107631875566295</v>
      </c>
      <c r="T55" s="171">
        <v>64292739.54999999</v>
      </c>
      <c r="U55" s="411">
        <f t="shared" si="6"/>
        <v>1.8772150880317671</v>
      </c>
      <c r="V55" s="171">
        <v>64710000</v>
      </c>
      <c r="W55" s="410">
        <f t="shared" si="7"/>
        <v>1.784758805196238</v>
      </c>
      <c r="X55" s="268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ht="15" customHeight="1">
      <c r="A56" s="160"/>
      <c r="B56" s="160"/>
      <c r="C56" s="194" t="str">
        <f>IF(MasterSheet!$A$1=1,MasterSheet!C203,MasterSheet!B203)</f>
        <v>Bruto zarade i doprinosi na teret poslodavca</v>
      </c>
      <c r="D56" s="179">
        <v>22909978.369800005</v>
      </c>
      <c r="E56" s="181">
        <f t="shared" si="0"/>
        <v>1.0661258490297363</v>
      </c>
      <c r="F56" s="179">
        <v>31729442.970000006</v>
      </c>
      <c r="G56" s="181">
        <f t="shared" si="1"/>
        <v>1.1837135970900954</v>
      </c>
      <c r="H56" s="179">
        <v>40399850.68</v>
      </c>
      <c r="I56" s="181">
        <f t="shared" si="2"/>
        <v>1.3093029128856624</v>
      </c>
      <c r="J56" s="179">
        <v>40532718.950000003</v>
      </c>
      <c r="K56" s="181">
        <f t="shared" si="3"/>
        <v>1.3597020781616909</v>
      </c>
      <c r="L56" s="179">
        <v>32760000</v>
      </c>
      <c r="M56" s="181">
        <f t="shared" si="4"/>
        <v>1.0554123711340206</v>
      </c>
      <c r="N56" s="179">
        <f>+SUM(N57:N61)</f>
        <v>32685526.710000005</v>
      </c>
      <c r="O56" s="181">
        <f t="shared" si="5"/>
        <v>1.0106841901669761</v>
      </c>
      <c r="P56" s="179">
        <f>+SUM(P57:P61)</f>
        <v>33099260.940000013</v>
      </c>
      <c r="Q56" s="181">
        <v>1.0511038723404258</v>
      </c>
      <c r="R56" s="179">
        <f>+SUM(R57:R61)</f>
        <v>36040618.039999999</v>
      </c>
      <c r="S56" s="181">
        <v>1.0885115687103593</v>
      </c>
      <c r="T56" s="179">
        <v>36835921.669999994</v>
      </c>
      <c r="U56" s="411">
        <f t="shared" si="6"/>
        <v>1.0755327650442348</v>
      </c>
      <c r="V56" s="179">
        <v>37000000</v>
      </c>
      <c r="W56" s="411">
        <f t="shared" si="7"/>
        <v>1.0204925945334695</v>
      </c>
      <c r="X56" s="269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ht="15" hidden="1" customHeight="1">
      <c r="A57" s="160"/>
      <c r="B57" s="160"/>
      <c r="C57" s="195" t="str">
        <f>IF(MasterSheet!$A$1=1,MasterSheet!C204,MasterSheet!B204)</f>
        <v>Neto zarade</v>
      </c>
      <c r="D57" s="174">
        <v>12842648.100000005</v>
      </c>
      <c r="E57" s="175">
        <f t="shared" si="0"/>
        <v>0.59763823816836548</v>
      </c>
      <c r="F57" s="174">
        <v>18387273.760000002</v>
      </c>
      <c r="G57" s="175">
        <f t="shared" si="1"/>
        <v>0.68596432605857127</v>
      </c>
      <c r="H57" s="174">
        <v>24932926.689999998</v>
      </c>
      <c r="I57" s="175">
        <f t="shared" si="2"/>
        <v>0.80804144056261329</v>
      </c>
      <c r="J57" s="174"/>
      <c r="K57" s="175">
        <f t="shared" si="3"/>
        <v>0</v>
      </c>
      <c r="L57" s="174"/>
      <c r="M57" s="175">
        <f t="shared" si="4"/>
        <v>0</v>
      </c>
      <c r="N57" s="174">
        <v>26607131.840000004</v>
      </c>
      <c r="O57" s="175">
        <f t="shared" si="5"/>
        <v>0.82273134941249237</v>
      </c>
      <c r="P57" s="174">
        <v>25572694.79000001</v>
      </c>
      <c r="Q57" s="175">
        <v>0.8120893867894573</v>
      </c>
      <c r="R57" s="174">
        <v>25093925.329999998</v>
      </c>
      <c r="S57" s="175">
        <v>0.75789566082754456</v>
      </c>
      <c r="T57" s="174">
        <v>24202511.635679998</v>
      </c>
      <c r="U57" s="411">
        <f t="shared" si="6"/>
        <v>0.7066633079996496</v>
      </c>
      <c r="V57" s="174">
        <v>24565549.310215194</v>
      </c>
      <c r="W57" s="411">
        <f t="shared" si="7"/>
        <v>0.67753949058706442</v>
      </c>
      <c r="X57" s="269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ht="15" hidden="1" customHeight="1">
      <c r="A58" s="160"/>
      <c r="B58" s="160"/>
      <c r="C58" s="195" t="str">
        <f>IF(MasterSheet!$A$1=1,MasterSheet!C205,MasterSheet!B205)</f>
        <v>Porez na zarade</v>
      </c>
      <c r="D58" s="174">
        <v>2843884.07</v>
      </c>
      <c r="E58" s="175">
        <f t="shared" si="0"/>
        <v>0.13234138722136907</v>
      </c>
      <c r="F58" s="174">
        <v>3358772.28</v>
      </c>
      <c r="G58" s="175">
        <f t="shared" si="1"/>
        <v>0.12530394627867933</v>
      </c>
      <c r="H58" s="174">
        <v>4100316.02</v>
      </c>
      <c r="I58" s="175">
        <f t="shared" si="2"/>
        <v>0.13288553344568316</v>
      </c>
      <c r="J58" s="174"/>
      <c r="K58" s="175">
        <f t="shared" si="3"/>
        <v>0</v>
      </c>
      <c r="L58" s="174"/>
      <c r="M58" s="175">
        <f t="shared" si="4"/>
        <v>0</v>
      </c>
      <c r="N58" s="174">
        <v>1280341.3400000001</v>
      </c>
      <c r="O58" s="175">
        <f t="shared" si="5"/>
        <v>3.9590022881880023E-2</v>
      </c>
      <c r="P58" s="174">
        <v>1523568.7499999998</v>
      </c>
      <c r="Q58" s="175">
        <v>4.8382621467132417E-2</v>
      </c>
      <c r="R58" s="174">
        <v>2345281.56</v>
      </c>
      <c r="S58" s="175">
        <v>7.0833028088190877E-2</v>
      </c>
      <c r="T58" s="174">
        <v>1466600.5179000001</v>
      </c>
      <c r="U58" s="411">
        <f t="shared" si="6"/>
        <v>4.2821703346083102E-2</v>
      </c>
      <c r="V58" s="174">
        <v>1488599.5256685</v>
      </c>
      <c r="W58" s="411">
        <f t="shared" si="7"/>
        <v>4.1056886274884845E-2</v>
      </c>
      <c r="X58" s="269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253"/>
      <c r="DA58" s="197"/>
      <c r="DB58" s="197"/>
      <c r="DC58" s="197"/>
      <c r="DD58" s="197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ht="15" hidden="1" customHeight="1">
      <c r="A59" s="160"/>
      <c r="B59" s="160"/>
      <c r="C59" s="195" t="str">
        <f>IF(MasterSheet!$A$1=1,MasterSheet!C206,MasterSheet!B206)</f>
        <v>Doprinosi na teret zaposlenog</v>
      </c>
      <c r="D59" s="174">
        <v>3661666.71</v>
      </c>
      <c r="E59" s="175">
        <f t="shared" si="0"/>
        <v>0.17039725952813067</v>
      </c>
      <c r="F59" s="174">
        <v>5065861.34</v>
      </c>
      <c r="G59" s="175">
        <f t="shared" si="1"/>
        <v>0.18898941764596155</v>
      </c>
      <c r="H59" s="174">
        <v>5810034.6499999994</v>
      </c>
      <c r="I59" s="175">
        <f t="shared" si="2"/>
        <v>0.18829513384754989</v>
      </c>
      <c r="J59" s="174"/>
      <c r="K59" s="175">
        <f t="shared" si="3"/>
        <v>0</v>
      </c>
      <c r="L59" s="174"/>
      <c r="M59" s="175">
        <f t="shared" si="4"/>
        <v>0</v>
      </c>
      <c r="N59" s="174">
        <v>3067317.62</v>
      </c>
      <c r="O59" s="175">
        <f t="shared" si="5"/>
        <v>9.4845937538651837E-2</v>
      </c>
      <c r="P59" s="174">
        <v>3904382.58</v>
      </c>
      <c r="Q59" s="175">
        <v>0.12398801460781202</v>
      </c>
      <c r="R59" s="174">
        <v>5572315.9400000004</v>
      </c>
      <c r="S59" s="175">
        <v>0.16829706855934765</v>
      </c>
      <c r="T59" s="174">
        <v>3520622.6124300002</v>
      </c>
      <c r="U59" s="411">
        <f t="shared" si="6"/>
        <v>0.10279490240386582</v>
      </c>
      <c r="V59" s="174">
        <v>3573431.9516164497</v>
      </c>
      <c r="W59" s="411">
        <f t="shared" si="7"/>
        <v>9.8558401180915398E-2</v>
      </c>
      <c r="X59" s="269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ht="15" hidden="1" customHeight="1">
      <c r="A60" s="160"/>
      <c r="B60" s="160"/>
      <c r="C60" s="195" t="str">
        <f>IF(MasterSheet!$A$1=1,MasterSheet!C207,MasterSheet!B207)</f>
        <v>Doprinosi na teret poslodavca</v>
      </c>
      <c r="D60" s="174">
        <v>3186770.2497999999</v>
      </c>
      <c r="E60" s="175">
        <f t="shared" si="0"/>
        <v>0.14829774534878309</v>
      </c>
      <c r="F60" s="174">
        <v>4443188.17</v>
      </c>
      <c r="G60" s="175">
        <f t="shared" si="1"/>
        <v>0.16575967804514083</v>
      </c>
      <c r="H60" s="174">
        <v>4975018.1100000003</v>
      </c>
      <c r="I60" s="175">
        <f t="shared" si="2"/>
        <v>0.16123341035779104</v>
      </c>
      <c r="J60" s="174"/>
      <c r="K60" s="175">
        <f t="shared" si="3"/>
        <v>0</v>
      </c>
      <c r="L60" s="174"/>
      <c r="M60" s="175">
        <f t="shared" si="4"/>
        <v>0</v>
      </c>
      <c r="N60" s="174">
        <v>1525124.6500000001</v>
      </c>
      <c r="O60" s="175">
        <f t="shared" si="5"/>
        <v>4.7159080086580089E-2</v>
      </c>
      <c r="P60" s="174">
        <v>1867935.3099999996</v>
      </c>
      <c r="Q60" s="175">
        <v>5.9318364877738949E-2</v>
      </c>
      <c r="R60" s="174">
        <v>2698145.06</v>
      </c>
      <c r="S60" s="175">
        <v>8.1490337058290549E-2</v>
      </c>
      <c r="T60" s="174">
        <v>1688949.3070800002</v>
      </c>
      <c r="U60" s="411">
        <f t="shared" si="6"/>
        <v>4.9313828347688993E-2</v>
      </c>
      <c r="V60" s="174">
        <v>1714283.5466862</v>
      </c>
      <c r="W60" s="411">
        <f t="shared" si="7"/>
        <v>4.7281450387130761E-2</v>
      </c>
      <c r="X60" s="269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ht="15" hidden="1" customHeight="1">
      <c r="A61" s="162"/>
      <c r="B61" s="162"/>
      <c r="C61" s="195" t="str">
        <f>IF(MasterSheet!$A$1=1,MasterSheet!C208,MasterSheet!B208)</f>
        <v>Prirez na porez</v>
      </c>
      <c r="D61" s="174">
        <v>375009.24</v>
      </c>
      <c r="E61" s="175">
        <f t="shared" si="0"/>
        <v>1.7451218763088094E-2</v>
      </c>
      <c r="F61" s="174">
        <v>474347.42</v>
      </c>
      <c r="G61" s="175">
        <f t="shared" si="1"/>
        <v>1.7696229061742213E-2</v>
      </c>
      <c r="H61" s="174">
        <v>581555.21</v>
      </c>
      <c r="I61" s="175">
        <f t="shared" si="2"/>
        <v>1.8847394672024891E-2</v>
      </c>
      <c r="J61" s="174"/>
      <c r="K61" s="175">
        <f t="shared" si="3"/>
        <v>0</v>
      </c>
      <c r="L61" s="174"/>
      <c r="M61" s="175">
        <f t="shared" si="4"/>
        <v>0</v>
      </c>
      <c r="N61" s="174">
        <v>205611.25999999998</v>
      </c>
      <c r="O61" s="175">
        <f t="shared" si="5"/>
        <v>6.3578002473716755E-3</v>
      </c>
      <c r="P61" s="174">
        <v>230679.51</v>
      </c>
      <c r="Q61" s="175">
        <v>7.3254845982851698E-3</v>
      </c>
      <c r="R61" s="174">
        <v>330950.15000000002</v>
      </c>
      <c r="S61" s="175">
        <v>9.9954741769858052E-3</v>
      </c>
      <c r="T61" s="174">
        <v>262311.82613999996</v>
      </c>
      <c r="U61" s="411">
        <f t="shared" si="6"/>
        <v>7.6589630687027349E-3</v>
      </c>
      <c r="V61" s="174">
        <v>266246.50353209995</v>
      </c>
      <c r="W61" s="411">
        <f t="shared" si="7"/>
        <v>7.3433131128361412E-3</v>
      </c>
      <c r="X61" s="269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ht="15" customHeight="1">
      <c r="A62" s="162"/>
      <c r="B62" s="162"/>
      <c r="C62" s="194" t="str">
        <f>IF(MasterSheet!$A$1=1,MasterSheet!C209,MasterSheet!B209)</f>
        <v>Ostala lična primanja</v>
      </c>
      <c r="D62" s="179">
        <v>4368113.9400000004</v>
      </c>
      <c r="E62" s="181">
        <f t="shared" si="0"/>
        <v>0.20327208990646378</v>
      </c>
      <c r="F62" s="179">
        <v>6156084.9900000002</v>
      </c>
      <c r="G62" s="181">
        <f t="shared" si="1"/>
        <v>0.22966181645215447</v>
      </c>
      <c r="H62" s="179">
        <v>7066165.1400000006</v>
      </c>
      <c r="I62" s="181">
        <f t="shared" si="2"/>
        <v>0.22900457415089451</v>
      </c>
      <c r="J62" s="179">
        <v>6026649.0199999996</v>
      </c>
      <c r="K62" s="181">
        <f t="shared" si="3"/>
        <v>0.20216870244884264</v>
      </c>
      <c r="L62" s="179">
        <v>5720000</v>
      </c>
      <c r="M62" s="181">
        <f t="shared" si="4"/>
        <v>0.18427835051546393</v>
      </c>
      <c r="N62" s="179">
        <v>7347314.0199999996</v>
      </c>
      <c r="O62" s="181">
        <f t="shared" si="5"/>
        <v>0.22718967285095854</v>
      </c>
      <c r="P62" s="179">
        <v>2935022.82</v>
      </c>
      <c r="Q62" s="181">
        <v>9.3204916481422678E-2</v>
      </c>
      <c r="R62" s="179">
        <v>2483676.67</v>
      </c>
      <c r="S62" s="181">
        <v>7.5012886439142251E-2</v>
      </c>
      <c r="T62" s="179">
        <v>2308248.6</v>
      </c>
      <c r="U62" s="411">
        <f t="shared" si="6"/>
        <v>6.7396087477006636E-2</v>
      </c>
      <c r="V62" s="179">
        <v>2300000</v>
      </c>
      <c r="W62" s="411">
        <f t="shared" si="7"/>
        <v>6.3436026146675123E-2</v>
      </c>
      <c r="X62" s="269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ht="15" customHeight="1">
      <c r="A63" s="162"/>
      <c r="B63" s="162"/>
      <c r="C63" s="194" t="str">
        <f>IF(MasterSheet!$A$1=1,MasterSheet!C210,MasterSheet!B210)</f>
        <v>Rashodi za materijal i usluge</v>
      </c>
      <c r="D63" s="179">
        <v>14680010.780000001</v>
      </c>
      <c r="E63" s="181">
        <f t="shared" si="0"/>
        <v>0.6831407129228908</v>
      </c>
      <c r="F63" s="179">
        <v>21387573.460000001</v>
      </c>
      <c r="G63" s="181">
        <f t="shared" si="1"/>
        <v>0.7978949248274575</v>
      </c>
      <c r="H63" s="179">
        <v>23284608.100000001</v>
      </c>
      <c r="I63" s="181">
        <f t="shared" si="2"/>
        <v>0.75462172997148047</v>
      </c>
      <c r="J63" s="179">
        <v>19998061.219999999</v>
      </c>
      <c r="K63" s="181">
        <f t="shared" si="3"/>
        <v>0.67085076216034878</v>
      </c>
      <c r="L63" s="179">
        <v>17840000</v>
      </c>
      <c r="M63" s="181">
        <f t="shared" si="4"/>
        <v>0.57474226804123707</v>
      </c>
      <c r="N63" s="179">
        <v>15836529.350000001</v>
      </c>
      <c r="O63" s="181">
        <f t="shared" si="5"/>
        <v>0.48968860080395799</v>
      </c>
      <c r="P63" s="179">
        <v>16836563.879999999</v>
      </c>
      <c r="Q63" s="181">
        <v>0.53466382597650042</v>
      </c>
      <c r="R63" s="179">
        <v>15003900.02</v>
      </c>
      <c r="S63" s="181">
        <v>0.45315312654787065</v>
      </c>
      <c r="T63" s="179">
        <v>14404200.050000001</v>
      </c>
      <c r="U63" s="411">
        <f t="shared" si="6"/>
        <v>0.42057286490116508</v>
      </c>
      <c r="V63" s="179">
        <v>14350000</v>
      </c>
      <c r="W63" s="411">
        <f t="shared" si="7"/>
        <v>0.39578564139338612</v>
      </c>
      <c r="X63" s="266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ht="15" customHeight="1">
      <c r="A64" s="160"/>
      <c r="B64" s="160"/>
      <c r="C64" s="194" t="str">
        <f>IF(MasterSheet!$A$1=1,MasterSheet!C211,MasterSheet!B211)</f>
        <v>Tekuće održavanje</v>
      </c>
      <c r="D64" s="179">
        <v>4644683.17</v>
      </c>
      <c r="E64" s="181">
        <f t="shared" si="0"/>
        <v>0.21614235981199684</v>
      </c>
      <c r="F64" s="179">
        <v>7490889.2599999998</v>
      </c>
      <c r="G64" s="181">
        <f t="shared" si="1"/>
        <v>0.27945865547472487</v>
      </c>
      <c r="H64" s="179">
        <v>7738618.5800000001</v>
      </c>
      <c r="I64" s="181">
        <f t="shared" si="2"/>
        <v>0.25079785390199638</v>
      </c>
      <c r="J64" s="179">
        <v>4862089.4800000004</v>
      </c>
      <c r="K64" s="181">
        <f t="shared" si="3"/>
        <v>0.16310263267359948</v>
      </c>
      <c r="L64" s="179">
        <v>4840000</v>
      </c>
      <c r="M64" s="181">
        <f t="shared" si="4"/>
        <v>0.15592783505154639</v>
      </c>
      <c r="N64" s="179">
        <v>4621732.5999999996</v>
      </c>
      <c r="O64" s="181">
        <f t="shared" si="5"/>
        <v>0.14291071737786021</v>
      </c>
      <c r="P64" s="179">
        <v>5028758.51</v>
      </c>
      <c r="Q64" s="181">
        <v>0.15969382375357252</v>
      </c>
      <c r="R64" s="179">
        <v>3981477.42</v>
      </c>
      <c r="S64" s="181">
        <v>0.12024999758381152</v>
      </c>
      <c r="T64" s="179">
        <v>5167666.5810000002</v>
      </c>
      <c r="U64" s="411">
        <f t="shared" si="6"/>
        <v>0.15088518149435021</v>
      </c>
      <c r="V64" s="179">
        <v>4100000</v>
      </c>
      <c r="W64" s="411">
        <f t="shared" si="7"/>
        <v>0.11308161182668175</v>
      </c>
      <c r="X64" s="269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ht="15" customHeight="1">
      <c r="A65" s="160"/>
      <c r="B65" s="160"/>
      <c r="C65" s="194" t="str">
        <f>IF(MasterSheet!$A$1=1,MasterSheet!C212,MasterSheet!B212)</f>
        <v>Kamate</v>
      </c>
      <c r="D65" s="179">
        <v>455669.44</v>
      </c>
      <c r="E65" s="181">
        <f t="shared" si="0"/>
        <v>2.1204776397226489E-2</v>
      </c>
      <c r="F65" s="179">
        <v>836173.69</v>
      </c>
      <c r="G65" s="181">
        <f t="shared" si="1"/>
        <v>3.1194690915873902E-2</v>
      </c>
      <c r="H65" s="179">
        <v>1273698.22</v>
      </c>
      <c r="I65" s="181">
        <f t="shared" si="2"/>
        <v>4.1278785973554576E-2</v>
      </c>
      <c r="J65" s="179">
        <v>1010709.4</v>
      </c>
      <c r="K65" s="181">
        <f t="shared" si="3"/>
        <v>3.3905045286816503E-2</v>
      </c>
      <c r="L65" s="179">
        <v>1150000</v>
      </c>
      <c r="M65" s="181">
        <f t="shared" si="4"/>
        <v>3.7048969072164949E-2</v>
      </c>
      <c r="N65" s="179">
        <v>2510915.6800000002</v>
      </c>
      <c r="O65" s="181">
        <f t="shared" si="5"/>
        <v>7.7641177489177496E-2</v>
      </c>
      <c r="P65" s="179">
        <v>2860462.2</v>
      </c>
      <c r="Q65" s="181">
        <v>9.0837161003493178E-2</v>
      </c>
      <c r="R65" s="179">
        <v>3347292.06</v>
      </c>
      <c r="S65" s="181">
        <v>0.10109610570824523</v>
      </c>
      <c r="T65" s="179">
        <v>3385393.0399999996</v>
      </c>
      <c r="U65" s="411">
        <f t="shared" si="6"/>
        <v>9.8846478437326635E-2</v>
      </c>
      <c r="V65" s="179">
        <v>4000000</v>
      </c>
      <c r="W65" s="411">
        <f t="shared" si="7"/>
        <v>0.11032352373334806</v>
      </c>
      <c r="X65" s="269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ht="15" customHeight="1">
      <c r="A66" s="160"/>
      <c r="B66" s="160"/>
      <c r="C66" s="194" t="str">
        <f>IF(MasterSheet!$A$1=1,MasterSheet!C213,MasterSheet!B213)</f>
        <v>Renta</v>
      </c>
      <c r="D66" s="179">
        <v>422746.26</v>
      </c>
      <c r="E66" s="181">
        <f t="shared" si="0"/>
        <v>1.9672681837219042E-2</v>
      </c>
      <c r="F66" s="179">
        <v>681936.29</v>
      </c>
      <c r="G66" s="181">
        <f t="shared" si="1"/>
        <v>2.5440637567617982E-2</v>
      </c>
      <c r="H66" s="179">
        <v>813077.09</v>
      </c>
      <c r="I66" s="181">
        <f t="shared" si="2"/>
        <v>2.6350696460980035E-2</v>
      </c>
      <c r="J66" s="179">
        <v>729952.59</v>
      </c>
      <c r="K66" s="181">
        <f t="shared" si="3"/>
        <v>2.4486836296544783E-2</v>
      </c>
      <c r="L66" s="179">
        <v>570000</v>
      </c>
      <c r="M66" s="181">
        <f t="shared" si="4"/>
        <v>1.8363402061855671E-2</v>
      </c>
      <c r="N66" s="179">
        <v>330969.98</v>
      </c>
      <c r="O66" s="181">
        <f t="shared" si="5"/>
        <v>1.0234074829931973E-2</v>
      </c>
      <c r="P66" s="179">
        <v>317175.2</v>
      </c>
      <c r="Q66" s="181">
        <v>1.007225150841537E-2</v>
      </c>
      <c r="R66" s="179">
        <v>435777.18</v>
      </c>
      <c r="S66" s="181">
        <v>1.3161497432799757E-2</v>
      </c>
      <c r="T66" s="179">
        <v>455172.39</v>
      </c>
      <c r="U66" s="411">
        <f t="shared" si="6"/>
        <v>1.329009284942626E-2</v>
      </c>
      <c r="V66" s="179">
        <v>460000</v>
      </c>
      <c r="W66" s="411">
        <f t="shared" si="7"/>
        <v>1.2687205229335025E-2</v>
      </c>
      <c r="X66" s="269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ht="15" customHeight="1">
      <c r="A67" s="160"/>
      <c r="B67" s="160"/>
      <c r="C67" s="194" t="str">
        <f>IF(MasterSheet!$A$1=1,MasterSheet!C214,MasterSheet!B214)</f>
        <v>Subvencije</v>
      </c>
      <c r="D67" s="179">
        <v>535086.44999999995</v>
      </c>
      <c r="E67" s="181">
        <f t="shared" si="0"/>
        <v>2.4900481641770205E-2</v>
      </c>
      <c r="F67" s="179">
        <v>797354.68</v>
      </c>
      <c r="G67" s="181">
        <f t="shared" si="1"/>
        <v>2.974649058011565E-2</v>
      </c>
      <c r="H67" s="179">
        <v>1547180</v>
      </c>
      <c r="I67" s="181">
        <f t="shared" si="2"/>
        <v>5.0141949701840813E-2</v>
      </c>
      <c r="J67" s="179">
        <v>1131782.23</v>
      </c>
      <c r="K67" s="181">
        <f t="shared" si="3"/>
        <v>3.7966529017108348E-2</v>
      </c>
      <c r="L67" s="179">
        <v>750000</v>
      </c>
      <c r="M67" s="181">
        <f t="shared" si="4"/>
        <v>2.4162371134020619E-2</v>
      </c>
      <c r="N67" s="179">
        <v>952860</v>
      </c>
      <c r="O67" s="181">
        <f t="shared" si="5"/>
        <v>2.946382189239332E-2</v>
      </c>
      <c r="P67" s="179">
        <v>754203.5</v>
      </c>
      <c r="Q67" s="181">
        <v>2.3950571610034933E-2</v>
      </c>
      <c r="R67" s="179">
        <v>758994.65</v>
      </c>
      <c r="S67" s="181">
        <v>2.2923426457263668E-2</v>
      </c>
      <c r="T67" s="179">
        <v>417432.82999999996</v>
      </c>
      <c r="U67" s="411">
        <f t="shared" si="6"/>
        <v>1.2188175713159508E-2</v>
      </c>
      <c r="V67" s="179">
        <v>500000</v>
      </c>
      <c r="W67" s="411">
        <f t="shared" si="7"/>
        <v>1.3790440466668507E-2</v>
      </c>
      <c r="X67" s="269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ht="15" customHeight="1">
      <c r="A68" s="160"/>
      <c r="B68" s="160"/>
      <c r="C68" s="194" t="str">
        <f>IF(MasterSheet!$A$1=1,MasterSheet!C215,MasterSheet!B215)</f>
        <v>Ostali izdaci</v>
      </c>
      <c r="D68" s="179">
        <v>1240417.81</v>
      </c>
      <c r="E68" s="181">
        <f t="shared" si="0"/>
        <v>5.772338452231375E-2</v>
      </c>
      <c r="F68" s="179">
        <v>2013836.12</v>
      </c>
      <c r="G68" s="181">
        <f t="shared" si="1"/>
        <v>7.5129122178698007E-2</v>
      </c>
      <c r="H68" s="179">
        <v>4566368.7615</v>
      </c>
      <c r="I68" s="181">
        <f t="shared" si="2"/>
        <v>0.14798965392468239</v>
      </c>
      <c r="J68" s="179">
        <v>833178.99</v>
      </c>
      <c r="K68" s="181">
        <f t="shared" si="3"/>
        <v>2.7949647433747064E-2</v>
      </c>
      <c r="L68" s="179">
        <v>980000</v>
      </c>
      <c r="M68" s="181">
        <f t="shared" si="4"/>
        <v>3.1572164948453607E-2</v>
      </c>
      <c r="N68" s="179">
        <v>1230492.5799999998</v>
      </c>
      <c r="O68" s="181">
        <f t="shared" si="5"/>
        <v>3.8048626468769324E-2</v>
      </c>
      <c r="P68" s="179">
        <v>842778.14999999991</v>
      </c>
      <c r="Q68" s="181">
        <v>2.6763358208955222E-2</v>
      </c>
      <c r="R68" s="179">
        <v>1213633.1000000001</v>
      </c>
      <c r="S68" s="181">
        <v>3.6654578677136819E-2</v>
      </c>
      <c r="T68" s="179">
        <v>2535092.0100000002</v>
      </c>
      <c r="U68" s="411">
        <f t="shared" si="6"/>
        <v>7.4019446115215048E-2</v>
      </c>
      <c r="V68" s="179">
        <v>2000000</v>
      </c>
      <c r="W68" s="411">
        <f t="shared" si="7"/>
        <v>5.5161761866674028E-2</v>
      </c>
      <c r="X68" s="269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ht="15" customHeight="1">
      <c r="A69" s="160"/>
      <c r="B69" s="160"/>
      <c r="C69" s="194" t="str">
        <f>IF(MasterSheet!$A$1=1,MasterSheet!C216,MasterSheet!B216)</f>
        <v>Transferi za socijalnu zaštitu</v>
      </c>
      <c r="D69" s="179">
        <f>SUM(D70:D74)</f>
        <v>285178.90000000002</v>
      </c>
      <c r="E69" s="181">
        <f t="shared" si="0"/>
        <v>1.3270924659127928E-2</v>
      </c>
      <c r="F69" s="179">
        <f>SUM(F70:F74)</f>
        <v>267122.38</v>
      </c>
      <c r="G69" s="181">
        <f t="shared" si="1"/>
        <v>9.9653937698190639E-3</v>
      </c>
      <c r="H69" s="179">
        <f>SUM(H70:H74)</f>
        <v>3877000.1</v>
      </c>
      <c r="I69" s="181">
        <f t="shared" si="2"/>
        <v>0.125648175395385</v>
      </c>
      <c r="J69" s="179">
        <f>SUM(J70:J74)</f>
        <v>604891.49</v>
      </c>
      <c r="K69" s="181">
        <f t="shared" si="3"/>
        <v>2.0291562898356257E-2</v>
      </c>
      <c r="L69" s="179">
        <f>SUM(L70:L74)</f>
        <v>440000</v>
      </c>
      <c r="M69" s="181">
        <f t="shared" si="4"/>
        <v>1.4175257731958763E-2</v>
      </c>
      <c r="N69" s="179">
        <f>SUM(N70:N74)</f>
        <v>761932.83999999985</v>
      </c>
      <c r="O69" s="181">
        <f t="shared" si="5"/>
        <v>2.3560075448361157E-2</v>
      </c>
      <c r="P69" s="179">
        <f>SUM(P70:P74)</f>
        <v>453275.36</v>
      </c>
      <c r="Q69" s="181">
        <v>1.4394263575738329E-2</v>
      </c>
      <c r="R69" s="179">
        <v>436472.52</v>
      </c>
      <c r="S69" s="181">
        <v>1.3182498338870433E-2</v>
      </c>
      <c r="T69" s="179">
        <v>604518.25249999994</v>
      </c>
      <c r="U69" s="411">
        <f t="shared" si="6"/>
        <v>1.7650683304622033E-2</v>
      </c>
      <c r="V69" s="179">
        <v>1000000</v>
      </c>
      <c r="W69" s="411">
        <f t="shared" si="7"/>
        <v>2.7580880933337014E-2</v>
      </c>
      <c r="X69" s="266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ht="15" hidden="1" customHeight="1">
      <c r="A70" s="160"/>
      <c r="B70" s="160"/>
      <c r="C70" s="195" t="str">
        <f>IF(MasterSheet!$A$1=1,MasterSheet!C217,MasterSheet!B217)</f>
        <v>Prava iz oblasti socijalne zaštite</v>
      </c>
      <c r="D70" s="179">
        <v>254133.9</v>
      </c>
      <c r="E70" s="175">
        <f t="shared" si="0"/>
        <v>1.182623202568756E-2</v>
      </c>
      <c r="F70" s="179">
        <v>195543.38</v>
      </c>
      <c r="G70" s="175">
        <f t="shared" si="1"/>
        <v>7.2950337623577692E-3</v>
      </c>
      <c r="H70" s="174">
        <v>3801208.7</v>
      </c>
      <c r="I70" s="175">
        <f t="shared" si="2"/>
        <v>0.12319188164376459</v>
      </c>
      <c r="J70" s="174">
        <v>549056.49</v>
      </c>
      <c r="K70" s="175">
        <f t="shared" si="3"/>
        <v>1.8418533713518953E-2</v>
      </c>
      <c r="L70" s="179"/>
      <c r="M70" s="175">
        <f t="shared" si="4"/>
        <v>0</v>
      </c>
      <c r="N70" s="174">
        <v>761932.83999999985</v>
      </c>
      <c r="O70" s="175">
        <f t="shared" si="5"/>
        <v>2.3560075448361157E-2</v>
      </c>
      <c r="P70" s="174">
        <v>453275.36</v>
      </c>
      <c r="Q70" s="175">
        <v>1.4394263575738329E-2</v>
      </c>
      <c r="R70" s="174">
        <v>436472.52</v>
      </c>
      <c r="S70" s="175">
        <v>1.3182498338870433E-2</v>
      </c>
      <c r="T70" s="174">
        <v>604518.25249999994</v>
      </c>
      <c r="U70" s="411">
        <f t="shared" si="6"/>
        <v>1.7650683304622033E-2</v>
      </c>
      <c r="V70" s="174">
        <v>596208.6175500002</v>
      </c>
      <c r="W70" s="411">
        <f t="shared" si="7"/>
        <v>1.6443958892076019E-2</v>
      </c>
      <c r="X70" s="269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ht="15" hidden="1" customHeight="1">
      <c r="A71" s="160"/>
      <c r="B71" s="160"/>
      <c r="C71" s="195" t="str">
        <f>IF(MasterSheet!$A$1=1,MasterSheet!C218,MasterSheet!B218)</f>
        <v>Sredstva za tehnološke viškove</v>
      </c>
      <c r="D71" s="174">
        <v>31045</v>
      </c>
      <c r="E71" s="175">
        <f t="shared" si="0"/>
        <v>1.4446926334403649E-3</v>
      </c>
      <c r="F71" s="174">
        <v>71579</v>
      </c>
      <c r="G71" s="175">
        <f t="shared" si="1"/>
        <v>2.6703600074612947E-3</v>
      </c>
      <c r="H71" s="174">
        <v>75791.399999999994</v>
      </c>
      <c r="I71" s="175">
        <f t="shared" si="2"/>
        <v>2.4562937516204304E-3</v>
      </c>
      <c r="J71" s="174">
        <v>55835</v>
      </c>
      <c r="K71" s="175">
        <f t="shared" si="3"/>
        <v>1.873029184837303E-3</v>
      </c>
      <c r="L71" s="174">
        <v>440000</v>
      </c>
      <c r="M71" s="175">
        <f t="shared" si="4"/>
        <v>1.4175257731958763E-2</v>
      </c>
      <c r="N71" s="174"/>
      <c r="O71" s="175">
        <f t="shared" si="5"/>
        <v>0</v>
      </c>
      <c r="P71" s="174"/>
      <c r="Q71" s="175">
        <v>0</v>
      </c>
      <c r="R71" s="174"/>
      <c r="S71" s="175">
        <v>0</v>
      </c>
      <c r="T71" s="174"/>
      <c r="U71" s="411">
        <f t="shared" si="6"/>
        <v>0</v>
      </c>
      <c r="V71" s="174"/>
      <c r="W71" s="411">
        <f t="shared" si="7"/>
        <v>0</v>
      </c>
      <c r="X71" s="269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ht="15" hidden="1" customHeight="1">
      <c r="A72" s="160"/>
      <c r="B72" s="160"/>
      <c r="C72" s="195" t="str">
        <f>IF(MasterSheet!$A$1=1,MasterSheet!C219,MasterSheet!B219)</f>
        <v>Prava iz oblasti penzijskog i invalidskog osiguranja</v>
      </c>
      <c r="D72" s="174"/>
      <c r="E72" s="181">
        <f t="shared" si="0"/>
        <v>0</v>
      </c>
      <c r="F72" s="174"/>
      <c r="G72" s="181">
        <f t="shared" si="1"/>
        <v>0</v>
      </c>
      <c r="H72" s="174"/>
      <c r="I72" s="181">
        <f t="shared" si="2"/>
        <v>0</v>
      </c>
      <c r="J72" s="174"/>
      <c r="K72" s="181">
        <f t="shared" si="3"/>
        <v>0</v>
      </c>
      <c r="L72" s="174"/>
      <c r="M72" s="181">
        <f t="shared" si="4"/>
        <v>0</v>
      </c>
      <c r="N72" s="174"/>
      <c r="O72" s="181">
        <f t="shared" si="5"/>
        <v>0</v>
      </c>
      <c r="P72" s="174"/>
      <c r="Q72" s="181">
        <v>0</v>
      </c>
      <c r="R72" s="174"/>
      <c r="S72" s="181">
        <v>0</v>
      </c>
      <c r="T72" s="174"/>
      <c r="U72" s="411">
        <f t="shared" si="6"/>
        <v>0</v>
      </c>
      <c r="V72" s="174"/>
      <c r="W72" s="411">
        <f t="shared" si="7"/>
        <v>0</v>
      </c>
      <c r="X72" s="269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ht="13.5" hidden="1" customHeight="1">
      <c r="A73" s="160"/>
      <c r="B73" s="160"/>
      <c r="C73" s="195" t="str">
        <f>IF(MasterSheet!$A$1=1,MasterSheet!C220,MasterSheet!B220)</f>
        <v>Ostala prava iz oblasti zdravstvene zaštite</v>
      </c>
      <c r="D73" s="174"/>
      <c r="E73" s="181">
        <f t="shared" si="0"/>
        <v>0</v>
      </c>
      <c r="F73" s="174"/>
      <c r="G73" s="181">
        <f t="shared" si="1"/>
        <v>0</v>
      </c>
      <c r="H73" s="174"/>
      <c r="I73" s="181">
        <f t="shared" si="2"/>
        <v>0</v>
      </c>
      <c r="J73" s="174"/>
      <c r="K73" s="181">
        <f t="shared" si="3"/>
        <v>0</v>
      </c>
      <c r="L73" s="174"/>
      <c r="M73" s="181">
        <f t="shared" si="4"/>
        <v>0</v>
      </c>
      <c r="N73" s="174"/>
      <c r="O73" s="181">
        <f t="shared" si="5"/>
        <v>0</v>
      </c>
      <c r="P73" s="174"/>
      <c r="Q73" s="181">
        <v>0</v>
      </c>
      <c r="R73" s="174"/>
      <c r="S73" s="181">
        <v>0</v>
      </c>
      <c r="T73" s="174"/>
      <c r="U73" s="411">
        <f t="shared" si="6"/>
        <v>0</v>
      </c>
      <c r="V73" s="174"/>
      <c r="W73" s="411">
        <f t="shared" si="7"/>
        <v>0</v>
      </c>
      <c r="X73" s="269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ht="15" hidden="1" customHeight="1">
      <c r="A74" s="160"/>
      <c r="B74" s="160"/>
      <c r="C74" s="195" t="str">
        <f>IF(MasterSheet!$A$1=1,MasterSheet!C221,MasterSheet!B221)</f>
        <v>Ostala prava iz oblasti zdravstvenog osiguranja</v>
      </c>
      <c r="D74" s="174"/>
      <c r="E74" s="181">
        <f t="shared" si="0"/>
        <v>0</v>
      </c>
      <c r="F74" s="174"/>
      <c r="G74" s="181">
        <f t="shared" si="1"/>
        <v>0</v>
      </c>
      <c r="H74" s="174"/>
      <c r="I74" s="181">
        <f t="shared" si="2"/>
        <v>0</v>
      </c>
      <c r="J74" s="174"/>
      <c r="K74" s="181">
        <f t="shared" si="3"/>
        <v>0</v>
      </c>
      <c r="L74" s="174"/>
      <c r="M74" s="181">
        <f t="shared" si="4"/>
        <v>0</v>
      </c>
      <c r="N74" s="174"/>
      <c r="O74" s="181">
        <f t="shared" si="5"/>
        <v>0</v>
      </c>
      <c r="P74" s="174"/>
      <c r="Q74" s="181">
        <v>0</v>
      </c>
      <c r="R74" s="174"/>
      <c r="S74" s="181">
        <v>0</v>
      </c>
      <c r="T74" s="174"/>
      <c r="U74" s="411">
        <f t="shared" si="6"/>
        <v>0</v>
      </c>
      <c r="V74" s="174"/>
      <c r="W74" s="411">
        <f t="shared" si="7"/>
        <v>0</v>
      </c>
      <c r="X74" s="269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ht="15" customHeight="1">
      <c r="A75" s="160"/>
      <c r="B75" s="160"/>
      <c r="C75" s="194" t="str">
        <f>IF(MasterSheet!$A$1=1,MasterSheet!C222,MasterSheet!B222)</f>
        <v>Transferi inst. pojedinicima NVO i javnom sektoru</v>
      </c>
      <c r="D75" s="179">
        <f>SUM(D76:D80)</f>
        <v>9650993.2699999996</v>
      </c>
      <c r="E75" s="181">
        <f t="shared" si="0"/>
        <v>0.44911318674670764</v>
      </c>
      <c r="F75" s="179">
        <f>SUM(F76:F80)</f>
        <v>25747211.559999999</v>
      </c>
      <c r="G75" s="181">
        <f t="shared" si="1"/>
        <v>0.96053764446931544</v>
      </c>
      <c r="H75" s="179">
        <f>SUM(H76:H80)</f>
        <v>26119681.829999998</v>
      </c>
      <c r="I75" s="181">
        <f t="shared" si="2"/>
        <v>0.84650252236193935</v>
      </c>
      <c r="J75" s="179">
        <f>SUM(J76:J80)</f>
        <v>30389270.27</v>
      </c>
      <c r="K75" s="181">
        <f t="shared" si="3"/>
        <v>1.0194320788326066</v>
      </c>
      <c r="L75" s="179">
        <f>SUM(L76:L80)</f>
        <v>29330000</v>
      </c>
      <c r="M75" s="181">
        <f t="shared" si="4"/>
        <v>0.94490979381443296</v>
      </c>
      <c r="N75" s="179">
        <f>SUM(N76:N80)</f>
        <v>25970721.580000002</v>
      </c>
      <c r="O75" s="181">
        <f t="shared" si="5"/>
        <v>0.80305261533704397</v>
      </c>
      <c r="P75" s="179">
        <f>SUM(P76:P80)</f>
        <v>32940489.75</v>
      </c>
      <c r="Q75" s="181">
        <v>1.0460619164814227</v>
      </c>
      <c r="R75" s="179">
        <f>SUM(R76:R80)</f>
        <v>32437054.77</v>
      </c>
      <c r="S75" s="181">
        <v>0.97967546874056177</v>
      </c>
      <c r="T75" s="179">
        <v>35489630.489999995</v>
      </c>
      <c r="U75" s="411">
        <f t="shared" si="6"/>
        <v>1.0362238456597272</v>
      </c>
      <c r="V75" s="179">
        <v>37000000</v>
      </c>
      <c r="W75" s="411">
        <f t="shared" si="7"/>
        <v>1.0204925945334695</v>
      </c>
      <c r="X75" s="266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ht="15" hidden="1" customHeight="1">
      <c r="A76" s="160"/>
      <c r="B76" s="160"/>
      <c r="C76" s="195" t="str">
        <f>IF(MasterSheet!$A$1=1,MasterSheet!C223,MasterSheet!B223)</f>
        <v>Transferi javnim institucijama</v>
      </c>
      <c r="D76" s="174">
        <v>4594921.79</v>
      </c>
      <c r="E76" s="175">
        <f t="shared" si="0"/>
        <v>0.21382669226115686</v>
      </c>
      <c r="F76" s="174">
        <v>7631561.1200000001</v>
      </c>
      <c r="G76" s="175">
        <f t="shared" si="1"/>
        <v>0.28470662637567618</v>
      </c>
      <c r="H76" s="174">
        <v>8699880.1600000001</v>
      </c>
      <c r="I76" s="175">
        <f t="shared" si="2"/>
        <v>0.28195100337049517</v>
      </c>
      <c r="J76" s="174">
        <v>30389270.27</v>
      </c>
      <c r="K76" s="175">
        <f t="shared" si="3"/>
        <v>1.0194320788326066</v>
      </c>
      <c r="L76" s="174">
        <v>29330000</v>
      </c>
      <c r="M76" s="175">
        <f t="shared" si="4"/>
        <v>0.94490979381443296</v>
      </c>
      <c r="N76" s="174">
        <v>7736126.5500000017</v>
      </c>
      <c r="O76" s="175">
        <f t="shared" si="5"/>
        <v>0.23921232374768095</v>
      </c>
      <c r="P76" s="174">
        <v>10302219.9</v>
      </c>
      <c r="Q76" s="175">
        <v>0.32715845982851705</v>
      </c>
      <c r="R76" s="174">
        <v>16162528.719999999</v>
      </c>
      <c r="S76" s="175">
        <v>0.48814644276653574</v>
      </c>
      <c r="T76" s="174">
        <v>11554293.226415399</v>
      </c>
      <c r="U76" s="411">
        <f t="shared" si="6"/>
        <v>0.33736147701875674</v>
      </c>
      <c r="V76" s="174">
        <v>11727607.624811629</v>
      </c>
      <c r="W76" s="411">
        <f t="shared" si="7"/>
        <v>0.3234577495328248</v>
      </c>
      <c r="X76" s="266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ht="15" hidden="1" customHeight="1">
      <c r="A77" s="160"/>
      <c r="B77" s="160"/>
      <c r="C77" s="195" t="str">
        <f>IF(MasterSheet!$A$1=1,MasterSheet!C224,MasterSheet!B224)</f>
        <v>Transferi nevladinim organizacijama</v>
      </c>
      <c r="D77" s="174">
        <v>3246552.13</v>
      </c>
      <c r="E77" s="175">
        <f t="shared" si="0"/>
        <v>0.15107972125273397</v>
      </c>
      <c r="F77" s="174">
        <v>3439884.9</v>
      </c>
      <c r="G77" s="175">
        <f t="shared" si="1"/>
        <v>0.12832997202014551</v>
      </c>
      <c r="H77" s="174">
        <v>3630299.76</v>
      </c>
      <c r="I77" s="175">
        <f t="shared" si="2"/>
        <v>0.11765296085040186</v>
      </c>
      <c r="J77" s="174"/>
      <c r="K77" s="175">
        <f t="shared" si="3"/>
        <v>0</v>
      </c>
      <c r="L77" s="174"/>
      <c r="M77" s="175">
        <f t="shared" si="4"/>
        <v>0</v>
      </c>
      <c r="N77" s="174">
        <v>1704066.0099999998</v>
      </c>
      <c r="O77" s="175">
        <f t="shared" si="5"/>
        <v>5.2692208101422382E-2</v>
      </c>
      <c r="P77" s="174">
        <v>2007979.5599999998</v>
      </c>
      <c r="Q77" s="175">
        <v>6.3765625912988247E-2</v>
      </c>
      <c r="R77" s="174">
        <v>328847.71000000002</v>
      </c>
      <c r="S77" s="175">
        <v>9.9319755360918159E-3</v>
      </c>
      <c r="T77" s="174">
        <v>2050900.7986499998</v>
      </c>
      <c r="U77" s="411">
        <f t="shared" si="6"/>
        <v>5.9882063670472122E-2</v>
      </c>
      <c r="V77" s="174">
        <v>2102173.3186162496</v>
      </c>
      <c r="W77" s="411">
        <f t="shared" si="7"/>
        <v>5.7979792001992707E-2</v>
      </c>
      <c r="X77" s="266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ht="15" hidden="1" customHeight="1">
      <c r="A78" s="160"/>
      <c r="B78" s="160"/>
      <c r="C78" s="195" t="str">
        <f>IF(MasterSheet!$A$1=1,MasterSheet!C225,MasterSheet!B225)</f>
        <v>Transferi pojedincima</v>
      </c>
      <c r="D78" s="174">
        <v>1809519.35</v>
      </c>
      <c r="E78" s="175">
        <f t="shared" si="0"/>
        <v>8.4206773232816806E-2</v>
      </c>
      <c r="F78" s="174">
        <v>2954250.77</v>
      </c>
      <c r="G78" s="175">
        <f t="shared" si="1"/>
        <v>0.11021267562022011</v>
      </c>
      <c r="H78" s="174">
        <v>4125355.32</v>
      </c>
      <c r="I78" s="175">
        <f t="shared" si="2"/>
        <v>0.1336970222971221</v>
      </c>
      <c r="J78" s="174"/>
      <c r="K78" s="175">
        <f t="shared" si="3"/>
        <v>0</v>
      </c>
      <c r="L78" s="174"/>
      <c r="M78" s="175">
        <f t="shared" si="4"/>
        <v>0</v>
      </c>
      <c r="N78" s="174">
        <v>2805869.4000000004</v>
      </c>
      <c r="O78" s="175">
        <f t="shared" si="5"/>
        <v>8.6761576994434153E-2</v>
      </c>
      <c r="P78" s="174">
        <v>2876786.48</v>
      </c>
      <c r="Q78" s="175">
        <v>9.135555668466179E-2</v>
      </c>
      <c r="R78" s="174">
        <v>2595063.2000000002</v>
      </c>
      <c r="S78" s="175">
        <v>7.8377022047719735E-2</v>
      </c>
      <c r="T78" s="174">
        <v>3082028.8015999999</v>
      </c>
      <c r="U78" s="411">
        <f t="shared" si="6"/>
        <v>8.9988869794738524E-2</v>
      </c>
      <c r="V78" s="174">
        <v>3261579.5216399995</v>
      </c>
      <c r="W78" s="411">
        <f t="shared" si="7"/>
        <v>8.9957236440963109E-2</v>
      </c>
      <c r="X78" s="266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ht="15" hidden="1" customHeight="1">
      <c r="A79" s="160"/>
      <c r="B79" s="160"/>
      <c r="C79" s="195" t="str">
        <f>IF(MasterSheet!$A$1=1,MasterSheet!C226,MasterSheet!B226)</f>
        <v>Transferi opštinama</v>
      </c>
      <c r="D79" s="174"/>
      <c r="E79" s="175">
        <f t="shared" ref="E79:E99" si="9">+D79/$D$9*100</f>
        <v>0</v>
      </c>
      <c r="F79" s="174"/>
      <c r="G79" s="175">
        <f t="shared" ref="G79:G99" si="10">+F79/$F$9*100</f>
        <v>0</v>
      </c>
      <c r="H79" s="174"/>
      <c r="I79" s="175">
        <f t="shared" si="2"/>
        <v>0</v>
      </c>
      <c r="J79" s="174"/>
      <c r="K79" s="175">
        <f t="shared" si="3"/>
        <v>0</v>
      </c>
      <c r="L79" s="174"/>
      <c r="M79" s="175">
        <f t="shared" si="4"/>
        <v>0</v>
      </c>
      <c r="N79" s="174"/>
      <c r="O79" s="175">
        <f t="shared" si="5"/>
        <v>0</v>
      </c>
      <c r="P79" s="174"/>
      <c r="Q79" s="175">
        <v>0</v>
      </c>
      <c r="R79" s="174">
        <v>0</v>
      </c>
      <c r="S79" s="175">
        <v>0</v>
      </c>
      <c r="T79" s="174"/>
      <c r="U79" s="411">
        <f t="shared" ref="U79:U99" si="11">T79/T$9*100</f>
        <v>0</v>
      </c>
      <c r="V79" s="174"/>
      <c r="W79" s="411">
        <f t="shared" ref="W79:W99" si="12">V79/V$9*100</f>
        <v>0</v>
      </c>
      <c r="X79" s="266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ht="15" hidden="1" customHeight="1">
      <c r="A80" s="164"/>
      <c r="B80" s="164"/>
      <c r="C80" s="195" t="str">
        <f>IF(MasterSheet!$A$1=1,MasterSheet!C227,MasterSheet!B227)</f>
        <v>Transferi javnim preduzećima</v>
      </c>
      <c r="D80" s="174"/>
      <c r="E80" s="175">
        <f t="shared" si="9"/>
        <v>0</v>
      </c>
      <c r="F80" s="174">
        <v>11721514.77</v>
      </c>
      <c r="G80" s="175">
        <f t="shared" si="10"/>
        <v>0.43728837045327362</v>
      </c>
      <c r="H80" s="174">
        <v>9664146.5899999999</v>
      </c>
      <c r="I80" s="175">
        <f t="shared" ref="I80:I99" si="13">+H80/$H$9*100</f>
        <v>0.31320153584392013</v>
      </c>
      <c r="J80" s="174"/>
      <c r="K80" s="175">
        <f t="shared" ref="K80:K99" si="14">+J80/$J$9*100</f>
        <v>0</v>
      </c>
      <c r="L80" s="174"/>
      <c r="M80" s="175">
        <f t="shared" ref="M80:M99" si="15">+L80/$L$9*100</f>
        <v>0</v>
      </c>
      <c r="N80" s="174">
        <v>13724659.619999999</v>
      </c>
      <c r="O80" s="175">
        <f t="shared" ref="O80:O99" si="16">+N80/$N$9*100</f>
        <v>0.42438650649350645</v>
      </c>
      <c r="P80" s="174">
        <v>17753503.809999999</v>
      </c>
      <c r="Q80" s="175">
        <v>0.56378227405525561</v>
      </c>
      <c r="R80" s="174">
        <v>13350615.140000001</v>
      </c>
      <c r="S80" s="175">
        <v>0.40322002839021442</v>
      </c>
      <c r="T80" s="174">
        <v>15649051.266684005</v>
      </c>
      <c r="U80" s="411">
        <f t="shared" si="11"/>
        <v>0.45691994705492145</v>
      </c>
      <c r="V80" s="174">
        <v>16040277.548351103</v>
      </c>
      <c r="W80" s="411">
        <f t="shared" si="12"/>
        <v>0.44240498519875066</v>
      </c>
      <c r="X80" s="266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ht="15" customHeight="1">
      <c r="A81" s="164"/>
      <c r="B81" s="254"/>
      <c r="C81" s="194" t="str">
        <f>IF(MasterSheet!$A$1=1,MasterSheet!C228,MasterSheet!B228)</f>
        <v>Kapitalni budzet lokalne samouprave</v>
      </c>
      <c r="D81" s="179">
        <v>56911483.659999996</v>
      </c>
      <c r="E81" s="181">
        <f t="shared" si="9"/>
        <v>2.6484007473591138</v>
      </c>
      <c r="F81" s="179">
        <v>104802650.73</v>
      </c>
      <c r="G81" s="181">
        <f t="shared" si="10"/>
        <v>3.9098172255176276</v>
      </c>
      <c r="H81" s="179">
        <v>162351046.97999996</v>
      </c>
      <c r="I81" s="181">
        <f t="shared" si="13"/>
        <v>5.2615713955146468</v>
      </c>
      <c r="J81" s="179">
        <v>112335160</v>
      </c>
      <c r="K81" s="181">
        <f t="shared" si="14"/>
        <v>3.7683716873532371</v>
      </c>
      <c r="L81" s="179">
        <v>83150000</v>
      </c>
      <c r="M81" s="181">
        <f t="shared" si="15"/>
        <v>2.6788015463917523</v>
      </c>
      <c r="N81" s="179">
        <v>51469674.490000002</v>
      </c>
      <c r="O81" s="181">
        <f t="shared" si="16"/>
        <v>1.5915174548546691</v>
      </c>
      <c r="P81" s="179">
        <v>48316705.07</v>
      </c>
      <c r="Q81" s="181">
        <v>1.5343507484915846</v>
      </c>
      <c r="R81" s="179">
        <v>47155568.640000001</v>
      </c>
      <c r="S81" s="181">
        <v>1.4242092612503774</v>
      </c>
      <c r="T81" s="179">
        <v>49380655.789999999</v>
      </c>
      <c r="U81" s="411">
        <f t="shared" si="11"/>
        <v>1.4418130687027357</v>
      </c>
      <c r="V81" s="179">
        <v>40000000</v>
      </c>
      <c r="W81" s="411">
        <f t="shared" si="12"/>
        <v>1.1032352373334804</v>
      </c>
      <c r="X81" s="266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58" customFormat="1" ht="16.5" customHeight="1">
      <c r="A82" s="160"/>
      <c r="B82" s="160"/>
      <c r="C82" s="194" t="str">
        <f>IF(MasterSheet!$A$1=1,MasterSheet!C230,MasterSheet!B230)</f>
        <v>Pozajmice i krediti</v>
      </c>
      <c r="D82" s="179">
        <v>1165260.56</v>
      </c>
      <c r="E82" s="181">
        <f t="shared" si="9"/>
        <v>5.422590906975662E-2</v>
      </c>
      <c r="F82" s="179">
        <v>7077.33</v>
      </c>
      <c r="G82" s="181">
        <f t="shared" si="10"/>
        <v>2.6403021824286514E-4</v>
      </c>
      <c r="H82" s="179">
        <v>971121</v>
      </c>
      <c r="I82" s="181">
        <f t="shared" si="13"/>
        <v>3.1472679543686807E-2</v>
      </c>
      <c r="J82" s="179">
        <v>609500</v>
      </c>
      <c r="K82" s="181">
        <f t="shared" si="14"/>
        <v>2.0446159007044617E-2</v>
      </c>
      <c r="L82" s="179">
        <v>970000</v>
      </c>
      <c r="M82" s="181">
        <f t="shared" si="15"/>
        <v>3.125E-2</v>
      </c>
      <c r="N82" s="179">
        <v>2142181.59</v>
      </c>
      <c r="O82" s="181">
        <f t="shared" si="16"/>
        <v>6.6239381261595537E-2</v>
      </c>
      <c r="P82" s="179">
        <v>1189239.27</v>
      </c>
      <c r="Q82" s="181">
        <v>3.7765616703715463E-2</v>
      </c>
      <c r="R82" s="179">
        <v>1376437.67</v>
      </c>
      <c r="S82" s="181">
        <v>4.1571660223497432E-2</v>
      </c>
      <c r="T82" s="179">
        <v>1276416.05</v>
      </c>
      <c r="U82" s="411">
        <f t="shared" si="11"/>
        <v>3.72687100353295E-2</v>
      </c>
      <c r="V82" s="179">
        <v>2200408.9481500001</v>
      </c>
      <c r="W82" s="411">
        <f t="shared" si="12"/>
        <v>6.0689217203574487E-2</v>
      </c>
      <c r="X82" s="270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7"/>
      <c r="DF82" s="257"/>
      <c r="DG82" s="257"/>
      <c r="DH82" s="257"/>
      <c r="DI82" s="257"/>
      <c r="DJ82" s="257"/>
      <c r="DK82" s="257"/>
      <c r="DL82" s="257"/>
      <c r="DM82" s="257"/>
      <c r="DN82" s="257"/>
      <c r="DO82" s="257"/>
      <c r="DP82" s="257"/>
      <c r="DQ82" s="257"/>
      <c r="DR82" s="257"/>
      <c r="DS82" s="257"/>
      <c r="DT82" s="257"/>
    </row>
    <row r="83" spans="1:124">
      <c r="A83" s="160"/>
      <c r="B83" s="160"/>
      <c r="C83" s="194" t="str">
        <f>IF(MasterSheet!$A$1=1,MasterSheet!C232,MasterSheet!B232)</f>
        <v>Otplata neizmirenih obaveza iz prethodnog perioda</v>
      </c>
      <c r="D83" s="179"/>
      <c r="E83" s="181">
        <f t="shared" si="9"/>
        <v>0</v>
      </c>
      <c r="F83" s="179"/>
      <c r="G83" s="181">
        <f t="shared" si="10"/>
        <v>0</v>
      </c>
      <c r="H83" s="179"/>
      <c r="I83" s="181">
        <f t="shared" si="13"/>
        <v>0</v>
      </c>
      <c r="J83" s="179"/>
      <c r="K83" s="181">
        <f t="shared" si="14"/>
        <v>0</v>
      </c>
      <c r="L83" s="179"/>
      <c r="M83" s="181">
        <f t="shared" si="15"/>
        <v>0</v>
      </c>
      <c r="N83" s="180"/>
      <c r="O83" s="196">
        <f t="shared" si="16"/>
        <v>0</v>
      </c>
      <c r="P83" s="180"/>
      <c r="Q83" s="196">
        <v>0</v>
      </c>
      <c r="R83" s="179">
        <v>0</v>
      </c>
      <c r="S83" s="181">
        <v>0</v>
      </c>
      <c r="T83" s="179">
        <v>40559662.529999994</v>
      </c>
      <c r="U83" s="411">
        <f t="shared" si="11"/>
        <v>1.1842583003883322</v>
      </c>
      <c r="V83" s="179">
        <v>0</v>
      </c>
      <c r="W83" s="411">
        <f t="shared" si="12"/>
        <v>0</v>
      </c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ht="13.5" thickBot="1">
      <c r="A84" s="160"/>
      <c r="B84" s="160"/>
      <c r="C84" s="199" t="str">
        <f>IF(MasterSheet!$A$1=1,MasterSheet!C233,MasterSheet!B233)</f>
        <v>Rezerve</v>
      </c>
      <c r="D84" s="200">
        <v>4882891.71</v>
      </c>
      <c r="E84" s="201">
        <f t="shared" si="9"/>
        <v>0.22722749825492111</v>
      </c>
      <c r="F84" s="200">
        <v>8103979.8300000001</v>
      </c>
      <c r="G84" s="201">
        <f t="shared" si="10"/>
        <v>0.30233090207050922</v>
      </c>
      <c r="H84" s="200">
        <v>6750498.1299999999</v>
      </c>
      <c r="I84" s="201">
        <f t="shared" si="13"/>
        <v>0.21877424585169822</v>
      </c>
      <c r="J84" s="200">
        <v>3613548.59</v>
      </c>
      <c r="K84" s="201">
        <f t="shared" si="14"/>
        <v>0.12121934216705803</v>
      </c>
      <c r="L84" s="200">
        <v>3250000</v>
      </c>
      <c r="M84" s="201">
        <f t="shared" si="15"/>
        <v>0.10470360824742268</v>
      </c>
      <c r="N84" s="200">
        <v>2296279.0099999998</v>
      </c>
      <c r="O84" s="201">
        <f t="shared" si="16"/>
        <v>7.1004298392084095E-2</v>
      </c>
      <c r="P84" s="200">
        <v>3457991.1</v>
      </c>
      <c r="Q84" s="201">
        <v>0.10981235630358845</v>
      </c>
      <c r="R84" s="200">
        <v>1816209.27</v>
      </c>
      <c r="S84" s="201">
        <v>5.4853798550286915E-2</v>
      </c>
      <c r="T84" s="200">
        <v>2464920.5699999998</v>
      </c>
      <c r="U84" s="411">
        <f t="shared" si="11"/>
        <v>7.1970585126573033E-2</v>
      </c>
      <c r="V84" s="200">
        <v>2854501.9001500001</v>
      </c>
      <c r="W84" s="412">
        <f t="shared" si="12"/>
        <v>7.8729677032021397E-2</v>
      </c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ht="14.25" thickTop="1" thickBot="1">
      <c r="A85" s="160"/>
      <c r="B85" s="160"/>
      <c r="C85" s="202" t="str">
        <f>IF(MasterSheet!$A$1=1,MasterSheet!C241,MasterSheet!B241)</f>
        <v>Otplata garancija</v>
      </c>
      <c r="D85" s="203"/>
      <c r="E85" s="204">
        <f>+D85/$D$9*100</f>
        <v>0</v>
      </c>
      <c r="F85" s="203"/>
      <c r="G85" s="204">
        <f>+F85/$F$9*100</f>
        <v>0</v>
      </c>
      <c r="H85" s="203"/>
      <c r="I85" s="204">
        <f>+H85/$H$9*100</f>
        <v>0</v>
      </c>
      <c r="J85" s="203"/>
      <c r="K85" s="204">
        <f>+J85/$J$9*100</f>
        <v>0</v>
      </c>
      <c r="L85" s="203"/>
      <c r="M85" s="204">
        <f>+L85/$L$9*100</f>
        <v>0</v>
      </c>
      <c r="N85" s="205">
        <v>197478.01</v>
      </c>
      <c r="O85" s="206">
        <f>+N85/$N$9*100</f>
        <v>6.1063082869511447E-3</v>
      </c>
      <c r="P85" s="205"/>
      <c r="Q85" s="206">
        <v>0</v>
      </c>
      <c r="R85" s="205"/>
      <c r="S85" s="206">
        <v>0</v>
      </c>
      <c r="T85" s="205"/>
      <c r="U85" s="169">
        <f t="shared" si="11"/>
        <v>0</v>
      </c>
      <c r="V85" s="205">
        <v>0</v>
      </c>
      <c r="W85" s="169">
        <f t="shared" si="12"/>
        <v>0</v>
      </c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ht="14.25" thickTop="1" thickBot="1">
      <c r="A86" s="160"/>
      <c r="B86" s="160"/>
      <c r="C86" s="207" t="str">
        <f>IF(MasterSheet!$A$1=1,MasterSheet!C234,MasterSheet!B234)</f>
        <v>Neto povećanje obaveza</v>
      </c>
      <c r="D86" s="208"/>
      <c r="E86" s="185">
        <f t="shared" si="9"/>
        <v>0</v>
      </c>
      <c r="F86" s="208"/>
      <c r="G86" s="185">
        <f t="shared" si="10"/>
        <v>0</v>
      </c>
      <c r="H86" s="208"/>
      <c r="I86" s="185">
        <f t="shared" si="13"/>
        <v>0</v>
      </c>
      <c r="J86" s="208"/>
      <c r="K86" s="185">
        <f t="shared" si="14"/>
        <v>0</v>
      </c>
      <c r="L86" s="208">
        <v>31962969.949999999</v>
      </c>
      <c r="M86" s="185">
        <f t="shared" si="15"/>
        <v>1.029734856636598</v>
      </c>
      <c r="N86" s="184">
        <v>-4851519.62</v>
      </c>
      <c r="O86" s="209">
        <f t="shared" si="16"/>
        <v>-0.15001606740878171</v>
      </c>
      <c r="P86" s="184">
        <v>11275907.500000015</v>
      </c>
      <c r="Q86" s="209">
        <v>0.35807899333121673</v>
      </c>
      <c r="R86" s="184"/>
      <c r="S86" s="209">
        <v>0</v>
      </c>
      <c r="T86" s="184">
        <v>2421937.75</v>
      </c>
      <c r="U86" s="169">
        <f t="shared" si="11"/>
        <v>7.0715575637244885E-2</v>
      </c>
      <c r="V86" s="184">
        <v>0</v>
      </c>
      <c r="W86" s="169">
        <f t="shared" si="12"/>
        <v>0</v>
      </c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ht="14.25" thickTop="1" thickBot="1">
      <c r="A87" s="160"/>
      <c r="B87" s="160"/>
      <c r="C87" s="210" t="str">
        <f>IF(MasterSheet!$A$1=1,MasterSheet!C235,MasterSheet!B235)</f>
        <v>Suficit/deficit</v>
      </c>
      <c r="D87" s="191">
        <f>+D14-D53+D99</f>
        <v>-4865561.0898000151</v>
      </c>
      <c r="E87" s="169">
        <f t="shared" si="9"/>
        <v>-0.22642101027502515</v>
      </c>
      <c r="F87" s="191">
        <f>+F14-F53+F99</f>
        <v>-7213309.3000000259</v>
      </c>
      <c r="G87" s="169">
        <f t="shared" si="10"/>
        <v>-0.26910312628241095</v>
      </c>
      <c r="H87" s="191">
        <f>+H14-H53+H99</f>
        <v>-25256689.702543128</v>
      </c>
      <c r="I87" s="169">
        <f t="shared" si="13"/>
        <v>-0.81853414903238031</v>
      </c>
      <c r="J87" s="191">
        <f>+J14-J53+J99</f>
        <v>-33437583.569999993</v>
      </c>
      <c r="K87" s="169">
        <f t="shared" si="14"/>
        <v>-1.1216901566588391</v>
      </c>
      <c r="L87" s="191">
        <f>+L14-L53+L99</f>
        <v>-35761165.291538469</v>
      </c>
      <c r="M87" s="169">
        <f t="shared" si="15"/>
        <v>-1.1520993972789455</v>
      </c>
      <c r="N87" s="168">
        <f>+N14-N53+N99</f>
        <v>17740160.709999997</v>
      </c>
      <c r="O87" s="192">
        <f t="shared" si="16"/>
        <v>0.54855166079158935</v>
      </c>
      <c r="P87" s="168">
        <f>+P14-P53+P99</f>
        <v>22309842.633333255</v>
      </c>
      <c r="Q87" s="192">
        <v>0.6169726053773662</v>
      </c>
      <c r="R87" s="168">
        <f>+R14-R53+R99</f>
        <v>43548456.740000017</v>
      </c>
      <c r="S87" s="192">
        <v>1.3188215759589255</v>
      </c>
      <c r="T87" s="168">
        <f>T14-T53</f>
        <v>2066886.4575000107</v>
      </c>
      <c r="U87" s="169">
        <f t="shared" si="11"/>
        <v>6.0348811863120404E-2</v>
      </c>
      <c r="V87" s="168">
        <v>53392927.941699989</v>
      </c>
      <c r="W87" s="169">
        <f t="shared" si="12"/>
        <v>1.47262398824227</v>
      </c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ht="14.25" thickTop="1" thickBot="1">
      <c r="A88" s="160"/>
      <c r="B88" s="160"/>
      <c r="C88" s="210" t="str">
        <f>IF(MasterSheet!$A$1=1,MasterSheet!C236,MasterSheet!B236)</f>
        <v>Primarni deficit</v>
      </c>
      <c r="D88" s="211">
        <f>+D87+D65</f>
        <v>-4409891.6498000147</v>
      </c>
      <c r="E88" s="169">
        <f t="shared" si="9"/>
        <v>-0.20521623387779864</v>
      </c>
      <c r="F88" s="211">
        <f>+F87+F65</f>
        <v>-6377135.6100000255</v>
      </c>
      <c r="G88" s="169">
        <f t="shared" si="10"/>
        <v>-0.23790843536653705</v>
      </c>
      <c r="H88" s="211">
        <f>+H87+H65</f>
        <v>-23982991.482543129</v>
      </c>
      <c r="I88" s="169">
        <f t="shared" si="13"/>
        <v>-0.77725536305882581</v>
      </c>
      <c r="J88" s="211">
        <f>+J87+J65</f>
        <v>-32426874.169999994</v>
      </c>
      <c r="K88" s="169">
        <f t="shared" si="14"/>
        <v>-1.0877851113720227</v>
      </c>
      <c r="L88" s="211">
        <f>+L87+L65</f>
        <v>-34611165.291538469</v>
      </c>
      <c r="M88" s="169">
        <f t="shared" si="15"/>
        <v>-1.1150504282067806</v>
      </c>
      <c r="N88" s="189">
        <f>+N87+N65</f>
        <v>20251076.389999997</v>
      </c>
      <c r="O88" s="192">
        <f t="shared" si="16"/>
        <v>0.62619283828076677</v>
      </c>
      <c r="P88" s="189">
        <f>+P87+P65</f>
        <v>25170304.833333254</v>
      </c>
      <c r="Q88" s="192">
        <v>0.70780976638085946</v>
      </c>
      <c r="R88" s="189">
        <f>+R87+R65</f>
        <v>46895748.800000019</v>
      </c>
      <c r="S88" s="192">
        <v>1.4199176816671706</v>
      </c>
      <c r="T88" s="189">
        <f>T87-T86+T65</f>
        <v>3030341.7475000103</v>
      </c>
      <c r="U88" s="169">
        <f t="shared" si="11"/>
        <v>8.8479714663202147E-2</v>
      </c>
      <c r="V88" s="189">
        <v>49392927.941699989</v>
      </c>
      <c r="W88" s="169">
        <f t="shared" si="12"/>
        <v>1.3623004645089221</v>
      </c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ht="14.25" thickTop="1" thickBot="1">
      <c r="A89" s="160"/>
      <c r="B89" s="160"/>
      <c r="C89" s="210" t="str">
        <f>IF(MasterSheet!$A$1=1,MasterSheet!C237,MasterSheet!B237)</f>
        <v>Otplata duga</v>
      </c>
      <c r="D89" s="191">
        <f>SUM(D90:D92)</f>
        <v>17229438.09</v>
      </c>
      <c r="E89" s="169">
        <f t="shared" si="9"/>
        <v>0.80177942621806508</v>
      </c>
      <c r="F89" s="191">
        <f>SUM(F90:F92)</f>
        <v>21508720.48</v>
      </c>
      <c r="G89" s="169">
        <f t="shared" si="10"/>
        <v>0.80241449281850397</v>
      </c>
      <c r="H89" s="191">
        <f>SUM(H90:H92)</f>
        <v>22702726.235089999</v>
      </c>
      <c r="I89" s="169">
        <f t="shared" si="13"/>
        <v>0.7357637488686154</v>
      </c>
      <c r="J89" s="191">
        <f>SUM(J90:J92)</f>
        <v>36561416.140000001</v>
      </c>
      <c r="K89" s="169">
        <f t="shared" si="14"/>
        <v>1.2264815880576989</v>
      </c>
      <c r="L89" s="191">
        <f>SUM(L90:L92)</f>
        <v>10837030.049999997</v>
      </c>
      <c r="M89" s="169">
        <f t="shared" si="15"/>
        <v>0.34913112274484526</v>
      </c>
      <c r="N89" s="168">
        <f>SUM(N90:N92)</f>
        <v>49702174.310000002</v>
      </c>
      <c r="O89" s="192">
        <f t="shared" si="16"/>
        <v>1.5368637696351268</v>
      </c>
      <c r="P89" s="168">
        <f>SUM(P90:P92)</f>
        <v>54950812.849999994</v>
      </c>
      <c r="Q89" s="192">
        <v>1.7450242251508412</v>
      </c>
      <c r="R89" s="168">
        <f>SUM(R90:R92)</f>
        <v>66764324.649999999</v>
      </c>
      <c r="S89" s="192">
        <v>2.0164398867411655</v>
      </c>
      <c r="T89" s="168">
        <f>SUM(T90:T92)</f>
        <v>18092068.789999999</v>
      </c>
      <c r="U89" s="169">
        <f t="shared" si="11"/>
        <v>0.52825100849659845</v>
      </c>
      <c r="V89" s="168">
        <v>67000000</v>
      </c>
      <c r="W89" s="169">
        <f t="shared" si="12"/>
        <v>1.8479190225335798</v>
      </c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ht="13.5" thickTop="1">
      <c r="A90" s="160"/>
      <c r="B90" s="160"/>
      <c r="C90" s="212" t="str">
        <f>IF(MasterSheet!$A$1=1,MasterSheet!C238,MasterSheet!B238)</f>
        <v>Otplata glavnice rezidentima</v>
      </c>
      <c r="D90" s="213">
        <v>11024495.749999998</v>
      </c>
      <c r="E90" s="214">
        <f t="shared" si="9"/>
        <v>0.51302972451021445</v>
      </c>
      <c r="F90" s="213">
        <v>6481912.0199999996</v>
      </c>
      <c r="G90" s="214">
        <f t="shared" si="10"/>
        <v>0.24181727364297706</v>
      </c>
      <c r="H90" s="213">
        <v>4464123.0729599996</v>
      </c>
      <c r="I90" s="214">
        <f t="shared" si="13"/>
        <v>0.14467601351309306</v>
      </c>
      <c r="J90" s="213">
        <v>7754843.96</v>
      </c>
      <c r="K90" s="214">
        <f t="shared" si="14"/>
        <v>0.26014236699094262</v>
      </c>
      <c r="L90" s="213">
        <v>5330000</v>
      </c>
      <c r="M90" s="214">
        <f t="shared" si="15"/>
        <v>0.1717139175257732</v>
      </c>
      <c r="N90" s="215">
        <v>7608617.8899999997</v>
      </c>
      <c r="O90" s="216">
        <f t="shared" si="16"/>
        <v>0.23526956988249845</v>
      </c>
      <c r="P90" s="215">
        <v>5489000</v>
      </c>
      <c r="Q90" s="216">
        <v>0.17430930454112417</v>
      </c>
      <c r="R90" s="215">
        <v>12296750.719999999</v>
      </c>
      <c r="S90" s="216">
        <v>0.37139084022953783</v>
      </c>
      <c r="T90" s="215">
        <v>15347125.99</v>
      </c>
      <c r="U90" s="411">
        <f t="shared" si="11"/>
        <v>0.44810435311979913</v>
      </c>
      <c r="V90" s="215">
        <v>15000000</v>
      </c>
      <c r="W90" s="410">
        <f t="shared" si="12"/>
        <v>0.41371321400005517</v>
      </c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>
      <c r="A91" s="160"/>
      <c r="B91" s="160"/>
      <c r="C91" s="195" t="str">
        <f>IF(MasterSheet!$A$1=1,MasterSheet!C239,MasterSheet!B239)</f>
        <v>Otplata glavnice nerezidentima</v>
      </c>
      <c r="D91" s="217"/>
      <c r="E91" s="218">
        <f t="shared" si="9"/>
        <v>0</v>
      </c>
      <c r="F91" s="217">
        <v>89385.47</v>
      </c>
      <c r="G91" s="218">
        <f t="shared" si="10"/>
        <v>3.3346565939190451E-3</v>
      </c>
      <c r="H91" s="182">
        <v>3151725.3795199995</v>
      </c>
      <c r="I91" s="218">
        <f t="shared" si="13"/>
        <v>0.10214303148561056</v>
      </c>
      <c r="J91" s="217"/>
      <c r="K91" s="218">
        <f t="shared" si="14"/>
        <v>0</v>
      </c>
      <c r="L91" s="217">
        <v>0</v>
      </c>
      <c r="M91" s="218">
        <f t="shared" si="15"/>
        <v>0</v>
      </c>
      <c r="N91" s="174">
        <v>806645.45</v>
      </c>
      <c r="O91" s="219">
        <f t="shared" si="16"/>
        <v>2.494265460729746E-2</v>
      </c>
      <c r="P91" s="174">
        <v>5000000</v>
      </c>
      <c r="Q91" s="219">
        <v>0.15878056525881232</v>
      </c>
      <c r="R91" s="174">
        <v>1915776.82</v>
      </c>
      <c r="S91" s="219">
        <v>5.7860973119903347E-2</v>
      </c>
      <c r="T91" s="174">
        <v>2744942.8</v>
      </c>
      <c r="U91" s="411">
        <f t="shared" si="11"/>
        <v>8.0146655376799325E-2</v>
      </c>
      <c r="V91" s="174">
        <v>2000000</v>
      </c>
      <c r="W91" s="411">
        <f t="shared" si="12"/>
        <v>5.5161761866674028E-2</v>
      </c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ht="13.5" thickBot="1">
      <c r="A92" s="160"/>
      <c r="B92" s="160"/>
      <c r="C92" s="195" t="str">
        <f>IF(MasterSheet!$A$1=1,MasterSheet!C240,MasterSheet!B240)</f>
        <v>Otplata  obaveza iz prethodnog perioda</v>
      </c>
      <c r="D92" s="217">
        <v>6204942.3400000008</v>
      </c>
      <c r="E92" s="218">
        <f t="shared" si="9"/>
        <v>0.28874970170785053</v>
      </c>
      <c r="F92" s="217">
        <v>14937422.99</v>
      </c>
      <c r="G92" s="218">
        <f t="shared" si="10"/>
        <v>0.55726256258160789</v>
      </c>
      <c r="H92" s="217">
        <v>15086877.782609999</v>
      </c>
      <c r="I92" s="218">
        <f t="shared" si="13"/>
        <v>0.48894470386991185</v>
      </c>
      <c r="J92" s="217">
        <v>28806572.18</v>
      </c>
      <c r="K92" s="218">
        <f t="shared" si="14"/>
        <v>0.96633922106675618</v>
      </c>
      <c r="L92" s="217">
        <v>5507030.049999997</v>
      </c>
      <c r="M92" s="218">
        <f t="shared" si="15"/>
        <v>0.17741720521907209</v>
      </c>
      <c r="N92" s="174">
        <v>41286910.969999999</v>
      </c>
      <c r="O92" s="219">
        <f t="shared" si="16"/>
        <v>1.2766515451453309</v>
      </c>
      <c r="P92" s="174">
        <v>44461812.849999994</v>
      </c>
      <c r="Q92" s="219">
        <v>1.4119343553509049</v>
      </c>
      <c r="R92" s="174">
        <v>52551797.109999999</v>
      </c>
      <c r="S92" s="219">
        <v>1.5871880733917245</v>
      </c>
      <c r="T92" s="174"/>
      <c r="U92" s="411">
        <f t="shared" si="11"/>
        <v>0</v>
      </c>
      <c r="V92" s="174">
        <v>50000000</v>
      </c>
      <c r="W92" s="412">
        <f t="shared" si="12"/>
        <v>1.3790440466668505</v>
      </c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ht="14.25" thickTop="1" thickBot="1">
      <c r="A93" s="160"/>
      <c r="B93" s="160"/>
      <c r="C93" s="210" t="str">
        <f>IF(MasterSheet!$A$1=1,MasterSheet!C245,MasterSheet!B242)</f>
        <v>Nedostajuća sredstva</v>
      </c>
      <c r="D93" s="191">
        <f>+D87-D89</f>
        <v>-22094999.179800015</v>
      </c>
      <c r="E93" s="169">
        <f t="shared" si="9"/>
        <v>-1.0282004364930901</v>
      </c>
      <c r="F93" s="191">
        <f>+F87-F89</f>
        <v>-28722029.780000027</v>
      </c>
      <c r="G93" s="169">
        <f t="shared" si="10"/>
        <v>-1.071517619100915</v>
      </c>
      <c r="H93" s="191">
        <f>+H87-H89</f>
        <v>-47959415.937633127</v>
      </c>
      <c r="I93" s="169">
        <f t="shared" si="13"/>
        <v>-1.5542978979009958</v>
      </c>
      <c r="J93" s="191">
        <f>+J87-J89</f>
        <v>-69998999.709999993</v>
      </c>
      <c r="K93" s="169">
        <f t="shared" si="14"/>
        <v>-2.3481717447165376</v>
      </c>
      <c r="L93" s="191">
        <f>+L87-L89</f>
        <v>-46598195.341538467</v>
      </c>
      <c r="M93" s="169">
        <f t="shared" si="15"/>
        <v>-1.5012305200237908</v>
      </c>
      <c r="N93" s="168">
        <f>+N87-N89</f>
        <v>-31962013.600000005</v>
      </c>
      <c r="O93" s="192">
        <f t="shared" si="16"/>
        <v>-0.98831210884353748</v>
      </c>
      <c r="P93" s="168">
        <f>+P87-P89</f>
        <v>-32640970.216666739</v>
      </c>
      <c r="Q93" s="192">
        <v>-1.1280516197734753</v>
      </c>
      <c r="R93" s="168">
        <f>+R87-R89</f>
        <v>-23215867.909999982</v>
      </c>
      <c r="S93" s="192">
        <v>-0.69761831078224046</v>
      </c>
      <c r="T93" s="168">
        <f>T87-T86-T89+T98</f>
        <v>-22820262.220000003</v>
      </c>
      <c r="U93" s="169">
        <f t="shared" si="11"/>
        <v>-0.66630448246664142</v>
      </c>
      <c r="V93" s="168">
        <v>-13607072.058300011</v>
      </c>
      <c r="W93" s="169">
        <f t="shared" si="12"/>
        <v>-0.37529503429130956</v>
      </c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ht="14.25" thickTop="1" thickBot="1">
      <c r="A94" s="160"/>
      <c r="B94" s="160"/>
      <c r="C94" s="210" t="str">
        <f>IF(MasterSheet!$A$1=1,MasterSheet!C246,MasterSheet!B243)</f>
        <v>Finansiranje</v>
      </c>
      <c r="D94" s="211">
        <f>SUM(D95:D98)</f>
        <v>21041226.559800014</v>
      </c>
      <c r="E94" s="169">
        <f t="shared" si="9"/>
        <v>0.97916266740192726</v>
      </c>
      <c r="F94" s="211">
        <f>SUM(F95:F98)</f>
        <v>27161463.93000003</v>
      </c>
      <c r="G94" s="169">
        <f t="shared" si="10"/>
        <v>1.0132984118634594</v>
      </c>
      <c r="H94" s="211">
        <f>SUM(H95:H98)</f>
        <v>45978931.937633127</v>
      </c>
      <c r="I94" s="169">
        <f t="shared" si="13"/>
        <v>1.4901131688369564</v>
      </c>
      <c r="J94" s="211">
        <f>SUM(J95:J98)</f>
        <v>64456865.339999989</v>
      </c>
      <c r="K94" s="169">
        <f t="shared" si="14"/>
        <v>2.1622564689701438</v>
      </c>
      <c r="L94" s="211">
        <f>SUM(L95:L98)</f>
        <v>43518195.341538467</v>
      </c>
      <c r="M94" s="169">
        <f t="shared" si="15"/>
        <v>1.4020037159000793</v>
      </c>
      <c r="N94" s="189">
        <f>SUM(N95:N98)</f>
        <v>27717822.050000004</v>
      </c>
      <c r="O94" s="192">
        <f t="shared" si="16"/>
        <v>0.85707551175015473</v>
      </c>
      <c r="P94" s="189">
        <f>SUM(P95:P98)</f>
        <v>32640970.216666736</v>
      </c>
      <c r="Q94" s="192">
        <v>1.1280516197734753</v>
      </c>
      <c r="R94" s="189">
        <f>SUM(R95:R98)</f>
        <v>20113498.849999983</v>
      </c>
      <c r="S94" s="192">
        <v>0.69761831078224046</v>
      </c>
      <c r="T94" s="189">
        <f>T86+SUM(T95:T97,T99)</f>
        <v>22820262.220000003</v>
      </c>
      <c r="U94" s="169">
        <f t="shared" si="11"/>
        <v>0.66630448246664142</v>
      </c>
      <c r="V94" s="189">
        <v>13607072.058300011</v>
      </c>
      <c r="W94" s="169">
        <f t="shared" si="12"/>
        <v>0.37529503429130956</v>
      </c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ht="13.5" thickTop="1">
      <c r="A95" s="160"/>
      <c r="B95" s="160"/>
      <c r="C95" s="220" t="str">
        <f>IF(MasterSheet!$A$1=1,MasterSheet!C244,MasterSheet!B244)</f>
        <v>Pozajmice i krediti iz domaćih izvora</v>
      </c>
      <c r="D95" s="213">
        <v>5893589.3600000003</v>
      </c>
      <c r="E95" s="221">
        <f t="shared" si="9"/>
        <v>0.27426075480478385</v>
      </c>
      <c r="F95" s="213">
        <v>9181160.0299999993</v>
      </c>
      <c r="G95" s="221">
        <f t="shared" si="10"/>
        <v>0.34251669576571531</v>
      </c>
      <c r="H95" s="213">
        <v>7250658</v>
      </c>
      <c r="I95" s="221">
        <f t="shared" si="13"/>
        <v>0.23498373087892144</v>
      </c>
      <c r="J95" s="213">
        <v>17528712.059999999</v>
      </c>
      <c r="K95" s="221">
        <f t="shared" si="14"/>
        <v>0.58801449379402881</v>
      </c>
      <c r="L95" s="213">
        <v>22050000</v>
      </c>
      <c r="M95" s="221">
        <f t="shared" si="15"/>
        <v>0.71037371134020622</v>
      </c>
      <c r="N95" s="215">
        <v>19346883.030000001</v>
      </c>
      <c r="O95" s="222">
        <f t="shared" si="16"/>
        <v>0.59823385992578859</v>
      </c>
      <c r="P95" s="215">
        <v>7816189.2200000007</v>
      </c>
      <c r="Q95" s="222">
        <v>0.24821178850428707</v>
      </c>
      <c r="R95" s="215">
        <v>8857592.6600000001</v>
      </c>
      <c r="S95" s="222">
        <v>0.26752016490486258</v>
      </c>
      <c r="T95" s="215">
        <v>5163551.93</v>
      </c>
      <c r="U95" s="411">
        <f t="shared" si="11"/>
        <v>0.15076504219101286</v>
      </c>
      <c r="V95" s="215">
        <v>10000000</v>
      </c>
      <c r="W95" s="410">
        <f t="shared" si="12"/>
        <v>0.2758088093333701</v>
      </c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>
      <c r="A96" s="160"/>
      <c r="B96" s="160"/>
      <c r="C96" s="223" t="str">
        <f>IF(MasterSheet!$A$1=1,MasterSheet!C245,MasterSheet!B245)</f>
        <v>Pozajmice i krediti iz inostranih izvora</v>
      </c>
      <c r="D96" s="217"/>
      <c r="E96" s="175">
        <f t="shared" si="9"/>
        <v>0</v>
      </c>
      <c r="F96" s="217">
        <v>1526550</v>
      </c>
      <c r="G96" s="175">
        <f t="shared" si="10"/>
        <v>5.6950195858981534E-2</v>
      </c>
      <c r="H96" s="182">
        <v>10068787</v>
      </c>
      <c r="I96" s="175">
        <f t="shared" si="13"/>
        <v>0.32631536816178375</v>
      </c>
      <c r="J96" s="217"/>
      <c r="K96" s="175">
        <f t="shared" si="14"/>
        <v>0</v>
      </c>
      <c r="L96" s="217">
        <v>0</v>
      </c>
      <c r="M96" s="175">
        <f t="shared" si="15"/>
        <v>0</v>
      </c>
      <c r="N96" s="174">
        <v>2067504.4</v>
      </c>
      <c r="O96" s="224">
        <f t="shared" si="16"/>
        <v>6.3930253555967848E-2</v>
      </c>
      <c r="P96" s="174"/>
      <c r="Q96" s="224">
        <v>0</v>
      </c>
      <c r="R96" s="174"/>
      <c r="S96" s="224">
        <v>0</v>
      </c>
      <c r="T96" s="174">
        <v>4579292</v>
      </c>
      <c r="U96" s="411">
        <f t="shared" si="11"/>
        <v>0.13370586002511023</v>
      </c>
      <c r="V96" s="174">
        <v>2000000</v>
      </c>
      <c r="W96" s="411">
        <f t="shared" si="12"/>
        <v>5.5161761866674028E-2</v>
      </c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>
      <c r="A97" s="160"/>
      <c r="B97" s="160"/>
      <c r="C97" s="195" t="str">
        <f>IF(MasterSheet!$A$1=1,MasterSheet!C246,MasterSheet!B246)</f>
        <v>Prihodi od privatizacije i prodaje imovine</v>
      </c>
      <c r="D97" s="217">
        <v>38880231.440000005</v>
      </c>
      <c r="E97" s="175">
        <f t="shared" si="9"/>
        <v>1.8093085504211459</v>
      </c>
      <c r="F97" s="217">
        <v>78586838.060000002</v>
      </c>
      <c r="G97" s="175">
        <f t="shared" si="10"/>
        <v>2.9317977265435555</v>
      </c>
      <c r="H97" s="217">
        <v>13738634</v>
      </c>
      <c r="I97" s="175">
        <f t="shared" si="13"/>
        <v>0.44524999999999998</v>
      </c>
      <c r="J97" s="217">
        <v>22730850.149999999</v>
      </c>
      <c r="K97" s="175">
        <f t="shared" si="14"/>
        <v>0.76252432572962092</v>
      </c>
      <c r="L97" s="217">
        <v>22290000</v>
      </c>
      <c r="M97" s="175">
        <f t="shared" si="15"/>
        <v>0.71810567010309279</v>
      </c>
      <c r="N97" s="174">
        <v>11633716.219999999</v>
      </c>
      <c r="O97" s="224">
        <f t="shared" si="16"/>
        <v>0.35973148484848483</v>
      </c>
      <c r="P97" s="174">
        <v>10530729.020000001</v>
      </c>
      <c r="Q97" s="224">
        <v>0.33441502127659578</v>
      </c>
      <c r="R97" s="174">
        <v>14825577.08</v>
      </c>
      <c r="S97" s="224">
        <v>0.4477673536695862</v>
      </c>
      <c r="T97" s="174">
        <v>7853495.3499999996</v>
      </c>
      <c r="U97" s="411">
        <f t="shared" si="11"/>
        <v>0.22930582936728081</v>
      </c>
      <c r="V97" s="174">
        <v>5000000</v>
      </c>
      <c r="W97" s="411">
        <f t="shared" si="12"/>
        <v>0.13790440466668505</v>
      </c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ht="13.5" thickBot="1">
      <c r="A98" s="160"/>
      <c r="B98" s="160"/>
      <c r="C98" s="225" t="str">
        <f>IF(MasterSheet!$A$1=1,MasterSheet!C248,MasterSheet!B248)</f>
        <v>Korišćenje depozita lokalne samouprave</v>
      </c>
      <c r="D98" s="226">
        <f>+(-D93-D95-D96-D97-D52)</f>
        <v>-23732594.240199991</v>
      </c>
      <c r="E98" s="227">
        <f>+D98/$D$9*100</f>
        <v>-1.1044066378240025</v>
      </c>
      <c r="F98" s="226">
        <f>+(-F93-F95-F96-F97-F52)</f>
        <v>-62133084.159999974</v>
      </c>
      <c r="G98" s="227">
        <f t="shared" si="10"/>
        <v>-2.317966206304793</v>
      </c>
      <c r="H98" s="226">
        <f>+(-H93-H95-H96-H97-H52)</f>
        <v>14920852.937633127</v>
      </c>
      <c r="I98" s="227">
        <f t="shared" si="13"/>
        <v>0.48356406979625122</v>
      </c>
      <c r="J98" s="226">
        <f>+(-J93-J95-J96-J97-J52)</f>
        <v>24197303.129999992</v>
      </c>
      <c r="K98" s="227">
        <f t="shared" si="14"/>
        <v>0.81171764944649416</v>
      </c>
      <c r="L98" s="226">
        <f>+(-L93-L95-L96-L97-L52)</f>
        <v>-821804.65846153349</v>
      </c>
      <c r="M98" s="227">
        <f t="shared" si="15"/>
        <v>-2.6475665543219506E-2</v>
      </c>
      <c r="N98" s="226">
        <f>+(-N93-N95-N96-N97-N52)</f>
        <v>-5330281.599999995</v>
      </c>
      <c r="O98" s="228">
        <f t="shared" si="16"/>
        <v>-0.16482008658008643</v>
      </c>
      <c r="P98" s="226">
        <v>14294051.976666734</v>
      </c>
      <c r="Q98" s="228">
        <v>0.45392353053879753</v>
      </c>
      <c r="R98" s="369">
        <f>+(-R93-R95-R96-R97-R52)</f>
        <v>-3569670.8900000188</v>
      </c>
      <c r="S98" s="227">
        <v>-0.11136806191482994</v>
      </c>
      <c r="T98" s="226">
        <v>-4373142.1375000142</v>
      </c>
      <c r="U98" s="411">
        <f t="shared" si="11"/>
        <v>-0.12768671019591854</v>
      </c>
      <c r="V98" s="226">
        <v>-3392927.9416999891</v>
      </c>
      <c r="W98" s="412">
        <f t="shared" si="12"/>
        <v>-9.3579941575419628E-2</v>
      </c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ht="14.25" thickTop="1" thickBot="1">
      <c r="A99" s="160"/>
      <c r="B99" s="160"/>
      <c r="C99" s="210" t="str">
        <f>IF(MasterSheet!$A$1=1,MasterSheet!C249,MasterSheet!B249)</f>
        <v>Transferi iz budžeta CG</v>
      </c>
      <c r="D99" s="211">
        <f>+'Cental Budget_int'!D75</f>
        <v>0</v>
      </c>
      <c r="E99" s="169">
        <f t="shared" si="9"/>
        <v>0</v>
      </c>
      <c r="F99" s="211">
        <f>+'Cental Budget_int'!F75</f>
        <v>2094166.36</v>
      </c>
      <c r="G99" s="169">
        <f t="shared" si="10"/>
        <v>7.8125960082074244E-2</v>
      </c>
      <c r="H99" s="211">
        <f>+'Cental Budget_int'!H75</f>
        <v>2285399.7000000002</v>
      </c>
      <c r="I99" s="169">
        <f t="shared" si="13"/>
        <v>7.4066622374902788E-2</v>
      </c>
      <c r="J99" s="211">
        <f>+'Cental Budget_int'!J75</f>
        <v>0</v>
      </c>
      <c r="K99" s="169">
        <f t="shared" si="14"/>
        <v>0</v>
      </c>
      <c r="L99" s="211">
        <f>+'Cental Budget_int'!L75</f>
        <v>903588.07</v>
      </c>
      <c r="M99" s="169">
        <f t="shared" si="15"/>
        <v>2.911044039948453E-2</v>
      </c>
      <c r="N99" s="168">
        <f>+'Cental Budget_int'!N75</f>
        <v>1067088.02</v>
      </c>
      <c r="O99" s="192">
        <f t="shared" si="16"/>
        <v>3.2995918985776126E-2</v>
      </c>
      <c r="P99" s="168">
        <f>+'Cental Budget_int'!P75</f>
        <v>847020.99</v>
      </c>
      <c r="Q99" s="192">
        <v>2.6898094315655763E-2</v>
      </c>
      <c r="R99" s="168">
        <f>+'Cental Budget_int'!R75</f>
        <v>1485645.23</v>
      </c>
      <c r="S99" s="192">
        <v>8.1546360616128067E-3</v>
      </c>
      <c r="T99" s="168">
        <v>2801985.19</v>
      </c>
      <c r="U99" s="169">
        <f t="shared" si="11"/>
        <v>8.1812175245992588E-2</v>
      </c>
      <c r="V99" s="168">
        <v>2157406.63</v>
      </c>
      <c r="W99" s="169">
        <f t="shared" si="12"/>
        <v>5.9503175386821851E-2</v>
      </c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ht="13.5" thickTop="1">
      <c r="A100" s="160"/>
      <c r="B100" s="160"/>
      <c r="C100" s="129" t="str">
        <f>IF(MasterSheet!$A$1=1,MasterSheet!C250,MasterSheet!B250)</f>
        <v>Izvor: Ministarstvo finansija Crne Gore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</row>
    <row r="103" spans="1:124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</row>
    <row r="104" spans="1:124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</row>
    <row r="105" spans="1:124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</row>
    <row r="106" spans="1:124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</row>
    <row r="107" spans="1:124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</row>
    <row r="108" spans="1:124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</row>
    <row r="109" spans="1:124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</row>
    <row r="110" spans="1:124">
      <c r="A110" s="160"/>
      <c r="B110" s="160"/>
      <c r="C110" s="229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</row>
    <row r="111" spans="1:124">
      <c r="A111" s="160"/>
      <c r="B111" s="160"/>
      <c r="C111" s="229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</row>
    <row r="112" spans="1:124">
      <c r="A112" s="160"/>
      <c r="B112" s="160"/>
      <c r="C112" s="229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</row>
    <row r="113" spans="1:124">
      <c r="A113" s="160"/>
      <c r="B113" s="160"/>
      <c r="C113" s="23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</row>
    <row r="114" spans="1:124">
      <c r="A114" s="160"/>
      <c r="B114" s="160"/>
      <c r="C114" s="23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</row>
    <row r="115" spans="1:124">
      <c r="A115" s="160"/>
      <c r="B115" s="160"/>
      <c r="C115" s="23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</row>
    <row r="116" spans="1:124">
      <c r="A116" s="160"/>
      <c r="B116" s="160"/>
      <c r="C116" s="23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</row>
    <row r="117" spans="1:124">
      <c r="A117" s="160"/>
      <c r="B117" s="160"/>
      <c r="C117" s="231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</row>
    <row r="118" spans="1:124">
      <c r="A118" s="160"/>
      <c r="B118" s="160"/>
      <c r="C118" s="231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</row>
    <row r="119" spans="1:124">
      <c r="A119" s="160"/>
      <c r="B119" s="160"/>
      <c r="C119" s="231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</row>
    <row r="120" spans="1:124">
      <c r="A120" s="160"/>
      <c r="B120" s="160"/>
      <c r="C120" s="231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</row>
    <row r="121" spans="1:124">
      <c r="A121" s="160"/>
      <c r="B121" s="160"/>
      <c r="C121" s="232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</row>
    <row r="122" spans="1:124">
      <c r="A122" s="160"/>
      <c r="B122" s="160"/>
      <c r="C122" s="23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</row>
    <row r="123" spans="1:124">
      <c r="A123" s="160"/>
      <c r="B123" s="160"/>
      <c r="C123" s="23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</row>
    <row r="124" spans="1:124">
      <c r="A124" s="160"/>
      <c r="B124" s="160"/>
      <c r="C124" s="23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</row>
    <row r="125" spans="1:124">
      <c r="A125" s="160"/>
      <c r="B125" s="160"/>
      <c r="C125" s="23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</row>
    <row r="126" spans="1:124">
      <c r="A126" s="160"/>
      <c r="B126" s="160"/>
      <c r="C126" s="23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L126" s="198"/>
      <c r="CM126" s="198"/>
      <c r="CN126" s="198"/>
      <c r="CO126" s="198"/>
      <c r="CP126" s="198"/>
      <c r="CQ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  <c r="DS126" s="198"/>
      <c r="DT126" s="198"/>
    </row>
    <row r="127" spans="1:124">
      <c r="A127" s="160"/>
      <c r="B127" s="160"/>
      <c r="C127" s="23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</row>
    <row r="128" spans="1:124">
      <c r="A128" s="160"/>
      <c r="B128" s="160"/>
      <c r="C128" s="23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</row>
    <row r="129" spans="1:124">
      <c r="A129" s="160"/>
      <c r="B129" s="160"/>
      <c r="C129" s="23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</row>
    <row r="130" spans="1:124">
      <c r="A130" s="160"/>
      <c r="B130" s="160"/>
      <c r="C130" s="23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</row>
    <row r="131" spans="1:124">
      <c r="A131" s="160"/>
      <c r="B131" s="160"/>
      <c r="C131" s="23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</row>
    <row r="132" spans="1:124">
      <c r="A132" s="160"/>
      <c r="B132" s="160"/>
      <c r="C132" s="23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</row>
    <row r="133" spans="1:124">
      <c r="A133" s="160"/>
      <c r="B133" s="160"/>
      <c r="C133" s="23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</row>
    <row r="134" spans="1:124">
      <c r="A134" s="160"/>
      <c r="B134" s="160"/>
      <c r="C134" s="23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</row>
    <row r="135" spans="1:124">
      <c r="A135" s="160"/>
      <c r="B135" s="160"/>
      <c r="C135" s="23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</row>
    <row r="136" spans="1:124">
      <c r="A136" s="160"/>
      <c r="B136" s="160"/>
      <c r="C136" s="23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</row>
    <row r="137" spans="1:124">
      <c r="A137" s="160"/>
      <c r="B137" s="160"/>
      <c r="C137" s="23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</row>
    <row r="138" spans="1:124">
      <c r="A138" s="160"/>
      <c r="B138" s="160"/>
      <c r="C138" s="23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</row>
    <row r="139" spans="1:124">
      <c r="A139" s="160"/>
      <c r="B139" s="160"/>
      <c r="C139" s="23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</row>
    <row r="140" spans="1:124">
      <c r="A140" s="160"/>
      <c r="B140" s="160"/>
      <c r="C140" s="23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</row>
    <row r="141" spans="1:124">
      <c r="A141" s="160"/>
      <c r="B141" s="160"/>
      <c r="C141" s="23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</row>
    <row r="142" spans="1:124">
      <c r="A142" s="160"/>
      <c r="B142" s="160"/>
      <c r="C142" s="23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</row>
    <row r="143" spans="1:124">
      <c r="A143" s="160"/>
      <c r="B143" s="160"/>
      <c r="C143" s="23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</row>
    <row r="144" spans="1:124">
      <c r="A144" s="160"/>
      <c r="B144" s="160"/>
      <c r="C144" s="23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</row>
    <row r="145" spans="1:124">
      <c r="A145" s="160"/>
      <c r="B145" s="160"/>
      <c r="C145" s="23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</row>
    <row r="146" spans="1:124">
      <c r="A146" s="160"/>
      <c r="B146" s="160"/>
      <c r="C146" s="23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198"/>
      <c r="CO146" s="198"/>
      <c r="CP146" s="198"/>
      <c r="CQ146" s="19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198"/>
      <c r="DQ146" s="198"/>
      <c r="DR146" s="198"/>
      <c r="DS146" s="198"/>
      <c r="DT146" s="198"/>
    </row>
    <row r="147" spans="1:124">
      <c r="A147" s="160"/>
      <c r="B147" s="160"/>
      <c r="C147" s="23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</row>
    <row r="148" spans="1:124">
      <c r="A148" s="160"/>
      <c r="B148" s="160"/>
      <c r="C148" s="23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</row>
    <row r="149" spans="1:124">
      <c r="A149" s="160"/>
      <c r="B149" s="160"/>
      <c r="C149" s="23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</row>
    <row r="150" spans="1:124">
      <c r="A150" s="160"/>
      <c r="B150" s="160"/>
      <c r="C150" s="23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</row>
    <row r="151" spans="1:124">
      <c r="A151" s="160"/>
      <c r="B151" s="160"/>
      <c r="C151" s="23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BK151" s="198"/>
      <c r="BL151" s="198"/>
      <c r="BM151" s="198"/>
      <c r="BN151" s="198"/>
      <c r="BO151" s="198"/>
      <c r="BP151" s="198"/>
      <c r="BQ151" s="198"/>
      <c r="BR151" s="198"/>
      <c r="BS151" s="198"/>
      <c r="BT151" s="198"/>
      <c r="BU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8"/>
      <c r="CG151" s="198"/>
      <c r="CH151" s="198"/>
      <c r="CI151" s="198"/>
      <c r="CJ151" s="198"/>
      <c r="CK151" s="198"/>
      <c r="CL151" s="198"/>
      <c r="CM151" s="198"/>
      <c r="CN151" s="198"/>
      <c r="CO151" s="198"/>
      <c r="CP151" s="198"/>
      <c r="CQ151" s="198"/>
      <c r="CR151" s="198"/>
      <c r="CS151" s="198"/>
      <c r="CT151" s="198"/>
      <c r="CU151" s="198"/>
      <c r="CV151" s="198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H151" s="198"/>
      <c r="DI151" s="198"/>
      <c r="DJ151" s="198"/>
      <c r="DK151" s="198"/>
      <c r="DL151" s="198"/>
      <c r="DM151" s="198"/>
      <c r="DN151" s="198"/>
      <c r="DO151" s="198"/>
      <c r="DP151" s="198"/>
      <c r="DQ151" s="198"/>
      <c r="DR151" s="198"/>
      <c r="DS151" s="198"/>
      <c r="DT151" s="198"/>
    </row>
    <row r="152" spans="1:124">
      <c r="A152" s="160"/>
      <c r="B152" s="160"/>
      <c r="C152" s="23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</row>
    <row r="153" spans="1:124">
      <c r="A153" s="160"/>
      <c r="B153" s="160"/>
      <c r="C153" s="23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</row>
    <row r="154" spans="1:124">
      <c r="A154" s="160"/>
      <c r="B154" s="160"/>
      <c r="C154" s="23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</row>
    <row r="155" spans="1:124">
      <c r="A155" s="160"/>
      <c r="B155" s="160"/>
      <c r="C155" s="23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L155" s="198"/>
      <c r="CM155" s="198"/>
      <c r="CN155" s="198"/>
      <c r="CO155" s="198"/>
      <c r="CP155" s="198"/>
      <c r="CQ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  <c r="DS155" s="198"/>
      <c r="DT155" s="198"/>
    </row>
    <row r="156" spans="1:124">
      <c r="A156" s="160"/>
      <c r="B156" s="160"/>
      <c r="C156" s="23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L156" s="198"/>
      <c r="CM156" s="198"/>
      <c r="CN156" s="198"/>
      <c r="CO156" s="198"/>
      <c r="CP156" s="198"/>
      <c r="CQ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J156" s="198"/>
      <c r="DK156" s="198"/>
      <c r="DL156" s="198"/>
      <c r="DM156" s="198"/>
      <c r="DN156" s="198"/>
      <c r="DO156" s="198"/>
      <c r="DP156" s="198"/>
      <c r="DQ156" s="198"/>
      <c r="DR156" s="198"/>
      <c r="DS156" s="198"/>
      <c r="DT156" s="198"/>
    </row>
    <row r="157" spans="1:124">
      <c r="A157" s="160"/>
      <c r="B157" s="160"/>
      <c r="C157" s="23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</row>
    <row r="158" spans="1:124">
      <c r="A158" s="160"/>
      <c r="B158" s="160"/>
      <c r="C158" s="23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</row>
    <row r="159" spans="1:124">
      <c r="A159" s="160"/>
      <c r="B159" s="160"/>
      <c r="C159" s="23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</row>
    <row r="160" spans="1:124">
      <c r="A160" s="160"/>
      <c r="B160" s="160"/>
      <c r="C160" s="23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</row>
    <row r="161" spans="1:124">
      <c r="A161" s="160"/>
      <c r="B161" s="160"/>
      <c r="C161" s="23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  <c r="DS161" s="198"/>
      <c r="DT161" s="198"/>
    </row>
    <row r="162" spans="1:124">
      <c r="C162" s="233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</row>
    <row r="163" spans="1:124">
      <c r="C163" s="233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</row>
    <row r="164" spans="1:124">
      <c r="C164" s="233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</row>
    <row r="165" spans="1:124">
      <c r="C165" s="233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L165" s="198"/>
      <c r="CM165" s="198"/>
      <c r="CN165" s="198"/>
      <c r="CO165" s="198"/>
      <c r="CP165" s="198"/>
      <c r="CQ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  <c r="DS165" s="198"/>
      <c r="DT165" s="198"/>
    </row>
    <row r="166" spans="1:124">
      <c r="C166" s="233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</row>
    <row r="167" spans="1:124">
      <c r="C167" s="233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198"/>
      <c r="CQ167" s="198"/>
      <c r="CR167" s="198"/>
      <c r="CS167" s="198"/>
      <c r="CT167" s="198"/>
      <c r="CU167" s="198"/>
      <c r="CV167" s="198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H167" s="198"/>
      <c r="DI167" s="198"/>
      <c r="DJ167" s="198"/>
      <c r="DK167" s="198"/>
      <c r="DL167" s="198"/>
      <c r="DM167" s="198"/>
      <c r="DN167" s="198"/>
      <c r="DO167" s="198"/>
      <c r="DP167" s="198"/>
      <c r="DQ167" s="198"/>
      <c r="DR167" s="198"/>
      <c r="DS167" s="198"/>
      <c r="DT167" s="198"/>
    </row>
    <row r="168" spans="1:124">
      <c r="C168" s="233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  <c r="CR168" s="198"/>
      <c r="CS168" s="198"/>
      <c r="CT168" s="198"/>
      <c r="CU168" s="198"/>
      <c r="CV168" s="198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H168" s="198"/>
      <c r="DI168" s="198"/>
      <c r="DJ168" s="198"/>
      <c r="DK168" s="198"/>
      <c r="DL168" s="198"/>
      <c r="DM168" s="198"/>
      <c r="DN168" s="198"/>
      <c r="DO168" s="198"/>
      <c r="DP168" s="198"/>
      <c r="DQ168" s="198"/>
      <c r="DR168" s="198"/>
      <c r="DS168" s="198"/>
      <c r="DT168" s="198"/>
    </row>
    <row r="169" spans="1:124">
      <c r="C169" s="233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  <c r="DS169" s="198"/>
      <c r="DT169" s="198"/>
    </row>
    <row r="170" spans="1:124">
      <c r="C170" s="233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  <c r="DS170" s="198"/>
      <c r="DT170" s="198"/>
    </row>
    <row r="171" spans="1:124">
      <c r="C171" s="233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</row>
    <row r="172" spans="1:124">
      <c r="C172" s="233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</row>
    <row r="173" spans="1:124">
      <c r="C173" s="233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198"/>
      <c r="CQ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  <c r="DS173" s="198"/>
      <c r="DT173" s="198"/>
    </row>
    <row r="174" spans="1:124">
      <c r="C174" s="233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198"/>
      <c r="CQ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  <c r="DS174" s="198"/>
      <c r="DT174" s="198"/>
    </row>
    <row r="175" spans="1:124">
      <c r="C175" s="233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L175" s="198"/>
      <c r="CM175" s="198"/>
      <c r="CN175" s="198"/>
      <c r="CO175" s="198"/>
      <c r="CP175" s="198"/>
      <c r="CQ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  <c r="DS175" s="198"/>
      <c r="DT175" s="198"/>
    </row>
    <row r="176" spans="1:124">
      <c r="C176" s="233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</row>
    <row r="177" spans="3:124">
      <c r="C177" s="233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</row>
    <row r="178" spans="3:124">
      <c r="C178" s="233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198"/>
      <c r="CQ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  <c r="DS178" s="198"/>
      <c r="DT178" s="198"/>
    </row>
    <row r="179" spans="3:124">
      <c r="C179" s="233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198"/>
      <c r="CQ179" s="198"/>
      <c r="CR179" s="198"/>
      <c r="CS179" s="198"/>
      <c r="CT179" s="198"/>
      <c r="CU179" s="198"/>
      <c r="CV179" s="198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H179" s="198"/>
      <c r="DI179" s="198"/>
      <c r="DJ179" s="198"/>
      <c r="DK179" s="198"/>
      <c r="DL179" s="198"/>
      <c r="DM179" s="198"/>
      <c r="DN179" s="198"/>
      <c r="DO179" s="198"/>
      <c r="DP179" s="198"/>
      <c r="DQ179" s="198"/>
      <c r="DR179" s="198"/>
      <c r="DS179" s="198"/>
      <c r="DT179" s="198"/>
    </row>
    <row r="180" spans="3:124">
      <c r="C180" s="233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198"/>
      <c r="CQ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  <c r="DS180" s="198"/>
      <c r="DT180" s="198"/>
    </row>
    <row r="181" spans="3:124">
      <c r="C181" s="233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8"/>
      <c r="BX181" s="198"/>
      <c r="BY181" s="198"/>
      <c r="BZ181" s="198"/>
      <c r="CA181" s="198"/>
      <c r="CB181" s="198"/>
      <c r="CC181" s="198"/>
      <c r="CD181" s="198"/>
      <c r="CE181" s="198"/>
      <c r="CF181" s="198"/>
      <c r="CG181" s="198"/>
      <c r="CH181" s="198"/>
      <c r="CI181" s="198"/>
      <c r="CJ181" s="198"/>
      <c r="CK181" s="198"/>
      <c r="CL181" s="198"/>
      <c r="CM181" s="198"/>
      <c r="CN181" s="198"/>
      <c r="CO181" s="198"/>
      <c r="CP181" s="198"/>
      <c r="CQ181" s="198"/>
      <c r="CR181" s="198"/>
      <c r="CS181" s="198"/>
      <c r="CT181" s="198"/>
      <c r="CU181" s="198"/>
      <c r="CV181" s="198"/>
      <c r="CW181" s="198"/>
      <c r="CX181" s="198"/>
      <c r="CY181" s="198"/>
      <c r="CZ181" s="198"/>
      <c r="DA181" s="198"/>
      <c r="DB181" s="198"/>
      <c r="DC181" s="198"/>
      <c r="DD181" s="198"/>
      <c r="DE181" s="198"/>
      <c r="DF181" s="198"/>
      <c r="DG181" s="198"/>
      <c r="DH181" s="198"/>
      <c r="DI181" s="198"/>
      <c r="DJ181" s="198"/>
      <c r="DK181" s="198"/>
      <c r="DL181" s="198"/>
      <c r="DM181" s="198"/>
      <c r="DN181" s="198"/>
      <c r="DO181" s="198"/>
      <c r="DP181" s="198"/>
      <c r="DQ181" s="198"/>
      <c r="DR181" s="198"/>
      <c r="DS181" s="198"/>
      <c r="DT181" s="198"/>
    </row>
    <row r="182" spans="3:124">
      <c r="C182" s="233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198"/>
      <c r="CQ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H182" s="198"/>
      <c r="DI182" s="198"/>
      <c r="DJ182" s="198"/>
      <c r="DK182" s="198"/>
      <c r="DL182" s="198"/>
      <c r="DM182" s="198"/>
      <c r="DN182" s="198"/>
      <c r="DO182" s="198"/>
      <c r="DP182" s="198"/>
      <c r="DQ182" s="198"/>
      <c r="DR182" s="198"/>
      <c r="DS182" s="198"/>
      <c r="DT182" s="198"/>
    </row>
    <row r="183" spans="3:124">
      <c r="C183" s="233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</row>
    <row r="184" spans="3:124">
      <c r="C184" s="233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  <c r="DS184" s="198"/>
      <c r="DT184" s="198"/>
    </row>
    <row r="185" spans="3:124">
      <c r="C185" s="233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</row>
    <row r="186" spans="3:124">
      <c r="C186" s="233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</row>
    <row r="187" spans="3:124">
      <c r="C187" s="233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</row>
    <row r="188" spans="3:124">
      <c r="C188" s="233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  <c r="DS188" s="198"/>
      <c r="DT188" s="198"/>
    </row>
    <row r="189" spans="3:124">
      <c r="C189" s="233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  <c r="DS189" s="198"/>
      <c r="DT189" s="198"/>
    </row>
    <row r="190" spans="3:124">
      <c r="C190" s="233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  <c r="DS190" s="198"/>
      <c r="DT190" s="198"/>
    </row>
    <row r="191" spans="3:124">
      <c r="C191" s="233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  <c r="DS191" s="198"/>
      <c r="DT191" s="198"/>
    </row>
    <row r="192" spans="3:124">
      <c r="C192" s="233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  <c r="DS192" s="198"/>
      <c r="DT192" s="198"/>
    </row>
    <row r="193" spans="3:124">
      <c r="C193" s="233"/>
      <c r="BK193" s="198"/>
      <c r="BL193" s="198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98"/>
      <c r="BW193" s="198"/>
      <c r="BX193" s="198"/>
      <c r="BY193" s="198"/>
      <c r="BZ193" s="198"/>
      <c r="CA193" s="198"/>
      <c r="CB193" s="198"/>
      <c r="CC193" s="198"/>
      <c r="CD193" s="198"/>
      <c r="CE193" s="198"/>
      <c r="CF193" s="198"/>
      <c r="CG193" s="198"/>
      <c r="CH193" s="198"/>
      <c r="CI193" s="198"/>
      <c r="CJ193" s="198"/>
      <c r="CK193" s="198"/>
      <c r="CL193" s="198"/>
      <c r="CM193" s="198"/>
      <c r="CN193" s="198"/>
      <c r="CO193" s="198"/>
      <c r="CP193" s="198"/>
      <c r="CQ193" s="198"/>
      <c r="CR193" s="198"/>
      <c r="CS193" s="198"/>
      <c r="CT193" s="198"/>
      <c r="CU193" s="198"/>
      <c r="CV193" s="198"/>
      <c r="CW193" s="198"/>
      <c r="CX193" s="198"/>
      <c r="CY193" s="198"/>
      <c r="CZ193" s="198"/>
      <c r="DA193" s="198"/>
      <c r="DB193" s="198"/>
      <c r="DC193" s="198"/>
      <c r="DD193" s="198"/>
      <c r="DE193" s="198"/>
      <c r="DF193" s="198"/>
      <c r="DG193" s="198"/>
      <c r="DH193" s="198"/>
      <c r="DI193" s="198"/>
      <c r="DJ193" s="198"/>
      <c r="DK193" s="198"/>
      <c r="DL193" s="198"/>
      <c r="DM193" s="198"/>
      <c r="DN193" s="198"/>
      <c r="DO193" s="198"/>
      <c r="DP193" s="198"/>
      <c r="DQ193" s="198"/>
      <c r="DR193" s="198"/>
      <c r="DS193" s="198"/>
      <c r="DT193" s="198"/>
    </row>
    <row r="194" spans="3:124">
      <c r="C194" s="233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</row>
    <row r="195" spans="3:124">
      <c r="C195" s="233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</row>
    <row r="196" spans="3:124">
      <c r="C196" s="233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</row>
    <row r="197" spans="3:124">
      <c r="C197" s="233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198"/>
      <c r="CG197" s="198"/>
      <c r="CH197" s="198"/>
      <c r="CI197" s="198"/>
      <c r="CJ197" s="198"/>
      <c r="CK197" s="198"/>
      <c r="CL197" s="198"/>
      <c r="CM197" s="198"/>
      <c r="CN197" s="198"/>
      <c r="CO197" s="198"/>
      <c r="CP197" s="198"/>
      <c r="CQ197" s="198"/>
      <c r="CR197" s="198"/>
      <c r="CS197" s="198"/>
      <c r="CT197" s="198"/>
      <c r="CU197" s="198"/>
      <c r="CV197" s="198"/>
      <c r="CW197" s="198"/>
      <c r="CX197" s="198"/>
      <c r="CY197" s="198"/>
      <c r="CZ197" s="198"/>
      <c r="DA197" s="198"/>
      <c r="DB197" s="198"/>
      <c r="DC197" s="198"/>
      <c r="DD197" s="198"/>
      <c r="DE197" s="198"/>
      <c r="DF197" s="198"/>
      <c r="DG197" s="198"/>
      <c r="DH197" s="198"/>
      <c r="DI197" s="198"/>
      <c r="DJ197" s="198"/>
      <c r="DK197" s="198"/>
      <c r="DL197" s="198"/>
      <c r="DM197" s="198"/>
      <c r="DN197" s="198"/>
      <c r="DO197" s="198"/>
      <c r="DP197" s="198"/>
      <c r="DQ197" s="198"/>
      <c r="DR197" s="198"/>
      <c r="DS197" s="198"/>
      <c r="DT197" s="198"/>
    </row>
    <row r="198" spans="3:124">
      <c r="C198" s="233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198"/>
      <c r="CG198" s="198"/>
      <c r="CH198" s="198"/>
      <c r="CI198" s="198"/>
      <c r="CJ198" s="198"/>
      <c r="CK198" s="198"/>
      <c r="CL198" s="198"/>
      <c r="CM198" s="198"/>
      <c r="CN198" s="198"/>
      <c r="CO198" s="198"/>
      <c r="CP198" s="198"/>
      <c r="CQ198" s="198"/>
      <c r="CR198" s="198"/>
      <c r="CS198" s="198"/>
      <c r="CT198" s="198"/>
      <c r="CU198" s="198"/>
      <c r="CV198" s="198"/>
      <c r="CW198" s="198"/>
      <c r="CX198" s="198"/>
      <c r="CY198" s="198"/>
      <c r="CZ198" s="198"/>
      <c r="DA198" s="198"/>
      <c r="DB198" s="198"/>
      <c r="DC198" s="198"/>
      <c r="DD198" s="198"/>
      <c r="DE198" s="198"/>
      <c r="DF198" s="198"/>
      <c r="DG198" s="198"/>
      <c r="DH198" s="198"/>
      <c r="DI198" s="198"/>
      <c r="DJ198" s="198"/>
      <c r="DK198" s="198"/>
      <c r="DL198" s="198"/>
      <c r="DM198" s="198"/>
      <c r="DN198" s="198"/>
      <c r="DO198" s="198"/>
      <c r="DP198" s="198"/>
      <c r="DQ198" s="198"/>
      <c r="DR198" s="198"/>
      <c r="DS198" s="198"/>
      <c r="DT198" s="198"/>
    </row>
    <row r="199" spans="3:124">
      <c r="C199" s="233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  <c r="DS199" s="198"/>
      <c r="DT199" s="198"/>
    </row>
    <row r="200" spans="3:124">
      <c r="C200" s="233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</row>
    <row r="201" spans="3:124">
      <c r="C201" s="233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  <c r="DD201" s="198"/>
      <c r="DE201" s="198"/>
      <c r="DF201" s="198"/>
      <c r="DG201" s="198"/>
      <c r="DH201" s="198"/>
      <c r="DI201" s="198"/>
      <c r="DJ201" s="198"/>
      <c r="DK201" s="198"/>
      <c r="DL201" s="198"/>
      <c r="DM201" s="198"/>
      <c r="DN201" s="198"/>
      <c r="DO201" s="198"/>
      <c r="DP201" s="198"/>
      <c r="DQ201" s="198"/>
      <c r="DR201" s="198"/>
      <c r="DS201" s="198"/>
      <c r="DT201" s="198"/>
    </row>
    <row r="202" spans="3:124">
      <c r="C202" s="233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  <c r="DS202" s="198"/>
      <c r="DT202" s="198"/>
    </row>
    <row r="203" spans="3:124">
      <c r="C203" s="233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  <c r="DD203" s="198"/>
      <c r="DE203" s="198"/>
      <c r="DF203" s="198"/>
      <c r="DG203" s="198"/>
      <c r="DH203" s="198"/>
      <c r="DI203" s="198"/>
      <c r="DJ203" s="198"/>
      <c r="DK203" s="198"/>
      <c r="DL203" s="198"/>
      <c r="DM203" s="198"/>
      <c r="DN203" s="198"/>
      <c r="DO203" s="198"/>
      <c r="DP203" s="198"/>
      <c r="DQ203" s="198"/>
      <c r="DR203" s="198"/>
      <c r="DS203" s="198"/>
      <c r="DT203" s="198"/>
    </row>
    <row r="204" spans="3:124">
      <c r="C204" s="233"/>
    </row>
    <row r="205" spans="3:124">
      <c r="C205" s="233"/>
    </row>
    <row r="206" spans="3:124">
      <c r="C206" s="233"/>
    </row>
    <row r="207" spans="3:124">
      <c r="C207" s="233"/>
    </row>
    <row r="208" spans="3:124">
      <c r="C208" s="233"/>
    </row>
    <row r="209" spans="3:3">
      <c r="C209" s="233"/>
    </row>
    <row r="210" spans="3:3">
      <c r="C210" s="233"/>
    </row>
    <row r="211" spans="3:3">
      <c r="C211" s="233"/>
    </row>
    <row r="212" spans="3:3">
      <c r="C212" s="233"/>
    </row>
    <row r="213" spans="3:3">
      <c r="C213" s="233"/>
    </row>
    <row r="214" spans="3:3">
      <c r="C214" s="233"/>
    </row>
    <row r="215" spans="3:3">
      <c r="C215" s="233"/>
    </row>
    <row r="216" spans="3:3">
      <c r="C216" s="233"/>
    </row>
    <row r="217" spans="3:3">
      <c r="C217" s="233"/>
    </row>
    <row r="218" spans="3:3">
      <c r="C218" s="233"/>
    </row>
    <row r="219" spans="3:3">
      <c r="C219" s="233"/>
    </row>
    <row r="220" spans="3:3">
      <c r="C220" s="233"/>
    </row>
    <row r="221" spans="3:3">
      <c r="C221" s="233"/>
    </row>
    <row r="222" spans="3:3">
      <c r="C222" s="233"/>
    </row>
    <row r="223" spans="3:3">
      <c r="C223" s="233"/>
    </row>
    <row r="224" spans="3:3">
      <c r="C224" s="233"/>
    </row>
    <row r="225" spans="3:3">
      <c r="C225" s="233"/>
    </row>
    <row r="226" spans="3:3">
      <c r="C226" s="233"/>
    </row>
    <row r="227" spans="3:3">
      <c r="C227" s="233"/>
    </row>
    <row r="228" spans="3:3">
      <c r="C228" s="233"/>
    </row>
    <row r="229" spans="3:3">
      <c r="C229" s="233"/>
    </row>
  </sheetData>
  <sheetProtection formatCells="0" formatColumns="0" formatRows="0" sort="0" autoFilter="0" pivotTables="0"/>
  <mergeCells count="28">
    <mergeCell ref="T9:U9"/>
    <mergeCell ref="T11:U11"/>
    <mergeCell ref="T12:U12"/>
    <mergeCell ref="V9:W9"/>
    <mergeCell ref="V11:W11"/>
    <mergeCell ref="V12:W12"/>
    <mergeCell ref="P9:Q9"/>
    <mergeCell ref="P11:Q11"/>
    <mergeCell ref="P12:Q12"/>
    <mergeCell ref="R9:S9"/>
    <mergeCell ref="R11:S11"/>
    <mergeCell ref="R12:S12"/>
    <mergeCell ref="D9:E9"/>
    <mergeCell ref="F9:G9"/>
    <mergeCell ref="N9:O9"/>
    <mergeCell ref="L9:M9"/>
    <mergeCell ref="J9:K9"/>
    <mergeCell ref="H9:I9"/>
    <mergeCell ref="F12:G12"/>
    <mergeCell ref="H12:I12"/>
    <mergeCell ref="J12:K12"/>
    <mergeCell ref="D12:E12"/>
    <mergeCell ref="C12:C13"/>
    <mergeCell ref="I6:K6"/>
    <mergeCell ref="H7:L7"/>
    <mergeCell ref="L12:M12"/>
    <mergeCell ref="N12:O12"/>
    <mergeCell ref="N11:O11"/>
  </mergeCells>
  <pageMargins left="0.70866141732283472" right="0.70866141732283472" top="0.99" bottom="0.74803149606299213" header="0.31496062992125984" footer="0.31496062992125984"/>
  <pageSetup scale="15" orientation="portrait" r:id="rId1"/>
  <rowBreaks count="1" manualBreakCount="1">
    <brk id="10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8" r:id="rId4" name="List Box 2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2</xdr:col>
                    <xdr:colOff>1247775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HR737"/>
  <sheetViews>
    <sheetView zoomScale="80" zoomScaleNormal="80" workbookViewId="0">
      <pane ySplit="12" topLeftCell="A13" activePane="bottomLeft" state="frozen"/>
      <selection pane="bottomLeft" activeCell="AC38" sqref="AC38"/>
    </sheetView>
  </sheetViews>
  <sheetFormatPr defaultRowHeight="12.75"/>
  <cols>
    <col min="1" max="2" width="9.140625" style="161" customWidth="1"/>
    <col min="3" max="3" width="37.42578125" style="161" customWidth="1"/>
    <col min="4" max="17" width="8" style="161" customWidth="1"/>
    <col min="18" max="23" width="8" style="160" customWidth="1"/>
    <col min="24" max="28" width="10.7109375" style="160" customWidth="1"/>
    <col min="29" max="34" width="10.7109375" style="161" customWidth="1"/>
    <col min="35" max="35" width="13.85546875" style="271" customWidth="1"/>
    <col min="36" max="37" width="48.28515625" style="161" customWidth="1"/>
    <col min="38" max="113" width="9.140625" style="161" customWidth="1"/>
    <col min="114" max="114" width="12.7109375" style="161" customWidth="1"/>
    <col min="115" max="115" width="11.85546875" style="161" customWidth="1"/>
    <col min="116" max="121" width="9.140625" style="161" customWidth="1"/>
    <col min="122" max="122" width="9.140625" style="161" hidden="1" customWidth="1"/>
    <col min="123" max="123" width="10" style="161" hidden="1" customWidth="1"/>
    <col min="124" max="128" width="9.140625" style="161" hidden="1" customWidth="1"/>
    <col min="129" max="162" width="9.140625" style="161" customWidth="1"/>
    <col min="163" max="163" width="9.140625" style="161"/>
    <col min="164" max="164" width="11" style="161" bestFit="1" customWidth="1"/>
    <col min="165" max="165" width="17.42578125" style="161" bestFit="1" customWidth="1"/>
    <col min="166" max="166" width="9.140625" style="161"/>
    <col min="167" max="169" width="9.140625" style="161" hidden="1" customWidth="1"/>
    <col min="170" max="170" width="17.42578125" style="272" hidden="1" customWidth="1"/>
    <col min="171" max="171" width="9.140625" style="161" hidden="1" customWidth="1"/>
    <col min="172" max="172" width="11.5703125" style="161" hidden="1" customWidth="1"/>
    <col min="173" max="174" width="9.140625" style="161" hidden="1" customWidth="1"/>
    <col min="175" max="185" width="0" style="161" hidden="1" customWidth="1"/>
    <col min="186" max="187" width="9.140625" style="161"/>
    <col min="188" max="188" width="0" style="161" hidden="1" customWidth="1"/>
    <col min="189" max="16384" width="9.140625" style="161"/>
  </cols>
  <sheetData>
    <row r="1" spans="1:226">
      <c r="A1" s="160"/>
      <c r="B1" s="160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226" ht="15" customHeight="1">
      <c r="A2" s="160"/>
      <c r="B2" s="160"/>
      <c r="C2" s="273"/>
      <c r="D2" s="162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339"/>
      <c r="AD2" s="339"/>
      <c r="AE2" s="339"/>
      <c r="AF2" s="339"/>
      <c r="AG2" s="339"/>
      <c r="AH2" s="339"/>
    </row>
    <row r="3" spans="1:226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2"/>
      <c r="P3" s="345"/>
      <c r="Q3" s="345"/>
      <c r="R3" s="345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7"/>
      <c r="AD3" s="347"/>
      <c r="AE3" s="347"/>
      <c r="AF3" s="347"/>
      <c r="AG3" s="347"/>
      <c r="AH3" s="347"/>
      <c r="FN3" s="275"/>
    </row>
    <row r="4" spans="1:226">
      <c r="A4" s="160"/>
      <c r="B4" s="160"/>
      <c r="C4" s="162"/>
      <c r="D4" s="162"/>
      <c r="E4" s="162"/>
      <c r="F4" s="162"/>
      <c r="G4" s="162"/>
      <c r="H4" s="162"/>
      <c r="I4" s="162"/>
      <c r="J4" s="162"/>
      <c r="K4" s="162"/>
      <c r="L4" s="160"/>
      <c r="M4" s="160"/>
      <c r="N4" s="162"/>
      <c r="O4" s="162"/>
      <c r="P4" s="345"/>
      <c r="Q4" s="345"/>
      <c r="R4" s="345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7"/>
      <c r="AD4" s="347"/>
      <c r="AE4" s="348"/>
      <c r="AF4" s="348"/>
      <c r="AG4" s="348"/>
      <c r="AH4" s="348"/>
      <c r="AI4" s="276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27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</row>
    <row r="5" spans="1:226">
      <c r="A5" s="160"/>
      <c r="B5" s="160"/>
      <c r="C5" s="460"/>
      <c r="D5" s="460"/>
      <c r="E5" s="278"/>
      <c r="F5" s="278"/>
      <c r="G5" s="278"/>
      <c r="H5" s="278"/>
      <c r="I5" s="458"/>
      <c r="J5" s="458"/>
      <c r="K5" s="458"/>
      <c r="L5" s="234"/>
      <c r="M5" s="160"/>
      <c r="N5" s="160"/>
      <c r="O5" s="162"/>
      <c r="P5" s="345"/>
      <c r="Q5" s="345"/>
      <c r="R5" s="345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7"/>
      <c r="AD5" s="347"/>
      <c r="AE5" s="348"/>
      <c r="AF5" s="348"/>
      <c r="AG5" s="348"/>
      <c r="AH5" s="348"/>
      <c r="AI5" s="276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27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</row>
    <row r="6" spans="1:226">
      <c r="A6" s="160"/>
      <c r="B6" s="160"/>
      <c r="C6" s="160"/>
      <c r="D6" s="160"/>
      <c r="E6" s="160"/>
      <c r="F6" s="160"/>
      <c r="G6" s="160"/>
      <c r="H6" s="444"/>
      <c r="I6" s="444"/>
      <c r="J6" s="444"/>
      <c r="K6" s="444"/>
      <c r="L6" s="444"/>
      <c r="M6" s="234"/>
      <c r="N6" s="160"/>
      <c r="O6" s="162"/>
      <c r="P6" s="345"/>
      <c r="Q6" s="345"/>
      <c r="R6" s="345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7"/>
      <c r="AD6" s="347"/>
      <c r="AE6" s="348"/>
      <c r="AF6" s="348"/>
      <c r="AG6" s="348"/>
      <c r="AH6" s="348"/>
      <c r="AI6" s="276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27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</row>
    <row r="7" spans="1:226">
      <c r="A7" s="160"/>
      <c r="B7" s="160"/>
      <c r="C7" s="160"/>
      <c r="D7" s="279"/>
      <c r="E7" s="279"/>
      <c r="F7" s="280"/>
      <c r="G7" s="279"/>
      <c r="H7" s="279"/>
      <c r="I7" s="279"/>
      <c r="J7" s="279"/>
      <c r="K7" s="279"/>
      <c r="L7" s="279"/>
      <c r="M7" s="279"/>
      <c r="N7" s="279"/>
      <c r="O7" s="279"/>
      <c r="P7" s="345"/>
      <c r="Q7" s="345"/>
      <c r="R7" s="345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7"/>
      <c r="AD7" s="347"/>
      <c r="AE7" s="348"/>
      <c r="AF7" s="348"/>
      <c r="AG7" s="348"/>
      <c r="AH7" s="348"/>
      <c r="AI7" s="276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27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</row>
    <row r="8" spans="1:226" ht="13.5" thickBo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345"/>
      <c r="Q8" s="345"/>
      <c r="R8" s="345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7"/>
      <c r="AD8" s="347"/>
      <c r="AE8" s="348"/>
      <c r="AF8" s="348"/>
      <c r="AG8" s="348"/>
      <c r="AH8" s="348"/>
      <c r="AI8" s="276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27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</row>
    <row r="9" spans="1:226" ht="16.5" customHeight="1" thickTop="1" thickBot="1">
      <c r="A9" s="160"/>
      <c r="B9" s="160"/>
      <c r="C9" s="349" t="str">
        <f>'Cental Budget_int'!C11</f>
        <v>BDP (u mil. €)</v>
      </c>
      <c r="D9" s="459">
        <f>'Cental Budget_int'!D11</f>
        <v>2148900000</v>
      </c>
      <c r="E9" s="459">
        <f>'Cental Budget_int'!E11</f>
        <v>0</v>
      </c>
      <c r="F9" s="454">
        <f>'Cental Budget_int'!F11</f>
        <v>2680500000</v>
      </c>
      <c r="G9" s="454">
        <f>'Cental Budget_int'!G11</f>
        <v>0</v>
      </c>
      <c r="H9" s="454">
        <f>'Cental Budget_int'!H11</f>
        <v>3085600000</v>
      </c>
      <c r="I9" s="454">
        <f>'Cental Budget_int'!I11</f>
        <v>0</v>
      </c>
      <c r="J9" s="454">
        <f>'Cental Budget_int'!J11</f>
        <v>2981000000</v>
      </c>
      <c r="K9" s="454">
        <f>'Cental Budget_int'!K11</f>
        <v>0</v>
      </c>
      <c r="L9" s="454">
        <f>'Cental Budget_int'!L11</f>
        <v>3104000000</v>
      </c>
      <c r="M9" s="454">
        <f>'Cental Budget_int'!M11</f>
        <v>0</v>
      </c>
      <c r="N9" s="454">
        <f>'Cental Budget_int'!N11</f>
        <v>3234000000</v>
      </c>
      <c r="O9" s="454">
        <f>'Cental Budget_int'!O11</f>
        <v>0</v>
      </c>
      <c r="P9" s="454">
        <f>'Cental Budget_int'!P11</f>
        <v>3149000000</v>
      </c>
      <c r="Q9" s="454">
        <f>'Cental Budget_int'!Q11</f>
        <v>0</v>
      </c>
      <c r="R9" s="455">
        <f>'Cental Budget_int'!R11</f>
        <v>3335900000</v>
      </c>
      <c r="S9" s="455">
        <f>'Cental Budget_int'!S11</f>
        <v>0</v>
      </c>
      <c r="T9" s="455">
        <f>'Cental Budget_int'!T11</f>
        <v>3424900000</v>
      </c>
      <c r="U9" s="455">
        <f>'Cental Budget_int'!U11</f>
        <v>0</v>
      </c>
      <c r="V9" s="455">
        <f>'Cental Budget_int'!V11</f>
        <v>3625700000</v>
      </c>
      <c r="W9" s="455">
        <f>'Cental Budget_int'!W11</f>
        <v>0</v>
      </c>
      <c r="X9" s="281"/>
      <c r="Y9" s="281"/>
      <c r="Z9" s="281"/>
      <c r="AA9" s="281"/>
      <c r="AB9" s="281"/>
      <c r="AC9" s="282"/>
      <c r="AD9" s="282"/>
      <c r="AE9" s="282"/>
      <c r="AF9" s="282"/>
      <c r="AG9" s="282"/>
      <c r="AH9" s="282"/>
      <c r="AI9" s="276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27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</row>
    <row r="10" spans="1:226" ht="16.5" customHeight="1" thickTop="1" thickBot="1">
      <c r="A10" s="160"/>
      <c r="B10" s="160"/>
      <c r="C10" s="350"/>
      <c r="D10" s="351"/>
      <c r="E10" s="351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2"/>
      <c r="AD10" s="282"/>
      <c r="AE10" s="282"/>
      <c r="AF10" s="282"/>
      <c r="AG10" s="282"/>
      <c r="AH10" s="282"/>
      <c r="AI10" s="276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27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</row>
    <row r="11" spans="1:226" ht="17.25" customHeight="1" thickTop="1">
      <c r="A11" s="160"/>
      <c r="B11" s="283"/>
      <c r="C11" s="456" t="str">
        <f>IF(MasterSheet!$A$1=1,MasterSheet!B258,MasterSheet!B257)</f>
        <v>Javna potrošnja</v>
      </c>
      <c r="D11" s="453">
        <v>2006</v>
      </c>
      <c r="E11" s="453"/>
      <c r="F11" s="453">
        <v>2007</v>
      </c>
      <c r="G11" s="453"/>
      <c r="H11" s="453">
        <v>2008</v>
      </c>
      <c r="I11" s="453"/>
      <c r="J11" s="453">
        <v>2009</v>
      </c>
      <c r="K11" s="453"/>
      <c r="L11" s="453">
        <v>2010</v>
      </c>
      <c r="M11" s="453"/>
      <c r="N11" s="453">
        <v>2011</v>
      </c>
      <c r="O11" s="453"/>
      <c r="P11" s="453">
        <v>2012</v>
      </c>
      <c r="Q11" s="453"/>
      <c r="R11" s="453">
        <v>2013</v>
      </c>
      <c r="S11" s="453"/>
      <c r="T11" s="453">
        <v>2014</v>
      </c>
      <c r="U11" s="453"/>
      <c r="V11" s="453" t="s">
        <v>404</v>
      </c>
      <c r="W11" s="453"/>
      <c r="X11" s="284"/>
      <c r="Y11" s="284"/>
      <c r="Z11" s="284"/>
      <c r="AA11" s="284"/>
      <c r="AB11" s="284"/>
      <c r="AC11" s="285"/>
      <c r="AD11" s="285"/>
      <c r="AE11" s="285"/>
      <c r="AF11" s="285"/>
      <c r="AG11" s="285"/>
      <c r="AH11" s="285"/>
      <c r="AI11" s="276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27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</row>
    <row r="12" spans="1:226" ht="16.5" customHeight="1" thickBot="1">
      <c r="A12" s="160"/>
      <c r="B12" s="160"/>
      <c r="C12" s="457"/>
      <c r="D12" s="286" t="str">
        <f>IF(MasterSheet!$A$1=1,MasterSheet!C258,MasterSheet!C257)</f>
        <v>mil. €</v>
      </c>
      <c r="E12" s="287" t="str">
        <f>IF(MasterSheet!$A$1=1,MasterSheet!D258,MasterSheet!D257)</f>
        <v xml:space="preserve"> % BDP</v>
      </c>
      <c r="F12" s="286" t="str">
        <f>IF(MasterSheet!$A$1=1,MasterSheet!E258,MasterSheet!E257)</f>
        <v>mil. €</v>
      </c>
      <c r="G12" s="287" t="str">
        <f>IF(MasterSheet!$A$1=1,MasterSheet!F258,MasterSheet!F257)</f>
        <v xml:space="preserve"> % BDP</v>
      </c>
      <c r="H12" s="286" t="str">
        <f>IF(MasterSheet!$A$1=1,MasterSheet!G258,MasterSheet!G257)</f>
        <v>mil. €</v>
      </c>
      <c r="I12" s="287" t="str">
        <f>IF(MasterSheet!$A$1=1,MasterSheet!H258,MasterSheet!H257)</f>
        <v xml:space="preserve"> % BDP</v>
      </c>
      <c r="J12" s="288" t="str">
        <f>IF(MasterSheet!$A$1=1,MasterSheet!I258,MasterSheet!I257)</f>
        <v>mil. €</v>
      </c>
      <c r="K12" s="288" t="str">
        <f>IF(MasterSheet!$A$1=1,MasterSheet!J258,MasterSheet!J257)</f>
        <v xml:space="preserve"> % BDP</v>
      </c>
      <c r="L12" s="286" t="str">
        <f>IF(MasterSheet!$A$1=1,MasterSheet!K258,MasterSheet!K257)</f>
        <v>mil. €</v>
      </c>
      <c r="M12" s="287" t="str">
        <f>IF(MasterSheet!$A$1=1,MasterSheet!L258,MasterSheet!L257)</f>
        <v xml:space="preserve"> % BDP</v>
      </c>
      <c r="N12" s="286" t="str">
        <f>IF(MasterSheet!$A$1=1,MasterSheet!M258,MasterSheet!M257)</f>
        <v>mil. €</v>
      </c>
      <c r="O12" s="287" t="str">
        <f>IF(MasterSheet!$A$1=1,MasterSheet!N258,MasterSheet!N257)</f>
        <v xml:space="preserve"> % BDP</v>
      </c>
      <c r="P12" s="286" t="str">
        <f>IF(MasterSheet!$A$1=1,MasterSheet!O258,MasterSheet!O257)</f>
        <v>mil. €</v>
      </c>
      <c r="Q12" s="287" t="str">
        <f>IF(MasterSheet!$A$1=1,MasterSheet!P258,MasterSheet!P257)</f>
        <v xml:space="preserve"> % BDP</v>
      </c>
      <c r="R12" s="286" t="str">
        <f>IF(MasterSheet!$A$1=1,MasterSheet!Q258,MasterSheet!Q257)</f>
        <v>mil. €</v>
      </c>
      <c r="S12" s="287" t="str">
        <f>IF(MasterSheet!$A$1=1,MasterSheet!R258,MasterSheet!R257)</f>
        <v xml:space="preserve"> % BDP</v>
      </c>
      <c r="T12" s="286" t="str">
        <f>IF(MasterSheet!$A$1=1,MasterSheet!S258,MasterSheet!S257)</f>
        <v>mil. €</v>
      </c>
      <c r="U12" s="287" t="str">
        <f>IF(MasterSheet!$A$1=1,MasterSheet!T258,MasterSheet!T257)</f>
        <v xml:space="preserve"> % BDP</v>
      </c>
      <c r="V12" s="286" t="str">
        <f>IF(MasterSheet!$A$1=1,MasterSheet!U258,MasterSheet!U257)</f>
        <v>mil. €</v>
      </c>
      <c r="W12" s="287" t="str">
        <f>IF(MasterSheet!$A$1=1,MasterSheet!V258,MasterSheet!V257)</f>
        <v xml:space="preserve"> % BDP</v>
      </c>
      <c r="X12" s="289"/>
      <c r="Y12" s="289"/>
      <c r="Z12" s="289"/>
      <c r="AA12" s="289"/>
      <c r="AB12" s="289"/>
      <c r="AC12" s="290"/>
      <c r="AD12" s="290"/>
      <c r="AE12" s="290"/>
      <c r="AF12" s="290"/>
      <c r="AG12" s="290"/>
      <c r="AH12" s="290"/>
      <c r="AI12" s="276"/>
      <c r="AJ12" s="463"/>
      <c r="AK12" s="462"/>
      <c r="AL12" s="462"/>
      <c r="AM12" s="462"/>
      <c r="AN12" s="462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27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</row>
    <row r="13" spans="1:226" ht="15" customHeight="1" thickTop="1" thickBot="1">
      <c r="A13" s="160"/>
      <c r="B13" s="160"/>
      <c r="C13" s="291" t="str">
        <f>IF(MasterSheet!$A$1=1,MasterSheet!C259,MasterSheet!B259)</f>
        <v>Izvorni prihodi</v>
      </c>
      <c r="D13" s="292">
        <f>+D14+D23+D28+D29+D30+D31+D32</f>
        <v>978725377.43999958</v>
      </c>
      <c r="E13" s="293">
        <f>+D13/$D$9*100</f>
        <v>45.545412882870281</v>
      </c>
      <c r="F13" s="292">
        <f>+F14+F23+F28+F29+F30+F31+F32</f>
        <v>1329100420.1199999</v>
      </c>
      <c r="G13" s="293">
        <f t="shared" ref="G13:G45" si="0">+F13/$F$9*100</f>
        <v>49.58404850289125</v>
      </c>
      <c r="H13" s="292">
        <f>+H14+H23+H28+H29+H30+H31+H32</f>
        <v>1548652733.5589566</v>
      </c>
      <c r="I13" s="293">
        <f t="shared" ref="I13:I45" si="1">+H13/$H$9*100</f>
        <v>50.189678946038264</v>
      </c>
      <c r="J13" s="292">
        <f>+J14+J23+J28+J29+J30+J31+J32</f>
        <v>1364526902.1900003</v>
      </c>
      <c r="K13" s="293">
        <f t="shared" ref="K13:K45" si="2">+J13/$J$9*100</f>
        <v>45.774132914793704</v>
      </c>
      <c r="L13" s="292">
        <f>+L14+L23+L28+L29+L30+L31+L32</f>
        <v>1322534654.4084618</v>
      </c>
      <c r="M13" s="293">
        <f t="shared" ref="M13:M45" si="3">+L13/$L$9*100</f>
        <v>42.607430876561267</v>
      </c>
      <c r="N13" s="292">
        <f>+N14+N23+N28+N29+N30+N31+N32</f>
        <v>1293333318.5799999</v>
      </c>
      <c r="O13" s="293">
        <f t="shared" ref="O13:O45" si="4">+N13/$N$9*100</f>
        <v>39.99175382127396</v>
      </c>
      <c r="P13" s="292">
        <f>+P14+P23+P28+P29+P30+P31+P32</f>
        <v>1307826250.5033331</v>
      </c>
      <c r="Q13" s="293">
        <f t="shared" ref="Q13:Q58" si="5">+P13/P$9*100</f>
        <v>41.531478263046459</v>
      </c>
      <c r="R13" s="292">
        <f>+R14+R23+R28+R29+R30+R31+R32</f>
        <v>1430311754.5399997</v>
      </c>
      <c r="S13" s="293">
        <f>+R13/R$9*100</f>
        <v>42.876337856050831</v>
      </c>
      <c r="T13" s="292">
        <f>+T14+T23+T28+T29+T30+T31+T32</f>
        <v>1549691253.77</v>
      </c>
      <c r="U13" s="293">
        <f>+T13/T$9*100</f>
        <v>45.247781067184448</v>
      </c>
      <c r="V13" s="292">
        <f>+V14+V23+V28+V29+V30+V31+V32</f>
        <v>1540736317.1482458</v>
      </c>
      <c r="W13" s="293">
        <f>+V13/V$9*100</f>
        <v>42.494864912933942</v>
      </c>
      <c r="X13" s="294"/>
      <c r="Y13" s="294"/>
      <c r="Z13" s="294"/>
      <c r="AA13" s="294"/>
      <c r="AB13" s="294"/>
      <c r="AC13" s="295"/>
      <c r="AD13" s="295"/>
      <c r="AE13" s="295"/>
      <c r="AF13" s="295"/>
      <c r="AG13" s="295"/>
      <c r="AH13" s="295"/>
      <c r="AI13" s="276"/>
      <c r="AJ13" s="353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296"/>
      <c r="FE13" s="197"/>
      <c r="FF13" s="197"/>
      <c r="FG13" s="197"/>
      <c r="FH13" s="197"/>
      <c r="FI13" s="197"/>
      <c r="FJ13" s="197"/>
      <c r="FK13" s="197"/>
      <c r="FL13" s="197"/>
      <c r="FM13" s="197"/>
      <c r="FN13" s="27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</row>
    <row r="14" spans="1:226" ht="15" customHeight="1" thickTop="1">
      <c r="A14" s="160"/>
      <c r="B14" s="160"/>
      <c r="C14" s="297" t="str">
        <f>IF(MasterSheet!$A$1=1,MasterSheet!C260,MasterSheet!B260)</f>
        <v>Porezi</v>
      </c>
      <c r="D14" s="298">
        <f>SUM(D15:D22)</f>
        <v>554531683.49999976</v>
      </c>
      <c r="E14" s="299">
        <f t="shared" ref="E14:E45" si="6">+D14/$D$9*100</f>
        <v>25.805374075108183</v>
      </c>
      <c r="F14" s="298">
        <f>SUM(F15:F22)</f>
        <v>782936478.57999992</v>
      </c>
      <c r="G14" s="299">
        <f t="shared" si="0"/>
        <v>29.208598342846482</v>
      </c>
      <c r="H14" s="298">
        <f>SUM(H15:H22)</f>
        <v>926395935.53392506</v>
      </c>
      <c r="I14" s="299">
        <f t="shared" si="1"/>
        <v>30.023202473876232</v>
      </c>
      <c r="J14" s="298">
        <f>SUM(J15:J22)</f>
        <v>795656504.49000013</v>
      </c>
      <c r="K14" s="299">
        <f t="shared" si="2"/>
        <v>26.690926014424694</v>
      </c>
      <c r="L14" s="298">
        <f>SUM(L15:L22)</f>
        <v>757228561.60846162</v>
      </c>
      <c r="M14" s="299">
        <f t="shared" si="3"/>
        <v>24.395250051818994</v>
      </c>
      <c r="N14" s="298">
        <f>SUM(N15:N22)</f>
        <v>794524489.61999989</v>
      </c>
      <c r="O14" s="299">
        <f t="shared" si="4"/>
        <v>24.567856821892388</v>
      </c>
      <c r="P14" s="298">
        <f>SUM(P15:P22)</f>
        <v>785991110.5333333</v>
      </c>
      <c r="Q14" s="299">
        <f t="shared" si="5"/>
        <v>24.96002256377686</v>
      </c>
      <c r="R14" s="298">
        <f>SUM(R15:R22)</f>
        <v>863486075.70000005</v>
      </c>
      <c r="S14" s="299">
        <f t="shared" ref="S14:S79" si="7">+R14/R$9*100</f>
        <v>25.884651089660967</v>
      </c>
      <c r="T14" s="298">
        <f>SUM(T15:T22)</f>
        <v>950116518.19000006</v>
      </c>
      <c r="U14" s="299">
        <f t="shared" ref="U14:U79" si="8">+T14/T$9*100</f>
        <v>27.741438237320796</v>
      </c>
      <c r="V14" s="298">
        <f>SUM(V15:V22)</f>
        <v>921810441.43400407</v>
      </c>
      <c r="W14" s="299">
        <f t="shared" ref="W14:W79" si="9">+V14/V$9*100</f>
        <v>25.424344028298094</v>
      </c>
      <c r="X14" s="294"/>
      <c r="Y14" s="294"/>
      <c r="Z14" s="294"/>
      <c r="AA14" s="294"/>
      <c r="AB14" s="294"/>
      <c r="AC14" s="295"/>
      <c r="AD14" s="295"/>
      <c r="AE14" s="295"/>
      <c r="AF14" s="295"/>
      <c r="AG14" s="295"/>
      <c r="AH14" s="295"/>
      <c r="AI14" s="276"/>
      <c r="AJ14" s="241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253"/>
      <c r="FJ14" s="197"/>
      <c r="FK14" s="197"/>
      <c r="FL14" s="197"/>
      <c r="FM14" s="197"/>
      <c r="FN14" s="27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</row>
    <row r="15" spans="1:226" ht="15" customHeight="1">
      <c r="A15" s="160"/>
      <c r="B15" s="160"/>
      <c r="C15" s="300" t="str">
        <f>IF(MasterSheet!$A$1=1,MasterSheet!C261,MasterSheet!B261)</f>
        <v>Porez na dohodak fizičkih lica</v>
      </c>
      <c r="D15" s="301">
        <f>+'Cental Budget_int'!D17+'Local Government_int'!D16</f>
        <v>93019533.179999962</v>
      </c>
      <c r="E15" s="302">
        <f t="shared" si="6"/>
        <v>4.3287046014239827</v>
      </c>
      <c r="F15" s="301">
        <f>+'Cental Budget_int'!F17+'Local Government_int'!F16</f>
        <v>108097319.60000001</v>
      </c>
      <c r="G15" s="302">
        <f t="shared" si="0"/>
        <v>4.0327296996828954</v>
      </c>
      <c r="H15" s="301">
        <f>+'Cental Budget_int'!H17+'Local Government_int'!H16</f>
        <v>141669118.97468352</v>
      </c>
      <c r="I15" s="302">
        <f t="shared" si="1"/>
        <v>4.5912989037685872</v>
      </c>
      <c r="J15" s="301">
        <f>+'Cental Budget_int'!J17+'Local Government_int'!J16</f>
        <v>121370552.31</v>
      </c>
      <c r="K15" s="302">
        <f t="shared" si="2"/>
        <v>4.0714710603824225</v>
      </c>
      <c r="L15" s="301">
        <f>+'Cental Budget_int'!L17+'Local Government_int'!L16</f>
        <v>115069139.70512819</v>
      </c>
      <c r="M15" s="302">
        <f t="shared" si="3"/>
        <v>3.7071243461703673</v>
      </c>
      <c r="N15" s="301">
        <f>+'Cental Budget_int'!N17+'Local Government_int'!N16</f>
        <v>113227848.49200001</v>
      </c>
      <c r="O15" s="302">
        <f t="shared" si="4"/>
        <v>3.5011703306122453</v>
      </c>
      <c r="P15" s="301">
        <f>+'Cental Budget_int'!P17+'Local Government_int'!P16</f>
        <v>109682444.37333333</v>
      </c>
      <c r="Q15" s="302">
        <f t="shared" si="5"/>
        <v>3.4830881033132215</v>
      </c>
      <c r="R15" s="301">
        <f>+'Cental Budget_int'!R17+'Local Government_int'!R16</f>
        <v>124151670.43000001</v>
      </c>
      <c r="S15" s="302">
        <f t="shared" si="7"/>
        <v>3.7216844158997571</v>
      </c>
      <c r="T15" s="301">
        <f>+'Cental Budget_int'!T17+'Local Government_int'!T16</f>
        <v>136822612.75</v>
      </c>
      <c r="U15" s="302">
        <f t="shared" si="8"/>
        <v>3.9949374507284885</v>
      </c>
      <c r="V15" s="301">
        <f>+'Cental Budget_int'!V17+'Local Government_int'!V16</f>
        <v>128552814.2651469</v>
      </c>
      <c r="W15" s="302">
        <f t="shared" si="9"/>
        <v>3.545599863892404</v>
      </c>
      <c r="X15" s="303"/>
      <c r="Y15" s="303"/>
      <c r="Z15" s="303"/>
      <c r="AA15" s="303"/>
      <c r="AB15" s="303"/>
      <c r="AC15" s="304"/>
      <c r="AD15" s="304"/>
      <c r="AE15" s="304"/>
      <c r="AF15" s="304"/>
      <c r="AG15" s="304"/>
      <c r="AH15" s="304"/>
      <c r="AI15" s="276"/>
      <c r="AJ15" s="237"/>
      <c r="AK15" s="237"/>
      <c r="AL15" s="197"/>
      <c r="AM15" s="354"/>
      <c r="AN15" s="354"/>
      <c r="AO15" s="354"/>
      <c r="AP15" s="354"/>
      <c r="AQ15" s="354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27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</row>
    <row r="16" spans="1:226" ht="15" customHeight="1">
      <c r="A16" s="160"/>
      <c r="B16" s="160"/>
      <c r="C16" s="300" t="str">
        <f>IF(MasterSheet!$A$1=1,MasterSheet!C262,MasterSheet!B262)</f>
        <v>Porez na dobit pravnih lica</v>
      </c>
      <c r="D16" s="301">
        <f>+'Cental Budget_int'!D18</f>
        <v>12681282.079999981</v>
      </c>
      <c r="E16" s="302">
        <f t="shared" si="6"/>
        <v>0.59012899995346368</v>
      </c>
      <c r="F16" s="301">
        <f>+'Cental Budget_int'!F18</f>
        <v>39076661.670000002</v>
      </c>
      <c r="G16" s="302">
        <f t="shared" si="0"/>
        <v>1.457812410744264</v>
      </c>
      <c r="H16" s="301">
        <f>+'Cental Budget_int'!H18</f>
        <v>62803344.119999997</v>
      </c>
      <c r="I16" s="302">
        <f t="shared" si="1"/>
        <v>2.035368943479388</v>
      </c>
      <c r="J16" s="301">
        <f>+'Cental Budget_int'!J18</f>
        <v>54738222.979999997</v>
      </c>
      <c r="K16" s="302">
        <f t="shared" si="2"/>
        <v>1.8362369332438777</v>
      </c>
      <c r="L16" s="301">
        <f>+'Cental Budget_int'!L18</f>
        <v>20270971.710000001</v>
      </c>
      <c r="M16" s="302">
        <f t="shared" si="3"/>
        <v>0.65305965560567014</v>
      </c>
      <c r="N16" s="301">
        <f>+'Cental Budget_int'!N18</f>
        <v>36101185.260000005</v>
      </c>
      <c r="O16" s="302">
        <f t="shared" si="4"/>
        <v>1.1163013376623379</v>
      </c>
      <c r="P16" s="301">
        <f>+'Cental Budget_int'!P18</f>
        <v>64016557.520000003</v>
      </c>
      <c r="Q16" s="302">
        <f t="shared" si="5"/>
        <v>2.0329170377897743</v>
      </c>
      <c r="R16" s="301">
        <f>+'Cental Budget_int'!R18</f>
        <v>40638726.390000008</v>
      </c>
      <c r="S16" s="302">
        <f t="shared" si="7"/>
        <v>1.2182237594052581</v>
      </c>
      <c r="T16" s="301">
        <f>+'Cental Budget_int'!T18</f>
        <v>45020371.5</v>
      </c>
      <c r="U16" s="302">
        <f t="shared" si="8"/>
        <v>1.3145017810739001</v>
      </c>
      <c r="V16" s="301">
        <f>+'Cental Budget_int'!V18</f>
        <v>43345994.550485201</v>
      </c>
      <c r="W16" s="302">
        <f t="shared" si="9"/>
        <v>1.1955207146340072</v>
      </c>
      <c r="X16" s="303"/>
      <c r="Y16" s="303"/>
      <c r="Z16" s="303"/>
      <c r="AA16" s="303"/>
      <c r="AB16" s="303"/>
      <c r="AC16" s="304"/>
      <c r="AD16" s="304"/>
      <c r="AE16" s="304"/>
      <c r="AF16" s="304"/>
      <c r="AG16" s="304"/>
      <c r="AH16" s="304"/>
      <c r="AI16" s="276"/>
      <c r="AJ16" s="237"/>
      <c r="AK16" s="237"/>
      <c r="AL16" s="197"/>
      <c r="AM16" s="354"/>
      <c r="AN16" s="354"/>
      <c r="AO16" s="354"/>
      <c r="AP16" s="354"/>
      <c r="AQ16" s="354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253"/>
      <c r="FJ16" s="197"/>
      <c r="FK16" s="197"/>
      <c r="FL16" s="197"/>
      <c r="FM16" s="197"/>
      <c r="FN16" s="27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</row>
    <row r="17" spans="1:226" ht="15" customHeight="1">
      <c r="A17" s="160"/>
      <c r="B17" s="160"/>
      <c r="C17" s="300" t="str">
        <f>IF(MasterSheet!$A$1=1,MasterSheet!C263,MasterSheet!B263)</f>
        <v>Porez na promet nepokretnosti</v>
      </c>
      <c r="D17" s="301">
        <f>+'Cental Budget_int'!D19+'Local Government_int'!D18</f>
        <v>24870004.329999998</v>
      </c>
      <c r="E17" s="302">
        <f t="shared" si="6"/>
        <v>1.1573365130997253</v>
      </c>
      <c r="F17" s="301">
        <f>+'Cental Budget_int'!F19+'Local Government_int'!F18</f>
        <v>40206747.170000002</v>
      </c>
      <c r="G17" s="302">
        <f t="shared" si="0"/>
        <v>1.4999719145681778</v>
      </c>
      <c r="H17" s="301">
        <f>+'Cental Budget_int'!H19+'Local Government_int'!H18</f>
        <v>38094437.466666669</v>
      </c>
      <c r="I17" s="302">
        <f t="shared" si="1"/>
        <v>1.2345876804079166</v>
      </c>
      <c r="J17" s="301">
        <f>+'Cental Budget_int'!J19+'Local Government_int'!J18</f>
        <v>19797902.189999998</v>
      </c>
      <c r="K17" s="302">
        <f t="shared" si="2"/>
        <v>0.66413626937269366</v>
      </c>
      <c r="L17" s="301">
        <f>+'Cental Budget_int'!L19+'Local Government_int'!L18</f>
        <v>16461436.933333334</v>
      </c>
      <c r="M17" s="302">
        <f t="shared" si="3"/>
        <v>0.53032979810996561</v>
      </c>
      <c r="N17" s="301">
        <f>+'Cental Budget_int'!N19+'Local Government_int'!N18</f>
        <v>15656686.157999998</v>
      </c>
      <c r="O17" s="302">
        <f t="shared" si="4"/>
        <v>0.48412758682745821</v>
      </c>
      <c r="P17" s="301">
        <f>+'Cental Budget_int'!P19+'Local Government_int'!P18</f>
        <v>14414493.999999998</v>
      </c>
      <c r="Q17" s="302">
        <f t="shared" si="5"/>
        <v>0.45774830104795167</v>
      </c>
      <c r="R17" s="301">
        <f>+'Cental Budget_int'!R19+'Local Government_int'!R18</f>
        <v>18267076.850000001</v>
      </c>
      <c r="S17" s="302">
        <f t="shared" si="7"/>
        <v>0.54759066069126783</v>
      </c>
      <c r="T17" s="301">
        <f>+'Cental Budget_int'!T19+'Local Government_int'!T18</f>
        <v>14878988.949999999</v>
      </c>
      <c r="U17" s="302">
        <f t="shared" si="8"/>
        <v>0.43443571929107411</v>
      </c>
      <c r="V17" s="301">
        <f>+'Cental Budget_int'!V19+'Local Government_int'!V18</f>
        <v>15966765.058012614</v>
      </c>
      <c r="W17" s="302">
        <f t="shared" si="9"/>
        <v>0.44037744595561173</v>
      </c>
      <c r="X17" s="303"/>
      <c r="Y17" s="303"/>
      <c r="Z17" s="303"/>
      <c r="AA17" s="303"/>
      <c r="AB17" s="303"/>
      <c r="AC17" s="304"/>
      <c r="AD17" s="304"/>
      <c r="AE17" s="304"/>
      <c r="AF17" s="304"/>
      <c r="AG17" s="304"/>
      <c r="AH17" s="304"/>
      <c r="AI17" s="276"/>
      <c r="AJ17" s="237"/>
      <c r="AK17" s="23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27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</row>
    <row r="18" spans="1:226" ht="15" customHeight="1">
      <c r="A18" s="160"/>
      <c r="B18" s="160"/>
      <c r="C18" s="300" t="str">
        <f>IF(MasterSheet!$A$1=1,MasterSheet!C264,MasterSheet!B264)</f>
        <v>Porez na dodatu vrijednost</v>
      </c>
      <c r="D18" s="301">
        <f>+'Cental Budget_int'!D20</f>
        <v>273156637.07999986</v>
      </c>
      <c r="E18" s="302">
        <f t="shared" si="6"/>
        <v>12.711463403601837</v>
      </c>
      <c r="F18" s="301">
        <f>+'Cental Budget_int'!F20</f>
        <v>393174255.16000003</v>
      </c>
      <c r="G18" s="302">
        <f t="shared" si="0"/>
        <v>14.667944605857116</v>
      </c>
      <c r="H18" s="301">
        <f>+'Cental Budget_int'!H20</f>
        <v>440064484.29000002</v>
      </c>
      <c r="I18" s="302">
        <f t="shared" si="1"/>
        <v>14.26187724559243</v>
      </c>
      <c r="J18" s="301">
        <f>+'Cental Budget_int'!J20</f>
        <v>370776941.73000002</v>
      </c>
      <c r="K18" s="302">
        <f t="shared" si="2"/>
        <v>12.438005425360618</v>
      </c>
      <c r="L18" s="301">
        <f>+'Cental Budget_int'!L20</f>
        <v>364177041.45999998</v>
      </c>
      <c r="M18" s="302">
        <f t="shared" si="3"/>
        <v>11.732507778994844</v>
      </c>
      <c r="N18" s="301">
        <f>+'Cental Budget_int'!N20</f>
        <v>392235880.90999997</v>
      </c>
      <c r="O18" s="302">
        <f t="shared" si="4"/>
        <v>12.12850590321583</v>
      </c>
      <c r="P18" s="301">
        <f>+'Cental Budget_int'!P20</f>
        <v>354714031.35000002</v>
      </c>
      <c r="Q18" s="302">
        <f t="shared" si="5"/>
        <v>11.264338880597016</v>
      </c>
      <c r="R18" s="301">
        <f>+'Cental Budget_int'!R20</f>
        <v>429195069.32999998</v>
      </c>
      <c r="S18" s="302">
        <f t="shared" si="7"/>
        <v>12.865945302017446</v>
      </c>
      <c r="T18" s="301">
        <f>+'Cental Budget_int'!T20</f>
        <v>497589192.80000001</v>
      </c>
      <c r="U18" s="302">
        <f t="shared" si="8"/>
        <v>14.528575806592894</v>
      </c>
      <c r="V18" s="301">
        <f>+'Cental Budget_int'!V20</f>
        <v>467790658.89295983</v>
      </c>
      <c r="W18" s="302">
        <f t="shared" si="9"/>
        <v>12.902078464653993</v>
      </c>
      <c r="X18" s="303"/>
      <c r="Y18" s="303"/>
      <c r="Z18" s="303"/>
      <c r="AA18" s="303"/>
      <c r="AB18" s="303"/>
      <c r="AC18" s="304"/>
      <c r="AD18" s="304"/>
      <c r="AE18" s="304"/>
      <c r="AF18" s="304"/>
      <c r="AG18" s="304"/>
      <c r="AH18" s="304"/>
      <c r="AI18" s="276"/>
      <c r="AJ18" s="237"/>
      <c r="AK18" s="237"/>
      <c r="AL18" s="197"/>
      <c r="AM18" s="464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1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239"/>
      <c r="BL18" s="461"/>
      <c r="BM18" s="462"/>
      <c r="BN18" s="462"/>
      <c r="BO18" s="462"/>
      <c r="BP18" s="462"/>
      <c r="BQ18" s="462"/>
      <c r="BR18" s="462"/>
      <c r="BS18" s="462"/>
      <c r="BT18" s="462"/>
      <c r="BU18" s="462"/>
      <c r="BV18" s="462"/>
      <c r="BW18" s="462"/>
      <c r="BX18" s="461"/>
      <c r="BY18" s="462"/>
      <c r="BZ18" s="462"/>
      <c r="CA18" s="462"/>
      <c r="CB18" s="462"/>
      <c r="CC18" s="462"/>
      <c r="CD18" s="462"/>
      <c r="CE18" s="462"/>
      <c r="CF18" s="462"/>
      <c r="CG18" s="462"/>
      <c r="CH18" s="462"/>
      <c r="CI18" s="462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276"/>
      <c r="FJ18" s="197"/>
      <c r="FK18" s="197"/>
      <c r="FL18" s="197"/>
      <c r="FM18" s="197"/>
      <c r="FN18" s="27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</row>
    <row r="19" spans="1:226" ht="15" customHeight="1">
      <c r="A19" s="160"/>
      <c r="B19" s="160"/>
      <c r="C19" s="300" t="str">
        <f>IF(MasterSheet!$A$1=1,MasterSheet!C265,MasterSheet!B265)</f>
        <v>Akcize</v>
      </c>
      <c r="D19" s="301">
        <f>+'Cental Budget_int'!D21</f>
        <v>72376242.179999948</v>
      </c>
      <c r="E19" s="302">
        <f t="shared" si="6"/>
        <v>3.3680600390897646</v>
      </c>
      <c r="F19" s="301">
        <f>+'Cental Budget_int'!F21</f>
        <v>94538367.25</v>
      </c>
      <c r="G19" s="302">
        <f t="shared" si="0"/>
        <v>3.526893014362992</v>
      </c>
      <c r="H19" s="301">
        <f>+'Cental Budget_int'!H21</f>
        <v>120303864.65000001</v>
      </c>
      <c r="I19" s="302">
        <f t="shared" si="1"/>
        <v>3.8988807573891631</v>
      </c>
      <c r="J19" s="301">
        <f>+'Cental Budget_int'!J21</f>
        <v>128684864.44</v>
      </c>
      <c r="K19" s="302">
        <f t="shared" si="2"/>
        <v>4.3168354391143904</v>
      </c>
      <c r="L19" s="301">
        <f>+'Cental Budget_int'!L21</f>
        <v>134261371.03</v>
      </c>
      <c r="M19" s="302">
        <f t="shared" si="3"/>
        <v>4.3254307677190722</v>
      </c>
      <c r="N19" s="301">
        <f>+'Cental Budget_int'!N21</f>
        <v>143379590.77000001</v>
      </c>
      <c r="O19" s="302">
        <f t="shared" si="4"/>
        <v>4.4335062081014227</v>
      </c>
      <c r="P19" s="301">
        <f>+'Cental Budget_int'!P21</f>
        <v>151766097.75999999</v>
      </c>
      <c r="Q19" s="302">
        <f t="shared" si="5"/>
        <v>4.8195013578913937</v>
      </c>
      <c r="R19" s="301">
        <f>+'Cental Budget_int'!R21</f>
        <v>161445470.17000002</v>
      </c>
      <c r="S19" s="302">
        <f t="shared" si="7"/>
        <v>4.8396375841601973</v>
      </c>
      <c r="T19" s="301">
        <f>+'Cental Budget_int'!T21</f>
        <v>156466946.75</v>
      </c>
      <c r="U19" s="302">
        <f t="shared" si="8"/>
        <v>4.56851139449327</v>
      </c>
      <c r="V19" s="301">
        <f>+'Cental Budget_int'!V21</f>
        <v>165189638.5244557</v>
      </c>
      <c r="W19" s="302">
        <f t="shared" si="9"/>
        <v>4.5560757515639931</v>
      </c>
      <c r="X19" s="303"/>
      <c r="Y19" s="303"/>
      <c r="Z19" s="303"/>
      <c r="AA19" s="303"/>
      <c r="AB19" s="303"/>
      <c r="AC19" s="304"/>
      <c r="AD19" s="304"/>
      <c r="AE19" s="304"/>
      <c r="AF19" s="304"/>
      <c r="AG19" s="304"/>
      <c r="AH19" s="304"/>
      <c r="AI19" s="276"/>
      <c r="AJ19" s="237"/>
      <c r="AK19" s="237"/>
      <c r="AL19" s="197"/>
      <c r="AM19" s="464"/>
      <c r="AN19" s="462"/>
      <c r="AO19" s="462"/>
      <c r="AP19" s="462"/>
      <c r="AQ19" s="462"/>
      <c r="AR19" s="462"/>
      <c r="AS19" s="462"/>
      <c r="AT19" s="462"/>
      <c r="AU19" s="462"/>
      <c r="AV19" s="462"/>
      <c r="AW19" s="462"/>
      <c r="AX19" s="462"/>
      <c r="AY19" s="461"/>
      <c r="AZ19" s="462"/>
      <c r="BA19" s="462"/>
      <c r="BB19" s="462"/>
      <c r="BC19" s="462"/>
      <c r="BD19" s="462"/>
      <c r="BE19" s="462"/>
      <c r="BF19" s="462"/>
      <c r="BG19" s="462"/>
      <c r="BH19" s="462"/>
      <c r="BI19" s="462"/>
      <c r="BJ19" s="462"/>
      <c r="BK19" s="239"/>
      <c r="BL19" s="461"/>
      <c r="BM19" s="462"/>
      <c r="BN19" s="462"/>
      <c r="BO19" s="462"/>
      <c r="BP19" s="462"/>
      <c r="BQ19" s="462"/>
      <c r="BR19" s="462"/>
      <c r="BS19" s="462"/>
      <c r="BT19" s="462"/>
      <c r="BU19" s="462"/>
      <c r="BV19" s="462"/>
      <c r="BW19" s="462"/>
      <c r="BX19" s="461"/>
      <c r="BY19" s="462"/>
      <c r="BZ19" s="462"/>
      <c r="CA19" s="462"/>
      <c r="CB19" s="462"/>
      <c r="CC19" s="462"/>
      <c r="CD19" s="462"/>
      <c r="CE19" s="462"/>
      <c r="CF19" s="462"/>
      <c r="CG19" s="462"/>
      <c r="CH19" s="462"/>
      <c r="CI19" s="462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461"/>
      <c r="CW19" s="462"/>
      <c r="CX19" s="462"/>
      <c r="CY19" s="462"/>
      <c r="CZ19" s="462"/>
      <c r="DA19" s="462"/>
      <c r="DB19" s="462"/>
      <c r="DC19" s="462"/>
      <c r="DD19" s="462"/>
      <c r="DE19" s="462"/>
      <c r="DF19" s="462"/>
      <c r="DG19" s="462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305"/>
      <c r="FJ19" s="197"/>
      <c r="FK19" s="197"/>
      <c r="FL19" s="197"/>
      <c r="FM19" s="197"/>
      <c r="FN19" s="27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</row>
    <row r="20" spans="1:226" ht="15" customHeight="1">
      <c r="A20" s="160"/>
      <c r="B20" s="160"/>
      <c r="C20" s="300" t="str">
        <f>IF(MasterSheet!$A$1=1,MasterSheet!C266,MasterSheet!B266)</f>
        <v>Porez na međunarodnu trgovinu i transakcije</v>
      </c>
      <c r="D20" s="301">
        <f>+'Cental Budget_int'!D22</f>
        <v>56766223.619999953</v>
      </c>
      <c r="E20" s="302">
        <f t="shared" si="6"/>
        <v>2.6416410079575572</v>
      </c>
      <c r="F20" s="301">
        <f>+'Cental Budget_int'!F22</f>
        <v>68495722.040000007</v>
      </c>
      <c r="G20" s="302">
        <f t="shared" si="0"/>
        <v>2.5553337825032645</v>
      </c>
      <c r="H20" s="301">
        <f>+'Cental Budget_int'!H22</f>
        <v>72926890</v>
      </c>
      <c r="I20" s="302">
        <f t="shared" si="1"/>
        <v>2.3634589707026183</v>
      </c>
      <c r="J20" s="301">
        <f>+'Cental Budget_int'!J22</f>
        <v>49121124.340000004</v>
      </c>
      <c r="K20" s="302">
        <f t="shared" si="2"/>
        <v>1.6478069218383093</v>
      </c>
      <c r="L20" s="301">
        <f>+'Cental Budget_int'!L22</f>
        <v>50811537.57</v>
      </c>
      <c r="M20" s="302">
        <f t="shared" si="3"/>
        <v>1.6369696382087628</v>
      </c>
      <c r="N20" s="301">
        <f>+'Cental Budget_int'!N22</f>
        <v>45327985.280000009</v>
      </c>
      <c r="O20" s="302">
        <f t="shared" si="4"/>
        <v>1.4016074607297468</v>
      </c>
      <c r="P20" s="301">
        <f>+'Cental Budget_int'!P22</f>
        <v>28965025.329999998</v>
      </c>
      <c r="Q20" s="302">
        <f t="shared" si="5"/>
        <v>0.91981661892664335</v>
      </c>
      <c r="R20" s="301">
        <f>+'Cental Budget_int'!R22</f>
        <v>22269382.640000001</v>
      </c>
      <c r="S20" s="302">
        <f t="shared" si="7"/>
        <v>0.66756745226175851</v>
      </c>
      <c r="T20" s="301">
        <f>+'Cental Budget_int'!T22</f>
        <v>22270229.460000001</v>
      </c>
      <c r="U20" s="302">
        <f t="shared" si="8"/>
        <v>0.65024466290986593</v>
      </c>
      <c r="V20" s="301">
        <f>+'Cental Budget_int'!V22</f>
        <v>22596550.345211923</v>
      </c>
      <c r="W20" s="302">
        <f t="shared" si="9"/>
        <v>0.62323276457544541</v>
      </c>
      <c r="X20" s="303"/>
      <c r="Y20" s="303"/>
      <c r="Z20" s="303"/>
      <c r="AA20" s="303"/>
      <c r="AB20" s="303"/>
      <c r="AC20" s="304"/>
      <c r="AD20" s="304"/>
      <c r="AE20" s="304"/>
      <c r="AF20" s="304"/>
      <c r="AG20" s="304"/>
      <c r="AH20" s="304"/>
      <c r="AI20" s="276"/>
      <c r="AJ20" s="237"/>
      <c r="AK20" s="23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27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</row>
    <row r="21" spans="1:226" ht="15" customHeight="1">
      <c r="A21" s="160"/>
      <c r="B21" s="160"/>
      <c r="C21" s="300" t="str">
        <f>IF(MasterSheet!$A$1=1,MasterSheet!C267,MasterSheet!B267)</f>
        <v>Lokalni porezi</v>
      </c>
      <c r="D21" s="306">
        <f>+'Local Government_int'!D20</f>
        <v>17125994.16</v>
      </c>
      <c r="E21" s="302">
        <f t="shared" si="6"/>
        <v>0.79696561775792263</v>
      </c>
      <c r="F21" s="306">
        <f>+'Local Government_int'!F20</f>
        <v>32608096.789999999</v>
      </c>
      <c r="G21" s="302">
        <f t="shared" si="0"/>
        <v>1.2164930718149598</v>
      </c>
      <c r="H21" s="306">
        <f>+'Local Government_int'!H20</f>
        <v>42004203.132574901</v>
      </c>
      <c r="I21" s="302">
        <f t="shared" si="1"/>
        <v>1.3612977421757486</v>
      </c>
      <c r="J21" s="306">
        <f>+'Local Government_int'!J20</f>
        <v>42246040.649999999</v>
      </c>
      <c r="K21" s="302">
        <f t="shared" si="2"/>
        <v>1.4171768081180811</v>
      </c>
      <c r="L21" s="306">
        <f>+'Local Government_int'!L20</f>
        <v>44590000</v>
      </c>
      <c r="M21" s="302">
        <f t="shared" si="3"/>
        <v>1.4365335051546393</v>
      </c>
      <c r="N21" s="306">
        <f>+'Local Government_int'!N20</f>
        <v>44446728.650000006</v>
      </c>
      <c r="O21" s="302">
        <f t="shared" si="4"/>
        <v>1.3743577195423624</v>
      </c>
      <c r="P21" s="306">
        <f>+'Local Government_int'!P20</f>
        <v>50963320.149999999</v>
      </c>
      <c r="Q21" s="302">
        <f t="shared" si="5"/>
        <v>1.6183969561765641</v>
      </c>
      <c r="R21" s="306">
        <f>+'Local Government_int'!R20</f>
        <v>62429868.140000001</v>
      </c>
      <c r="S21" s="302">
        <f t="shared" si="7"/>
        <v>1.8714550238316494</v>
      </c>
      <c r="T21" s="306">
        <f>+'Local Government_int'!T20</f>
        <v>71096555.519999996</v>
      </c>
      <c r="U21" s="302">
        <f t="shared" si="8"/>
        <v>2.0758724494145815</v>
      </c>
      <c r="V21" s="306">
        <f>+'Local Government_int'!V20</f>
        <v>72000000</v>
      </c>
      <c r="W21" s="302">
        <f t="shared" si="9"/>
        <v>1.9858234272002648</v>
      </c>
      <c r="X21" s="303"/>
      <c r="Y21" s="303"/>
      <c r="Z21" s="303"/>
      <c r="AA21" s="303"/>
      <c r="AB21" s="303"/>
      <c r="AC21" s="304"/>
      <c r="AD21" s="304"/>
      <c r="AE21" s="304"/>
      <c r="AF21" s="304"/>
      <c r="AG21" s="304"/>
      <c r="AH21" s="304"/>
      <c r="AI21" s="276"/>
      <c r="AJ21" s="237"/>
      <c r="AK21" s="23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27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</row>
    <row r="22" spans="1:226" ht="15" customHeight="1">
      <c r="A22" s="160"/>
      <c r="B22" s="160"/>
      <c r="C22" s="300" t="str">
        <f>IF(MasterSheet!$A$1=1,MasterSheet!C268,MasterSheet!B268)</f>
        <v>Ostali republički porezi</v>
      </c>
      <c r="D22" s="301">
        <f>+'Cental Budget_int'!D23</f>
        <v>4535766.87</v>
      </c>
      <c r="E22" s="302">
        <f t="shared" si="6"/>
        <v>0.21107389222392853</v>
      </c>
      <c r="F22" s="301">
        <f>+'Cental Budget_int'!F23</f>
        <v>6739308.9000000004</v>
      </c>
      <c r="G22" s="302">
        <f t="shared" si="0"/>
        <v>0.25141984331281481</v>
      </c>
      <c r="H22" s="301">
        <f>+'Cental Budget_int'!H23</f>
        <v>8529592.9000000004</v>
      </c>
      <c r="I22" s="302">
        <f t="shared" si="1"/>
        <v>0.27643223036038372</v>
      </c>
      <c r="J22" s="301">
        <f>+'Cental Budget_int'!J23</f>
        <v>8920855.8499999996</v>
      </c>
      <c r="K22" s="302">
        <f t="shared" si="2"/>
        <v>0.29925715699429722</v>
      </c>
      <c r="L22" s="301">
        <f>+'Cental Budget_int'!L23</f>
        <v>11587063.199999999</v>
      </c>
      <c r="M22" s="302">
        <f t="shared" si="3"/>
        <v>0.37329456185567006</v>
      </c>
      <c r="N22" s="301">
        <f>+'Cental Budget_int'!N23</f>
        <v>4148584.0999999996</v>
      </c>
      <c r="O22" s="302">
        <f t="shared" si="4"/>
        <v>0.12828027520098947</v>
      </c>
      <c r="P22" s="301">
        <f>+'Cental Budget_int'!P23+'Local Government_int'!P23</f>
        <v>11469140.050000001</v>
      </c>
      <c r="Q22" s="302">
        <f t="shared" si="5"/>
        <v>0.36421530803429664</v>
      </c>
      <c r="R22" s="301">
        <f>+'Cental Budget_int'!R23</f>
        <v>5088811.75</v>
      </c>
      <c r="S22" s="302">
        <f t="shared" si="7"/>
        <v>0.1525468913936269</v>
      </c>
      <c r="T22" s="301">
        <f>+'Cental Budget_int'!T23</f>
        <v>5971620.4600000009</v>
      </c>
      <c r="U22" s="302">
        <f t="shared" si="8"/>
        <v>0.17435897281672461</v>
      </c>
      <c r="V22" s="301">
        <f>+'Cental Budget_int'!V23</f>
        <v>6368019.7977318438</v>
      </c>
      <c r="W22" s="302">
        <f t="shared" si="9"/>
        <v>0.17563559582237481</v>
      </c>
      <c r="X22" s="303"/>
      <c r="Y22" s="303"/>
      <c r="Z22" s="303"/>
      <c r="AA22" s="303"/>
      <c r="AB22" s="303"/>
      <c r="AC22" s="304"/>
      <c r="AD22" s="304"/>
      <c r="AE22" s="304"/>
      <c r="AF22" s="304"/>
      <c r="AG22" s="304"/>
      <c r="AH22" s="304"/>
      <c r="AI22" s="276"/>
      <c r="AJ22" s="237"/>
      <c r="AK22" s="23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27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</row>
    <row r="23" spans="1:226" ht="15" customHeight="1">
      <c r="A23" s="160"/>
      <c r="B23" s="160"/>
      <c r="C23" s="307" t="str">
        <f>IF(MasterSheet!$A$1=1,MasterSheet!C269,MasterSheet!B269)</f>
        <v>Doprinosi</v>
      </c>
      <c r="D23" s="308">
        <f>SUM(D24:D27)</f>
        <v>255157132.13</v>
      </c>
      <c r="E23" s="309">
        <f t="shared" si="6"/>
        <v>11.873848579738471</v>
      </c>
      <c r="F23" s="308">
        <f>SUM(F24:F27)</f>
        <v>306787808.32999998</v>
      </c>
      <c r="G23" s="309">
        <f t="shared" si="0"/>
        <v>11.445170987875395</v>
      </c>
      <c r="H23" s="308">
        <f>SUM(H24:H27)</f>
        <v>339912631.83999997</v>
      </c>
      <c r="I23" s="309">
        <f t="shared" si="1"/>
        <v>11.016095146486906</v>
      </c>
      <c r="J23" s="308">
        <f>SUM(J24:J27)</f>
        <v>307544352.32999998</v>
      </c>
      <c r="K23" s="309">
        <f t="shared" si="2"/>
        <v>10.316818259979872</v>
      </c>
      <c r="L23" s="308">
        <f>SUM(L24:L27)</f>
        <v>379756996.48000008</v>
      </c>
      <c r="M23" s="309">
        <f t="shared" si="3"/>
        <v>12.234439319587631</v>
      </c>
      <c r="N23" s="308">
        <f>SUM(N24:N27)</f>
        <v>353577453.33000004</v>
      </c>
      <c r="O23" s="309">
        <f t="shared" si="4"/>
        <v>10.933130900742116</v>
      </c>
      <c r="P23" s="308">
        <f>SUM(P24:P27)</f>
        <v>362250409.59999996</v>
      </c>
      <c r="Q23" s="309">
        <f t="shared" si="5"/>
        <v>11.503664960304857</v>
      </c>
      <c r="R23" s="308">
        <f>SUM(R24:R27)</f>
        <v>398494284.19</v>
      </c>
      <c r="S23" s="309">
        <f t="shared" si="7"/>
        <v>11.945630390299469</v>
      </c>
      <c r="T23" s="308">
        <f>SUM(T24:T27)</f>
        <v>444303244.55000001</v>
      </c>
      <c r="U23" s="309">
        <f t="shared" si="8"/>
        <v>12.972736271132005</v>
      </c>
      <c r="V23" s="308">
        <f>SUM(V24:V27)</f>
        <v>455434688.53258783</v>
      </c>
      <c r="W23" s="309">
        <f t="shared" si="9"/>
        <v>12.561289917328732</v>
      </c>
      <c r="X23" s="294"/>
      <c r="Y23" s="294"/>
      <c r="Z23" s="294"/>
      <c r="AA23" s="294"/>
      <c r="AB23" s="294"/>
      <c r="AC23" s="295"/>
      <c r="AD23" s="295"/>
      <c r="AE23" s="295"/>
      <c r="AF23" s="295"/>
      <c r="AG23" s="295"/>
      <c r="AH23" s="295"/>
      <c r="AI23" s="276"/>
      <c r="AJ23" s="241"/>
      <c r="AK23" s="241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242"/>
      <c r="DK23" s="242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27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</row>
    <row r="24" spans="1:226" ht="15" customHeight="1">
      <c r="A24" s="160"/>
      <c r="B24" s="160"/>
      <c r="C24" s="300" t="str">
        <f>IF(MasterSheet!$A$1=1,MasterSheet!C270,MasterSheet!B270)</f>
        <v>Doprinosi za penzijsko i invalidsko osiguranje</v>
      </c>
      <c r="D24" s="301">
        <f>+'Cental Budget_int'!D25</f>
        <v>138179769.16</v>
      </c>
      <c r="E24" s="302">
        <f t="shared" si="6"/>
        <v>6.4302559058122766</v>
      </c>
      <c r="F24" s="301">
        <f>+'Cental Budget_int'!F25</f>
        <v>173517241.65000001</v>
      </c>
      <c r="G24" s="302">
        <f t="shared" si="0"/>
        <v>6.473316233911584</v>
      </c>
      <c r="H24" s="301">
        <f>+'Cental Budget_int'!H25</f>
        <v>213850904.31999999</v>
      </c>
      <c r="I24" s="302">
        <f t="shared" si="1"/>
        <v>6.9306100700025919</v>
      </c>
      <c r="J24" s="301">
        <f>+'Cental Budget_int'!J25</f>
        <v>199510659.24000001</v>
      </c>
      <c r="K24" s="302">
        <f t="shared" si="2"/>
        <v>6.6927426782958737</v>
      </c>
      <c r="L24" s="301">
        <f>+'Cental Budget_int'!L25</f>
        <v>233496116.37</v>
      </c>
      <c r="M24" s="302">
        <f t="shared" si="3"/>
        <v>7.5224264294458765</v>
      </c>
      <c r="N24" s="301">
        <f>+'Cental Budget_int'!N25</f>
        <v>213452220.68000001</v>
      </c>
      <c r="O24" s="302">
        <f t="shared" si="4"/>
        <v>6.6002541954236245</v>
      </c>
      <c r="P24" s="301">
        <f>+'Cental Budget_int'!P25</f>
        <v>216501675.27000001</v>
      </c>
      <c r="Q24" s="302">
        <f t="shared" si="5"/>
        <v>6.8752516757700857</v>
      </c>
      <c r="R24" s="301">
        <f>+'Cental Budget_int'!R25</f>
        <v>241949355.72999999</v>
      </c>
      <c r="S24" s="302">
        <f t="shared" si="7"/>
        <v>7.2528959420246411</v>
      </c>
      <c r="T24" s="301">
        <f>+'Cental Budget_int'!T25</f>
        <v>270120228.04000002</v>
      </c>
      <c r="U24" s="302">
        <f t="shared" si="8"/>
        <v>7.8869522625478128</v>
      </c>
      <c r="V24" s="301">
        <f>+'Cental Budget_int'!V25</f>
        <v>272910950.03350413</v>
      </c>
      <c r="W24" s="302">
        <f t="shared" si="9"/>
        <v>7.527124418277964</v>
      </c>
      <c r="X24" s="303"/>
      <c r="Y24" s="303"/>
      <c r="Z24" s="303"/>
      <c r="AA24" s="303"/>
      <c r="AB24" s="303"/>
      <c r="AC24" s="304"/>
      <c r="AD24" s="304"/>
      <c r="AE24" s="304"/>
      <c r="AF24" s="304"/>
      <c r="AG24" s="304"/>
      <c r="AH24" s="304"/>
      <c r="AI24" s="276"/>
      <c r="AJ24" s="237"/>
      <c r="AK24" s="23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242"/>
      <c r="DK24" s="242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27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</row>
    <row r="25" spans="1:226" ht="15" customHeight="1">
      <c r="A25" s="160"/>
      <c r="B25" s="160"/>
      <c r="C25" s="300" t="str">
        <f>IF(MasterSheet!$A$1=1,MasterSheet!C271,MasterSheet!B271)</f>
        <v>Doprinosi za zdravstveno osiguranje</v>
      </c>
      <c r="D25" s="301">
        <f>+'Cental Budget_int'!D26</f>
        <v>110592983</v>
      </c>
      <c r="E25" s="302">
        <f t="shared" si="6"/>
        <v>5.1464927637395883</v>
      </c>
      <c r="F25" s="301">
        <f>+'Cental Budget_int'!F26</f>
        <v>125446267</v>
      </c>
      <c r="G25" s="302">
        <f t="shared" si="0"/>
        <v>4.6799577317664616</v>
      </c>
      <c r="H25" s="301">
        <f>+'Cental Budget_int'!H26</f>
        <v>115860488.59999999</v>
      </c>
      <c r="I25" s="302">
        <f t="shared" si="1"/>
        <v>3.7548771260046667</v>
      </c>
      <c r="J25" s="301">
        <f>+'Cental Budget_int'!J26</f>
        <v>97587762.519999996</v>
      </c>
      <c r="K25" s="302">
        <f t="shared" si="2"/>
        <v>3.2736585883931566</v>
      </c>
      <c r="L25" s="301">
        <f>+'Cental Budget_int'!L26</f>
        <v>129895634.22</v>
      </c>
      <c r="M25" s="302">
        <f t="shared" si="3"/>
        <v>4.1847820302835048</v>
      </c>
      <c r="N25" s="301">
        <f>+'Cental Budget_int'!N26</f>
        <v>120890439.24000001</v>
      </c>
      <c r="O25" s="302">
        <f t="shared" si="4"/>
        <v>3.7381088200371062</v>
      </c>
      <c r="P25" s="301">
        <f>+'Cental Budget_int'!P26</f>
        <v>125738855</v>
      </c>
      <c r="Q25" s="302">
        <f t="shared" si="5"/>
        <v>3.9929772943791679</v>
      </c>
      <c r="R25" s="301">
        <f>+'Cental Budget_int'!R26</f>
        <v>134703897.09</v>
      </c>
      <c r="S25" s="302">
        <f t="shared" si="7"/>
        <v>4.0380076468119555</v>
      </c>
      <c r="T25" s="301">
        <f>+'Cental Budget_int'!T26</f>
        <v>151034703.57999998</v>
      </c>
      <c r="U25" s="302">
        <f t="shared" si="8"/>
        <v>4.4099011235364536</v>
      </c>
      <c r="V25" s="301">
        <f>+'Cental Budget_int'!V26</f>
        <v>157210439.41971996</v>
      </c>
      <c r="W25" s="302">
        <f t="shared" si="9"/>
        <v>4.3360024111128874</v>
      </c>
      <c r="X25" s="303"/>
      <c r="Y25" s="303"/>
      <c r="Z25" s="303"/>
      <c r="AA25" s="303"/>
      <c r="AB25" s="303"/>
      <c r="AC25" s="304"/>
      <c r="AD25" s="304"/>
      <c r="AE25" s="304"/>
      <c r="AF25" s="304"/>
      <c r="AG25" s="304"/>
      <c r="AH25" s="304"/>
      <c r="AI25" s="276"/>
      <c r="AJ25" s="237"/>
      <c r="AK25" s="23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242"/>
      <c r="DK25" s="242"/>
      <c r="DL25" s="197"/>
      <c r="DM25" s="197"/>
      <c r="DN25" s="197"/>
      <c r="DO25" s="197"/>
      <c r="DP25" s="197"/>
      <c r="DQ25" s="197"/>
      <c r="DR25" s="197"/>
      <c r="DS25" s="355"/>
      <c r="DT25" s="355"/>
      <c r="DU25" s="355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27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</row>
    <row r="26" spans="1:226" ht="15" customHeight="1">
      <c r="A26" s="160"/>
      <c r="B26" s="160"/>
      <c r="C26" s="300" t="str">
        <f>IF(MasterSheet!$A$1=1,MasterSheet!C272,MasterSheet!B272)</f>
        <v>Doprinosi za osiguranje od nezaposlenosti</v>
      </c>
      <c r="D26" s="301">
        <f>+'Cental Budget_int'!D27</f>
        <v>6384379.9699999997</v>
      </c>
      <c r="E26" s="302">
        <f t="shared" si="6"/>
        <v>0.29709991018660709</v>
      </c>
      <c r="F26" s="301">
        <f>+'Cental Budget_int'!F27</f>
        <v>7824299.6800000006</v>
      </c>
      <c r="G26" s="302">
        <f t="shared" si="0"/>
        <v>0.29189702219735131</v>
      </c>
      <c r="H26" s="301">
        <f>+'Cental Budget_int'!H27</f>
        <v>10201238.92</v>
      </c>
      <c r="I26" s="302">
        <f t="shared" si="1"/>
        <v>0.33060795047964742</v>
      </c>
      <c r="J26" s="301">
        <f>+'Cental Budget_int'!J27</f>
        <v>10445930.57</v>
      </c>
      <c r="K26" s="302">
        <f t="shared" si="2"/>
        <v>0.35041699329084197</v>
      </c>
      <c r="L26" s="301">
        <f>+'Cental Budget_int'!L27</f>
        <v>10149691.789999999</v>
      </c>
      <c r="M26" s="302">
        <f t="shared" si="3"/>
        <v>0.32698749323453608</v>
      </c>
      <c r="N26" s="301">
        <f>+'Cental Budget_int'!N27</f>
        <v>10764704.380000001</v>
      </c>
      <c r="O26" s="302">
        <f t="shared" si="4"/>
        <v>0.33286037043908479</v>
      </c>
      <c r="P26" s="301">
        <f>+'Cental Budget_int'!P27</f>
        <v>9987592.2599999998</v>
      </c>
      <c r="Q26" s="302">
        <f t="shared" si="5"/>
        <v>0.31716710892346772</v>
      </c>
      <c r="R26" s="301">
        <f>+'Cental Budget_int'!R27</f>
        <v>10770190.189999999</v>
      </c>
      <c r="S26" s="302">
        <f t="shared" si="7"/>
        <v>0.32285710572858894</v>
      </c>
      <c r="T26" s="301">
        <f>+'Cental Budget_int'!T27</f>
        <v>12160117.389999999</v>
      </c>
      <c r="U26" s="302">
        <f t="shared" si="8"/>
        <v>0.35505029022745188</v>
      </c>
      <c r="V26" s="301">
        <f>+'Cental Budget_int'!V27</f>
        <v>12852470.425723951</v>
      </c>
      <c r="W26" s="302">
        <f t="shared" si="9"/>
        <v>0.35448245651112753</v>
      </c>
      <c r="X26" s="303"/>
      <c r="Y26" s="303"/>
      <c r="Z26" s="303"/>
      <c r="AA26" s="303"/>
      <c r="AB26" s="303"/>
      <c r="AC26" s="304"/>
      <c r="AD26" s="304"/>
      <c r="AE26" s="304"/>
      <c r="AF26" s="304"/>
      <c r="AG26" s="304"/>
      <c r="AH26" s="304"/>
      <c r="AI26" s="276"/>
      <c r="AJ26" s="237"/>
      <c r="AK26" s="23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242"/>
      <c r="DK26" s="242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27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</row>
    <row r="27" spans="1:226" ht="15" customHeight="1">
      <c r="A27" s="160"/>
      <c r="B27" s="160"/>
      <c r="C27" s="300" t="str">
        <f>IF(MasterSheet!$A$1=1,MasterSheet!C273,MasterSheet!B273)</f>
        <v>Ostali doprinosi</v>
      </c>
      <c r="D27" s="301">
        <f>+'Cental Budget_int'!D28</f>
        <v>0</v>
      </c>
      <c r="E27" s="302">
        <f t="shared" si="6"/>
        <v>0</v>
      </c>
      <c r="F27" s="301">
        <f>+'Cental Budget_int'!F28</f>
        <v>0</v>
      </c>
      <c r="G27" s="302">
        <f t="shared" si="0"/>
        <v>0</v>
      </c>
      <c r="H27" s="301">
        <f>+'Cental Budget_int'!H28</f>
        <v>0</v>
      </c>
      <c r="I27" s="302">
        <f t="shared" si="1"/>
        <v>0</v>
      </c>
      <c r="J27" s="301">
        <f>+'Cental Budget_int'!J28</f>
        <v>0</v>
      </c>
      <c r="K27" s="302">
        <f t="shared" si="2"/>
        <v>0</v>
      </c>
      <c r="L27" s="301">
        <f>+'Cental Budget_int'!L28</f>
        <v>6215554.0999999996</v>
      </c>
      <c r="M27" s="302">
        <f t="shared" si="3"/>
        <v>0.20024336662371134</v>
      </c>
      <c r="N27" s="301">
        <f>+'Cental Budget_int'!N28</f>
        <v>8470089.0300000012</v>
      </c>
      <c r="O27" s="302">
        <f t="shared" si="4"/>
        <v>0.26190751484230057</v>
      </c>
      <c r="P27" s="301">
        <f>+'Cental Budget_int'!P28</f>
        <v>10022287.07</v>
      </c>
      <c r="Q27" s="302">
        <f t="shared" si="5"/>
        <v>0.3182688812321372</v>
      </c>
      <c r="R27" s="301">
        <f>+'Cental Budget_int'!R28</f>
        <v>11070841.180000002</v>
      </c>
      <c r="S27" s="302">
        <f t="shared" si="7"/>
        <v>0.33186969573428465</v>
      </c>
      <c r="T27" s="301">
        <f>+'Cental Budget_int'!T28</f>
        <v>10988195.539999999</v>
      </c>
      <c r="U27" s="302">
        <f t="shared" si="8"/>
        <v>0.3208325948202867</v>
      </c>
      <c r="V27" s="301">
        <f>+'Cental Budget_int'!V28</f>
        <v>12460828.653639805</v>
      </c>
      <c r="W27" s="302">
        <f t="shared" si="9"/>
        <v>0.34368063142675359</v>
      </c>
      <c r="X27" s="303"/>
      <c r="Y27" s="303"/>
      <c r="Z27" s="303"/>
      <c r="AA27" s="303"/>
      <c r="AB27" s="303"/>
      <c r="AC27" s="304"/>
      <c r="AD27" s="304"/>
      <c r="AE27" s="304"/>
      <c r="AF27" s="304"/>
      <c r="AG27" s="304"/>
      <c r="AH27" s="304"/>
      <c r="AI27" s="276"/>
      <c r="AJ27" s="237"/>
      <c r="AK27" s="23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242"/>
      <c r="DK27" s="242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27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</row>
    <row r="28" spans="1:226" ht="15" customHeight="1">
      <c r="A28" s="160"/>
      <c r="B28" s="160"/>
      <c r="C28" s="307" t="str">
        <f>IF(MasterSheet!$A$1=1,MasterSheet!C274,MasterSheet!B274)</f>
        <v>Takse</v>
      </c>
      <c r="D28" s="308">
        <f>+'Cental Budget_int'!D29+'Local Government_int'!D29</f>
        <v>29294505.049999993</v>
      </c>
      <c r="E28" s="309">
        <f t="shared" si="6"/>
        <v>1.3632325864395733</v>
      </c>
      <c r="F28" s="308">
        <f>+'Cental Budget_int'!F29+'Local Government_int'!F29</f>
        <v>33768971.5</v>
      </c>
      <c r="G28" s="309">
        <f t="shared" si="0"/>
        <v>1.2598012124603619</v>
      </c>
      <c r="H28" s="308">
        <f>+'Cental Budget_int'!H29+'Local Government_int'!H29</f>
        <v>36088945.276364855</v>
      </c>
      <c r="I28" s="309">
        <f t="shared" si="1"/>
        <v>1.1695924707144432</v>
      </c>
      <c r="J28" s="308">
        <f>+'Cental Budget_int'!J29+'Local Government_int'!J29</f>
        <v>29028413.729999997</v>
      </c>
      <c r="K28" s="309">
        <f t="shared" si="2"/>
        <v>0.97378107111707468</v>
      </c>
      <c r="L28" s="308">
        <f>+'Cental Budget_int'!L29+'Local Government_int'!L29</f>
        <v>26284226.239999998</v>
      </c>
      <c r="M28" s="309">
        <f t="shared" si="3"/>
        <v>0.84678563917525773</v>
      </c>
      <c r="N28" s="308">
        <f>+'Cental Budget_int'!N29+'Local Government_int'!N29</f>
        <v>21981102.689999998</v>
      </c>
      <c r="O28" s="309">
        <f t="shared" si="4"/>
        <v>0.67968777643784783</v>
      </c>
      <c r="P28" s="308">
        <f>+'Cental Budget_int'!P29+'Local Government_int'!P29</f>
        <v>23495943.529999997</v>
      </c>
      <c r="Q28" s="309">
        <f t="shared" si="5"/>
        <v>0.74613983899650671</v>
      </c>
      <c r="R28" s="308">
        <f>+'Cental Budget_int'!R29+'Local Government_int'!R29</f>
        <v>33166384.300000001</v>
      </c>
      <c r="S28" s="309">
        <f t="shared" si="7"/>
        <v>0.99422597499925058</v>
      </c>
      <c r="T28" s="308">
        <f>+'Cental Budget_int'!T29+'Local Government_int'!T29</f>
        <v>20784867.41</v>
      </c>
      <c r="U28" s="309">
        <f t="shared" si="8"/>
        <v>0.60687516161055799</v>
      </c>
      <c r="V28" s="308">
        <f>+'Cental Budget_int'!V29+'Local Government_int'!V29</f>
        <v>19953532.389992245</v>
      </c>
      <c r="W28" s="309">
        <f t="shared" si="9"/>
        <v>0.55033600104785962</v>
      </c>
      <c r="X28" s="294"/>
      <c r="Y28" s="294"/>
      <c r="Z28" s="294"/>
      <c r="AA28" s="294"/>
      <c r="AB28" s="294"/>
      <c r="AC28" s="295"/>
      <c r="AD28" s="295"/>
      <c r="AE28" s="295"/>
      <c r="AF28" s="295"/>
      <c r="AG28" s="295"/>
      <c r="AH28" s="295"/>
      <c r="AI28" s="276"/>
      <c r="AJ28" s="241"/>
      <c r="AK28" s="241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243"/>
      <c r="DK28" s="243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27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</row>
    <row r="29" spans="1:226" ht="15" customHeight="1">
      <c r="A29" s="160"/>
      <c r="B29" s="160"/>
      <c r="C29" s="307" t="str">
        <f>IF(MasterSheet!$A$1=1,MasterSheet!C275,MasterSheet!B275)</f>
        <v>Naknade</v>
      </c>
      <c r="D29" s="308">
        <f>+'Cental Budget_int'!D34+'Local Government_int'!D35</f>
        <v>57987858.799999997</v>
      </c>
      <c r="E29" s="309">
        <f t="shared" si="6"/>
        <v>2.6984903345897897</v>
      </c>
      <c r="F29" s="308">
        <f>+'Cental Budget_int'!F34+'Local Government_int'!F35</f>
        <v>122742901.39999999</v>
      </c>
      <c r="G29" s="309">
        <f t="shared" si="0"/>
        <v>4.579104696884909</v>
      </c>
      <c r="H29" s="308">
        <f>+'Cental Budget_int'!H34+'Local Government_int'!H35</f>
        <v>165758732.32866684</v>
      </c>
      <c r="I29" s="309">
        <f t="shared" si="1"/>
        <v>5.3720097332339529</v>
      </c>
      <c r="J29" s="308">
        <f>+'Cental Budget_int'!J34+'Local Government_int'!J35</f>
        <v>105581036.48</v>
      </c>
      <c r="K29" s="309">
        <f t="shared" si="2"/>
        <v>3.541799278094599</v>
      </c>
      <c r="L29" s="308">
        <f>+'Cental Budget_int'!L34+'Local Government_int'!L35</f>
        <v>101998633.47</v>
      </c>
      <c r="M29" s="309">
        <f t="shared" si="3"/>
        <v>3.2860384494201034</v>
      </c>
      <c r="N29" s="308">
        <f>+'Cental Budget_int'!N34+'Local Government_int'!N35</f>
        <v>72573801.449999988</v>
      </c>
      <c r="O29" s="309">
        <f t="shared" si="4"/>
        <v>2.2440878617810758</v>
      </c>
      <c r="P29" s="308">
        <f>+'Cental Budget_int'!P34+'Local Government_int'!P35</f>
        <v>73746965.810000002</v>
      </c>
      <c r="Q29" s="309">
        <f t="shared" si="5"/>
        <v>2.3419169834868212</v>
      </c>
      <c r="R29" s="308">
        <f>+'Cental Budget_int'!R34+'Local Government_int'!R35</f>
        <v>68161460.599999994</v>
      </c>
      <c r="S29" s="309">
        <f t="shared" si="7"/>
        <v>2.0432704997152191</v>
      </c>
      <c r="T29" s="308">
        <f>+'Cental Budget_int'!T34+'Local Government_int'!T35</f>
        <v>71853732.310000002</v>
      </c>
      <c r="U29" s="309">
        <f t="shared" si="8"/>
        <v>2.0979804464363925</v>
      </c>
      <c r="V29" s="308">
        <f>+'Cental Budget_int'!V34+'Local Government_int'!V35</f>
        <v>82706150.106309012</v>
      </c>
      <c r="W29" s="309">
        <f t="shared" si="9"/>
        <v>2.2811084785368072</v>
      </c>
      <c r="X29" s="294"/>
      <c r="Y29" s="294"/>
      <c r="Z29" s="294"/>
      <c r="AA29" s="294"/>
      <c r="AB29" s="294"/>
      <c r="AC29" s="295"/>
      <c r="AD29" s="295"/>
      <c r="AE29" s="295"/>
      <c r="AF29" s="295"/>
      <c r="AG29" s="295"/>
      <c r="AH29" s="295"/>
      <c r="AI29" s="276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27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</row>
    <row r="30" spans="1:226" ht="15" customHeight="1">
      <c r="A30" s="160"/>
      <c r="B30" s="160"/>
      <c r="C30" s="307" t="str">
        <f>IF(MasterSheet!$A$1=1,MasterSheet!C276,MasterSheet!B276)</f>
        <v>Ostali prihodi</v>
      </c>
      <c r="D30" s="308">
        <f>+'Cental Budget_int'!D41+'Local Government_int'!D45</f>
        <v>68172708.409999996</v>
      </c>
      <c r="E30" s="309">
        <f t="shared" si="6"/>
        <v>3.1724467592721859</v>
      </c>
      <c r="F30" s="308">
        <f>+'Cental Budget_int'!F41+'Local Government_int'!F45</f>
        <v>70976416.00999999</v>
      </c>
      <c r="G30" s="309">
        <f t="shared" si="0"/>
        <v>2.6478797243051666</v>
      </c>
      <c r="H30" s="308">
        <f>+'Cental Budget_int'!H41+'Local Government_int'!H45</f>
        <v>67281484.739999995</v>
      </c>
      <c r="I30" s="309">
        <f t="shared" si="1"/>
        <v>2.1804992461757844</v>
      </c>
      <c r="J30" s="308">
        <f>+'Cental Budget_int'!J41+'Local Government_int'!J45</f>
        <v>60342355.939999998</v>
      </c>
      <c r="K30" s="309">
        <f t="shared" si="2"/>
        <v>2.0242320006709158</v>
      </c>
      <c r="L30" s="308">
        <f>+'Cental Budget_int'!L41+'Local Government_int'!L45</f>
        <v>44088288.899999999</v>
      </c>
      <c r="M30" s="309">
        <f t="shared" si="3"/>
        <v>1.4203701320876287</v>
      </c>
      <c r="N30" s="308">
        <f>+'Cental Budget_int'!N41+'Local Government_int'!N45</f>
        <v>37411485.980000004</v>
      </c>
      <c r="O30" s="309">
        <f t="shared" si="4"/>
        <v>1.1568177482993198</v>
      </c>
      <c r="P30" s="308">
        <f>+'Cental Budget_int'!P41+'Local Government_int'!P45</f>
        <v>48924367.209999993</v>
      </c>
      <c r="Q30" s="309">
        <f t="shared" si="5"/>
        <v>1.5536477361067003</v>
      </c>
      <c r="R30" s="308">
        <f>+'Cental Budget_int'!R41+'Local Government_int'!R45</f>
        <v>49721236.090000004</v>
      </c>
      <c r="S30" s="309">
        <f t="shared" si="7"/>
        <v>1.4904894058574898</v>
      </c>
      <c r="T30" s="308">
        <f>+'Cental Budget_int'!T41+'Local Government_int'!T45</f>
        <v>44805553.850000001</v>
      </c>
      <c r="U30" s="309">
        <f t="shared" si="8"/>
        <v>1.3082295497678764</v>
      </c>
      <c r="V30" s="308">
        <f>+'Cental Budget_int'!V41+'Local Government_int'!V45</f>
        <v>44025735.621721268</v>
      </c>
      <c r="W30" s="309">
        <f t="shared" si="9"/>
        <v>1.2142685721852682</v>
      </c>
      <c r="X30" s="294"/>
      <c r="Y30" s="294"/>
      <c r="Z30" s="294"/>
      <c r="AA30" s="294"/>
      <c r="AB30" s="294"/>
      <c r="AC30" s="295"/>
      <c r="AD30" s="295"/>
      <c r="AE30" s="295"/>
      <c r="AF30" s="295"/>
      <c r="AG30" s="295"/>
      <c r="AH30" s="295"/>
      <c r="AI30" s="276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27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</row>
    <row r="31" spans="1:226" ht="15" customHeight="1">
      <c r="A31" s="160"/>
      <c r="B31" s="160"/>
      <c r="C31" s="307" t="str">
        <f>IF(MasterSheet!$A$1=1,MasterSheet!C277,MasterSheet!B277)</f>
        <v>Primici od otplate kredita i sredstva prenijeta iz prethodne godine</v>
      </c>
      <c r="D31" s="308">
        <f>+'Cental Budget_int'!D46</f>
        <v>12337841.16</v>
      </c>
      <c r="E31" s="309">
        <f t="shared" si="6"/>
        <v>0.57414682674856898</v>
      </c>
      <c r="F31" s="308">
        <f>+'Cental Budget_int'!F46</f>
        <v>10241165.600000001</v>
      </c>
      <c r="G31" s="309">
        <f t="shared" si="0"/>
        <v>0.38206176459615748</v>
      </c>
      <c r="H31" s="308">
        <f>+'Cental Budget_int'!H46</f>
        <v>8998827.7799999993</v>
      </c>
      <c r="I31" s="309">
        <f t="shared" si="1"/>
        <v>0.29163947951775987</v>
      </c>
      <c r="J31" s="308">
        <f>+'Cental Budget_int'!J46</f>
        <v>54812548.920000002</v>
      </c>
      <c r="K31" s="309">
        <f t="shared" si="2"/>
        <v>1.83873025561892</v>
      </c>
      <c r="L31" s="308">
        <f>+'Cental Budget_int'!L46</f>
        <v>4969313.91</v>
      </c>
      <c r="M31" s="309">
        <f t="shared" si="3"/>
        <v>0.16009387596649485</v>
      </c>
      <c r="N31" s="308">
        <f>+'Cental Budget_int'!N46</f>
        <v>5006443.9800000004</v>
      </c>
      <c r="O31" s="309">
        <f t="shared" si="4"/>
        <v>0.15480655473098331</v>
      </c>
      <c r="P31" s="308">
        <f>+'Cental Budget_int'!P46</f>
        <v>5498802.5</v>
      </c>
      <c r="Q31" s="309">
        <f t="shared" si="5"/>
        <v>0.17462059383931408</v>
      </c>
      <c r="R31" s="308">
        <f>+'Cental Budget_int'!R46</f>
        <v>7564493.0600000005</v>
      </c>
      <c r="S31" s="309">
        <f t="shared" si="7"/>
        <v>0.22676018645642859</v>
      </c>
      <c r="T31" s="308">
        <f>+'Cental Budget_int'!T46</f>
        <v>8522051.1899999995</v>
      </c>
      <c r="U31" s="309">
        <f t="shared" si="8"/>
        <v>0.24882627784752839</v>
      </c>
      <c r="V31" s="308">
        <f>+'Cental Budget_int'!V46</f>
        <v>7442871.1012074053</v>
      </c>
      <c r="W31" s="309">
        <f t="shared" si="9"/>
        <v>0.20528094164457639</v>
      </c>
      <c r="X31" s="294"/>
      <c r="Y31" s="294"/>
      <c r="Z31" s="294"/>
      <c r="AA31" s="294"/>
      <c r="AB31" s="294"/>
      <c r="AC31" s="295"/>
      <c r="AD31" s="295"/>
      <c r="AE31" s="295"/>
      <c r="AF31" s="295"/>
      <c r="AG31" s="295"/>
      <c r="AH31" s="295"/>
      <c r="AI31" s="276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27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</row>
    <row r="32" spans="1:226" ht="15" customHeight="1" thickBot="1">
      <c r="A32" s="160"/>
      <c r="B32" s="160"/>
      <c r="C32" s="194" t="str">
        <f>IF(MasterSheet!$A$1=1,MasterSheet!C325,MasterSheet!B325)</f>
        <v>Donacije</v>
      </c>
      <c r="D32" s="372">
        <f>+'Cental Budget_int'!D47+'Local Government_int'!D52</f>
        <v>1243648.3900000001</v>
      </c>
      <c r="E32" s="373">
        <f>+D32/$D$9*100</f>
        <v>5.7873720973521343E-2</v>
      </c>
      <c r="F32" s="372">
        <f>+'Cental Budget_int'!F47+'Local Government_int'!F52</f>
        <v>1646678.7000000002</v>
      </c>
      <c r="G32" s="373">
        <f>+F32/$F$9*100</f>
        <v>6.1431773922775615E-2</v>
      </c>
      <c r="H32" s="372">
        <f>+'Cental Budget_int'!H47+'Local Government_int'!H52</f>
        <v>4216176.0600000005</v>
      </c>
      <c r="I32" s="373">
        <f>+H32/$H$9*100</f>
        <v>0.13664039603318642</v>
      </c>
      <c r="J32" s="372">
        <f>+'Cental Budget_int'!J47+'Local Government_int'!J52</f>
        <v>11561690.300000001</v>
      </c>
      <c r="K32" s="373">
        <f>+J32/$J$9*100</f>
        <v>0.38784603488762165</v>
      </c>
      <c r="L32" s="372">
        <f>+'Cental Budget_int'!L47+'Local Government_int'!L52</f>
        <v>8208633.7999999998</v>
      </c>
      <c r="M32" s="373">
        <f>+L32/$L$9*100</f>
        <v>0.26445340850515464</v>
      </c>
      <c r="N32" s="372">
        <f>+'Cental Budget_int'!N47+'Local Government_int'!N52</f>
        <v>8258541.5299999993</v>
      </c>
      <c r="O32" s="373">
        <f>+N32/$N$9*100</f>
        <v>0.25536615739022883</v>
      </c>
      <c r="P32" s="374">
        <f>+'Cental Budget_int'!P47+'Local Government_int'!P52</f>
        <v>7918651.3200000003</v>
      </c>
      <c r="Q32" s="375">
        <f>+P32/P$9*100</f>
        <v>0.25146558653540807</v>
      </c>
      <c r="R32" s="374">
        <f>+'Cental Budget_int'!R47+'Local Government_int'!R52</f>
        <v>9717820.5999999996</v>
      </c>
      <c r="S32" s="375">
        <f>+R32/R$9*100</f>
        <v>0.29131030906202227</v>
      </c>
      <c r="T32" s="372">
        <f>+'Cental Budget_int'!T47+'Local Government_int'!T52</f>
        <v>9305286.2699999996</v>
      </c>
      <c r="U32" s="373">
        <f>+T32/T$9*100</f>
        <v>0.27169512306928667</v>
      </c>
      <c r="V32" s="372">
        <f>+'Cental Budget_int'!V47+'Local Government_int'!V52</f>
        <v>9362897.96242401</v>
      </c>
      <c r="W32" s="373">
        <f>+V32/V$9*100</f>
        <v>0.25823697389260036</v>
      </c>
      <c r="X32" s="261"/>
      <c r="Y32" s="261"/>
      <c r="Z32" s="261"/>
      <c r="AA32" s="261"/>
      <c r="AB32" s="261"/>
      <c r="AC32" s="238"/>
      <c r="AD32" s="238"/>
      <c r="AE32" s="238"/>
      <c r="AF32" s="238"/>
      <c r="AG32" s="238"/>
      <c r="AH32" s="238"/>
      <c r="AI32" s="276"/>
      <c r="AJ32" s="332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27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1:226" ht="15" customHeight="1" thickTop="1" thickBot="1">
      <c r="A33" s="160"/>
      <c r="B33" s="160"/>
      <c r="C33" s="310" t="str">
        <f>IF(MasterSheet!$A$1=1,MasterSheet!C278,MasterSheet!B278)</f>
        <v>Javna potrošnja</v>
      </c>
      <c r="D33" s="292">
        <f>+D35+D50+D56+D62+D65+D67+D69+D68</f>
        <v>910212188.03980005</v>
      </c>
      <c r="E33" s="293">
        <f>+D33/$D$9*100</f>
        <v>42.35712169201917</v>
      </c>
      <c r="F33" s="292">
        <f>+F35+F50+F56+F62+F65+F67+F69+F68</f>
        <v>1159264720.2100003</v>
      </c>
      <c r="G33" s="293">
        <f t="shared" si="0"/>
        <v>43.248077605297532</v>
      </c>
      <c r="H33" s="292">
        <f>+H35+H50+H56+H62+H65+H67+H69+H68</f>
        <v>1556503812.6515002</v>
      </c>
      <c r="I33" s="293">
        <f t="shared" si="1"/>
        <v>50.444121488575973</v>
      </c>
      <c r="J33" s="292">
        <f>+J35+J50+J56+J62+J65+J67+J69+J68</f>
        <v>1524040454.7744999</v>
      </c>
      <c r="K33" s="293">
        <f t="shared" si="2"/>
        <v>51.125141052482384</v>
      </c>
      <c r="L33" s="292">
        <f>+L35+L50+L56+L62+L65+L67+L69+L68</f>
        <v>1465411017.2600002</v>
      </c>
      <c r="M33" s="293">
        <f t="shared" si="3"/>
        <v>47.210406483891759</v>
      </c>
      <c r="N33" s="311">
        <f>+N35+N50+N56+N62+N65+N67+N69+N68</f>
        <v>1461252402.3000002</v>
      </c>
      <c r="O33" s="293">
        <f t="shared" si="4"/>
        <v>45.184056966604828</v>
      </c>
      <c r="P33" s="311">
        <f>+P35+P50+P56+P62+P65+P67+P69+P68</f>
        <v>1493340101.0200002</v>
      </c>
      <c r="Q33" s="293">
        <f t="shared" si="5"/>
        <v>47.422677072721505</v>
      </c>
      <c r="R33" s="311">
        <f>+R35+R50+R56+R62+R65+R67+R69+R68</f>
        <v>1508468470.8429177</v>
      </c>
      <c r="S33" s="293">
        <f t="shared" si="7"/>
        <v>45.219235314095677</v>
      </c>
      <c r="T33" s="311">
        <f>+T35+T50+T56+T62+T65+T67+T69+T68</f>
        <v>1543107560.2360795</v>
      </c>
      <c r="U33" s="293">
        <f t="shared" si="8"/>
        <v>45.055550825895047</v>
      </c>
      <c r="V33" s="311">
        <f>+V35+V50+V56+V62+V65+V67+V69+V68</f>
        <v>1669725576.5561564</v>
      </c>
      <c r="W33" s="293">
        <f t="shared" si="9"/>
        <v>46.052502318342839</v>
      </c>
      <c r="X33" s="294"/>
      <c r="Y33" s="294"/>
      <c r="Z33" s="294"/>
      <c r="AA33" s="294"/>
      <c r="AB33" s="294"/>
      <c r="AC33" s="295"/>
      <c r="AD33" s="295"/>
      <c r="AE33" s="295"/>
      <c r="AF33" s="295"/>
      <c r="AG33" s="295"/>
      <c r="AH33" s="295"/>
      <c r="AI33" s="276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27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</row>
    <row r="34" spans="1:226" ht="15" customHeight="1" thickTop="1" thickBot="1">
      <c r="A34" s="160"/>
      <c r="B34" s="160"/>
      <c r="C34" s="310" t="str">
        <f>IF(MasterSheet!$A$1=1,MasterSheet!C279,MasterSheet!B279)</f>
        <v>Tekuća javna potrošnja</v>
      </c>
      <c r="D34" s="292">
        <f>+D33-D62</f>
        <v>853300704.37980008</v>
      </c>
      <c r="E34" s="293">
        <f t="shared" si="6"/>
        <v>39.708720944660065</v>
      </c>
      <c r="F34" s="292">
        <f>+F33-F62</f>
        <v>972002830.49000025</v>
      </c>
      <c r="G34" s="293">
        <f t="shared" si="0"/>
        <v>36.26199703376237</v>
      </c>
      <c r="H34" s="292">
        <f>+H33-H62</f>
        <v>1320781906.2115002</v>
      </c>
      <c r="I34" s="293">
        <f t="shared" si="1"/>
        <v>42.804702690287144</v>
      </c>
      <c r="J34" s="292">
        <f>+J33-J62</f>
        <v>1299340598.1345</v>
      </c>
      <c r="K34" s="293">
        <f t="shared" si="2"/>
        <v>43.587406847853075</v>
      </c>
      <c r="L34" s="292">
        <f>+L33-L62</f>
        <v>1319010648.4500003</v>
      </c>
      <c r="M34" s="293">
        <f t="shared" si="3"/>
        <v>42.493899756765472</v>
      </c>
      <c r="N34" s="292">
        <f>+N33-N62</f>
        <v>1342667539.8400002</v>
      </c>
      <c r="O34" s="293">
        <f t="shared" si="4"/>
        <v>41.51723994557824</v>
      </c>
      <c r="P34" s="292">
        <f>+P33-P62</f>
        <v>1368980695.9700003</v>
      </c>
      <c r="Q34" s="293">
        <f t="shared" si="5"/>
        <v>43.47350574690379</v>
      </c>
      <c r="R34" s="292">
        <f>+R33-R62</f>
        <v>1399527399.3429177</v>
      </c>
      <c r="S34" s="293">
        <f t="shared" si="7"/>
        <v>41.953517771603394</v>
      </c>
      <c r="T34" s="292">
        <f>+T33-T62</f>
        <v>1426001067.4260795</v>
      </c>
      <c r="U34" s="293">
        <f t="shared" si="8"/>
        <v>41.636283319982468</v>
      </c>
      <c r="V34" s="292">
        <f>+V33-V62</f>
        <v>1345028499.5561564</v>
      </c>
      <c r="W34" s="293">
        <f t="shared" si="9"/>
        <v>37.097070898203285</v>
      </c>
      <c r="X34" s="294"/>
      <c r="Y34" s="294"/>
      <c r="Z34" s="294"/>
      <c r="AA34" s="294"/>
      <c r="AB34" s="294"/>
      <c r="AC34" s="295"/>
      <c r="AD34" s="295"/>
      <c r="AE34" s="295"/>
      <c r="AF34" s="295"/>
      <c r="AG34" s="295"/>
      <c r="AH34" s="295"/>
      <c r="AI34" s="276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277"/>
      <c r="FO34" s="197"/>
      <c r="FP34" s="312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</row>
    <row r="35" spans="1:226" ht="15" customHeight="1" thickTop="1">
      <c r="A35" s="160"/>
      <c r="B35" s="160"/>
      <c r="C35" s="313" t="str">
        <f>IF(MasterSheet!$A$1=1,MasterSheet!C280,MasterSheet!B280)</f>
        <v>Tekući izdaci</v>
      </c>
      <c r="D35" s="298">
        <f>+D36+D42+D43+D45+D46+D47+D48+D44+D49</f>
        <v>485516128.15979993</v>
      </c>
      <c r="E35" s="299">
        <f t="shared" si="6"/>
        <v>22.593705065838332</v>
      </c>
      <c r="F35" s="298">
        <f>+F36+F42+F43+F45+F46+F47+F48+F44+F49</f>
        <v>565255092.01000011</v>
      </c>
      <c r="G35" s="299">
        <f t="shared" si="0"/>
        <v>21.087673643350126</v>
      </c>
      <c r="H35" s="298">
        <f>+H36+H42+H43+H45+H46+H47+H48+H44+H49</f>
        <v>650119031.29149997</v>
      </c>
      <c r="I35" s="299">
        <f t="shared" si="1"/>
        <v>21.069452660471217</v>
      </c>
      <c r="J35" s="298">
        <f>+J36+J42+J43+J45+J46+J47+J48+J44+J49</f>
        <v>587536977.26449978</v>
      </c>
      <c r="K35" s="299">
        <f t="shared" si="2"/>
        <v>19.709392058520621</v>
      </c>
      <c r="L35" s="298">
        <f>+L36+L42+L43+L45+L46+L47+L48+L44+L49</f>
        <v>609707642.16000009</v>
      </c>
      <c r="M35" s="299">
        <f t="shared" si="3"/>
        <v>19.642643110824746</v>
      </c>
      <c r="N35" s="298">
        <f>+N36+N42+N43+N45+N46+N47+N48+N44+N49</f>
        <v>697551106.44000006</v>
      </c>
      <c r="O35" s="299">
        <f t="shared" si="4"/>
        <v>21.569298282003714</v>
      </c>
      <c r="P35" s="298">
        <f>+P36+P42+P43+P45+P46+P47+P48+P44+P49</f>
        <v>729677209.30000019</v>
      </c>
      <c r="Q35" s="299">
        <f t="shared" si="5"/>
        <v>23.171711949825347</v>
      </c>
      <c r="R35" s="298">
        <f>+R36+R42+R43+R45+R46+R47+R48+R44+R49</f>
        <v>663553017.15291774</v>
      </c>
      <c r="S35" s="299">
        <f t="shared" si="7"/>
        <v>19.891274233427794</v>
      </c>
      <c r="T35" s="298">
        <f>+T36+T42+T43+T45+T46+T47+T48+T44+T49</f>
        <v>760233412.14022994</v>
      </c>
      <c r="U35" s="299">
        <f t="shared" si="8"/>
        <v>22.197244069614584</v>
      </c>
      <c r="V35" s="298">
        <f>+V36+V42+V43+V45+V46+V47+V48+V44+V49</f>
        <v>698791767.37691855</v>
      </c>
      <c r="W35" s="299">
        <f t="shared" si="9"/>
        <v>19.273292533218925</v>
      </c>
      <c r="X35" s="294"/>
      <c r="Y35" s="294"/>
      <c r="Z35" s="294"/>
      <c r="AA35" s="294"/>
      <c r="AB35" s="294"/>
      <c r="AC35" s="295"/>
      <c r="AD35" s="295"/>
      <c r="AE35" s="295"/>
      <c r="AF35" s="295"/>
      <c r="AG35" s="295"/>
      <c r="AH35" s="295"/>
      <c r="AI35" s="276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27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</row>
    <row r="36" spans="1:226" s="198" customFormat="1" ht="15" customHeight="1">
      <c r="A36" s="160"/>
      <c r="B36" s="160"/>
      <c r="C36" s="314" t="str">
        <f>IF(MasterSheet!$A$1=1,MasterSheet!C281,MasterSheet!B281)</f>
        <v>Bruto zarade i doprinosi na teret poslodavca</v>
      </c>
      <c r="D36" s="315">
        <f>SUM(D37:D41)</f>
        <v>234529247.03979999</v>
      </c>
      <c r="E36" s="316">
        <f t="shared" si="6"/>
        <v>10.913920938145097</v>
      </c>
      <c r="F36" s="315">
        <f>SUM(F37:F41)</f>
        <v>287827732.79000002</v>
      </c>
      <c r="G36" s="316">
        <f t="shared" si="0"/>
        <v>10.737837447864205</v>
      </c>
      <c r="H36" s="315">
        <f>SUM(H37:H41)</f>
        <v>315099713.81999999</v>
      </c>
      <c r="I36" s="316">
        <f t="shared" si="1"/>
        <v>10.211943019834067</v>
      </c>
      <c r="J36" s="315">
        <f>SUM(J37:J41)</f>
        <v>299693656.73449975</v>
      </c>
      <c r="K36" s="316">
        <f t="shared" si="2"/>
        <v>10.05346047415296</v>
      </c>
      <c r="L36" s="315">
        <f>SUM(L37:L41)+'Local Government_int'!L56</f>
        <v>316422646.70999998</v>
      </c>
      <c r="M36" s="316">
        <f t="shared" si="3"/>
        <v>10.194028566688143</v>
      </c>
      <c r="N36" s="315">
        <f>SUM(N37:N41)</f>
        <v>403943773.61999995</v>
      </c>
      <c r="O36" s="316">
        <f t="shared" si="4"/>
        <v>12.490531033395175</v>
      </c>
      <c r="P36" s="315">
        <f>SUM(P37:P41)</f>
        <v>407752568.57000005</v>
      </c>
      <c r="Q36" s="316">
        <f t="shared" si="5"/>
        <v>12.948636664655448</v>
      </c>
      <c r="R36" s="315">
        <f>SUM(R37:R41)</f>
        <v>402169126.2129178</v>
      </c>
      <c r="S36" s="316">
        <f t="shared" si="7"/>
        <v>12.055790827450396</v>
      </c>
      <c r="T36" s="315">
        <f>SUM(T37:T41)</f>
        <v>417629689.61922997</v>
      </c>
      <c r="U36" s="316">
        <f t="shared" si="8"/>
        <v>12.193923607090133</v>
      </c>
      <c r="V36" s="315">
        <f>SUM(V37:V41)</f>
        <v>418619010.0369184</v>
      </c>
      <c r="W36" s="316">
        <f t="shared" si="9"/>
        <v>11.545881072259657</v>
      </c>
      <c r="X36" s="303"/>
      <c r="Y36" s="303"/>
      <c r="Z36" s="303"/>
      <c r="AA36" s="303"/>
      <c r="AB36" s="303"/>
      <c r="AC36" s="304"/>
      <c r="AD36" s="304"/>
      <c r="AE36" s="304"/>
      <c r="AF36" s="304"/>
      <c r="AG36" s="304"/>
      <c r="AH36" s="304"/>
      <c r="AI36" s="276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27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  <c r="HQ36" s="197"/>
      <c r="HR36" s="197"/>
    </row>
    <row r="37" spans="1:226" ht="15" customHeight="1">
      <c r="A37" s="160"/>
      <c r="B37" s="160"/>
      <c r="C37" s="317" t="str">
        <f>IF(MasterSheet!$A$1=1,MasterSheet!C282,MasterSheet!B282)</f>
        <v>Neto zarade</v>
      </c>
      <c r="D37" s="301">
        <f>+'Cental Budget_int'!D52+'Local Government_int'!D57</f>
        <v>134916451.19</v>
      </c>
      <c r="E37" s="302">
        <f t="shared" si="6"/>
        <v>6.2783959788729113</v>
      </c>
      <c r="F37" s="301">
        <f>+'Cental Budget_int'!F52+'Local Government_int'!F57</f>
        <v>166140744.63000003</v>
      </c>
      <c r="G37" s="302">
        <f t="shared" si="0"/>
        <v>6.1981251494124239</v>
      </c>
      <c r="H37" s="301">
        <f>+'Cental Budget_int'!H52+'Local Government_int'!H57</f>
        <v>183073055.25</v>
      </c>
      <c r="I37" s="302">
        <f t="shared" si="1"/>
        <v>5.9331428328364018</v>
      </c>
      <c r="J37" s="301">
        <f>+'Cental Budget_int'!J52+'Local Government_int'!J57+'Local Government_int'!J56</f>
        <v>189706127.33193398</v>
      </c>
      <c r="K37" s="302">
        <f t="shared" si="2"/>
        <v>6.3638419098267018</v>
      </c>
      <c r="L37" s="301">
        <f>+'Cental Budget_int'!L52+'Local Government_int'!L57</f>
        <v>165721016.36000001</v>
      </c>
      <c r="M37" s="302">
        <f t="shared" si="3"/>
        <v>5.3389502693298976</v>
      </c>
      <c r="N37" s="301">
        <f>+'Cental Budget_int'!N52+'Local Government_int'!N57</f>
        <v>246910327.53999999</v>
      </c>
      <c r="O37" s="302">
        <f t="shared" si="4"/>
        <v>7.6348276914038333</v>
      </c>
      <c r="P37" s="301">
        <f>+'Cental Budget_int'!P52+'Local Government_int'!P57</f>
        <v>248679560.72000003</v>
      </c>
      <c r="Q37" s="302">
        <f t="shared" si="5"/>
        <v>7.8970962438869492</v>
      </c>
      <c r="R37" s="301">
        <f>+'Cental Budget_int'!R52+'Local Government_int'!R57</f>
        <v>246843599.21000004</v>
      </c>
      <c r="S37" s="302">
        <f t="shared" si="7"/>
        <v>7.3996102763871834</v>
      </c>
      <c r="T37" s="301">
        <f>+'Cental Budget_int'!T52+'Local Government_int'!T57</f>
        <v>250699277.21567997</v>
      </c>
      <c r="U37" s="302">
        <f t="shared" si="8"/>
        <v>7.3199006457321376</v>
      </c>
      <c r="V37" s="301">
        <f>+'Cental Budget_int'!V52+'Local Government_int'!V57</f>
        <v>250813985.61116517</v>
      </c>
      <c r="W37" s="302">
        <f t="shared" si="9"/>
        <v>6.9176706735572484</v>
      </c>
      <c r="X37" s="303"/>
      <c r="Y37" s="303"/>
      <c r="Z37" s="303"/>
      <c r="AA37" s="303"/>
      <c r="AB37" s="303"/>
      <c r="AC37" s="304"/>
      <c r="AD37" s="304"/>
      <c r="AE37" s="304"/>
      <c r="AF37" s="304"/>
      <c r="AG37" s="304"/>
      <c r="AH37" s="304"/>
      <c r="AI37" s="276"/>
      <c r="AJ37" s="251"/>
      <c r="AK37" s="251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356"/>
      <c r="DU37" s="356"/>
      <c r="DV37" s="356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277"/>
      <c r="FO37" s="197"/>
      <c r="FP37" s="197"/>
      <c r="FQ37" s="197"/>
      <c r="FR37" s="197"/>
      <c r="FS37" s="197"/>
      <c r="FT37" s="197"/>
      <c r="FU37" s="197"/>
      <c r="FV37" s="197"/>
      <c r="FW37" s="197"/>
      <c r="FX37" s="197"/>
      <c r="FY37" s="197"/>
      <c r="FZ37" s="197"/>
      <c r="GA37" s="197"/>
      <c r="GB37" s="197"/>
      <c r="GC37" s="197"/>
      <c r="GD37" s="197"/>
      <c r="GE37" s="197"/>
      <c r="GF37" s="197"/>
      <c r="GG37" s="197"/>
      <c r="GH37" s="197"/>
      <c r="GI37" s="197"/>
      <c r="GJ37" s="197"/>
      <c r="GK37" s="197"/>
      <c r="GL37" s="197"/>
      <c r="GM37" s="197"/>
      <c r="GN37" s="197"/>
      <c r="GO37" s="197"/>
      <c r="GP37" s="197"/>
      <c r="GQ37" s="197"/>
      <c r="GR37" s="197"/>
      <c r="GS37" s="197"/>
      <c r="GT37" s="197"/>
      <c r="GU37" s="197"/>
      <c r="GV37" s="197"/>
      <c r="GW37" s="197"/>
      <c r="GX37" s="197"/>
      <c r="GY37" s="197"/>
      <c r="GZ37" s="197"/>
      <c r="HA37" s="197"/>
      <c r="HB37" s="197"/>
      <c r="HC37" s="197"/>
      <c r="HD37" s="197"/>
      <c r="HE37" s="197"/>
      <c r="HF37" s="197"/>
      <c r="HG37" s="197"/>
      <c r="HH37" s="197"/>
      <c r="HI37" s="197"/>
      <c r="HJ37" s="197"/>
      <c r="HK37" s="197"/>
      <c r="HL37" s="197"/>
      <c r="HM37" s="197"/>
      <c r="HN37" s="197"/>
      <c r="HO37" s="197"/>
      <c r="HP37" s="197"/>
      <c r="HQ37" s="197"/>
      <c r="HR37" s="197"/>
    </row>
    <row r="38" spans="1:226" ht="15" customHeight="1">
      <c r="A38" s="160"/>
      <c r="B38" s="160"/>
      <c r="C38" s="317" t="str">
        <f>IF(MasterSheet!$A$1=1,MasterSheet!C283,MasterSheet!B283)</f>
        <v>Porez na zarade</v>
      </c>
      <c r="D38" s="301">
        <f>+'Cental Budget_int'!D53+'Local Government_int'!D58</f>
        <v>27412477.509999998</v>
      </c>
      <c r="E38" s="302">
        <f t="shared" si="6"/>
        <v>1.2756516129182371</v>
      </c>
      <c r="F38" s="301">
        <f>+'Cental Budget_int'!F53+'Local Government_int'!F58</f>
        <v>30275620.010000002</v>
      </c>
      <c r="G38" s="302">
        <f t="shared" si="0"/>
        <v>1.1294765905614625</v>
      </c>
      <c r="H38" s="301">
        <f>+'Cental Budget_int'!H53+'Local Government_int'!H58</f>
        <v>33546755.710000001</v>
      </c>
      <c r="I38" s="302">
        <f t="shared" si="1"/>
        <v>1.0872036462924553</v>
      </c>
      <c r="J38" s="301">
        <f>+'Cental Budget_int'!J53+'Local Government_int'!J58</f>
        <v>27786106.092939563</v>
      </c>
      <c r="K38" s="302">
        <f t="shared" si="2"/>
        <v>0.93210688000468167</v>
      </c>
      <c r="L38" s="301">
        <f>+'Cental Budget_int'!L53+'Local Government_int'!L58</f>
        <v>22646761.260000002</v>
      </c>
      <c r="M38" s="302">
        <f t="shared" si="3"/>
        <v>0.72959926739690728</v>
      </c>
      <c r="N38" s="301">
        <f>+'Cental Budget_int'!N53+'Local Government_int'!N58</f>
        <v>30624320.870000001</v>
      </c>
      <c r="O38" s="302">
        <f t="shared" si="4"/>
        <v>0.94694869727891162</v>
      </c>
      <c r="P38" s="301">
        <f>+'Cental Budget_int'!P53+'Local Government_int'!P58</f>
        <v>30921648.549999997</v>
      </c>
      <c r="Q38" s="302">
        <f t="shared" si="5"/>
        <v>0.98195136710066666</v>
      </c>
      <c r="R38" s="301">
        <f>+'Cental Budget_int'!R53+'Local Government_int'!R58</f>
        <v>31084498.93415964</v>
      </c>
      <c r="S38" s="302">
        <f t="shared" si="7"/>
        <v>0.93181746857398728</v>
      </c>
      <c r="T38" s="301">
        <f>+'Cental Budget_int'!T53+'Local Government_int'!T58</f>
        <v>34027518.997900002</v>
      </c>
      <c r="U38" s="302">
        <f t="shared" si="8"/>
        <v>0.99353321258722882</v>
      </c>
      <c r="V38" s="301">
        <f>+'Cental Budget_int'!V53+'Local Government_int'!V58</f>
        <v>33992990.071468495</v>
      </c>
      <c r="W38" s="302">
        <f t="shared" si="9"/>
        <v>0.93755661172927973</v>
      </c>
      <c r="X38" s="303"/>
      <c r="Y38" s="303"/>
      <c r="Z38" s="303"/>
      <c r="AA38" s="303"/>
      <c r="AB38" s="303"/>
      <c r="AC38" s="304"/>
      <c r="AD38" s="304"/>
      <c r="AE38" s="304"/>
      <c r="AF38" s="304"/>
      <c r="AG38" s="304"/>
      <c r="AH38" s="304"/>
      <c r="AI38" s="276"/>
      <c r="AJ38" s="251"/>
      <c r="AK38" s="251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248"/>
      <c r="DN38" s="197"/>
      <c r="DO38" s="197"/>
      <c r="DP38" s="197"/>
      <c r="DQ38" s="197"/>
      <c r="DR38" s="197"/>
      <c r="DS38" s="197"/>
      <c r="DT38" s="356"/>
      <c r="DU38" s="356"/>
      <c r="DV38" s="356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27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</row>
    <row r="39" spans="1:226" ht="15" customHeight="1">
      <c r="A39" s="160"/>
      <c r="B39" s="160"/>
      <c r="C39" s="317" t="str">
        <f>IF(MasterSheet!$A$1=1,MasterSheet!C284,MasterSheet!B284)</f>
        <v>Doprinosi na teret zaposlenog</v>
      </c>
      <c r="D39" s="301">
        <f>+'Cental Budget_int'!D54+'Local Government_int'!D59</f>
        <v>35241527.969999999</v>
      </c>
      <c r="E39" s="302">
        <f t="shared" si="6"/>
        <v>1.6399798952952671</v>
      </c>
      <c r="F39" s="301">
        <f>+'Cental Budget_int'!F54+'Local Government_int'!F59</f>
        <v>45211241.74000001</v>
      </c>
      <c r="G39" s="302">
        <f t="shared" si="0"/>
        <v>1.6866719544861037</v>
      </c>
      <c r="H39" s="301">
        <f>+'Cental Budget_int'!H54+'Local Government_int'!H59</f>
        <v>47856829.879999995</v>
      </c>
      <c r="I39" s="302">
        <f t="shared" si="1"/>
        <v>1.550973226600985</v>
      </c>
      <c r="J39" s="301">
        <f>+'Cental Budget_int'!J54+'Local Government_int'!J59</f>
        <v>39675992.256736048</v>
      </c>
      <c r="K39" s="302">
        <f t="shared" si="2"/>
        <v>1.33096250441919</v>
      </c>
      <c r="L39" s="301">
        <f>+'Cental Budget_int'!L54+'Local Government_int'!L59</f>
        <v>59935832.810000002</v>
      </c>
      <c r="M39" s="302">
        <f t="shared" si="3"/>
        <v>1.9309224487757732</v>
      </c>
      <c r="N39" s="301">
        <f>+'Cental Budget_int'!N54+'Local Government_int'!N59</f>
        <v>79769891.689999998</v>
      </c>
      <c r="O39" s="302">
        <f t="shared" si="4"/>
        <v>2.4666014746444032</v>
      </c>
      <c r="P39" s="301">
        <f>+'Cental Budget_int'!P54+'Local Government_int'!P59</f>
        <v>81032368.249999985</v>
      </c>
      <c r="Q39" s="302">
        <f t="shared" si="5"/>
        <v>2.5732730469990468</v>
      </c>
      <c r="R39" s="301">
        <f>+'Cental Budget_int'!R54+'Local Government_int'!R59</f>
        <v>80566911.216842994</v>
      </c>
      <c r="S39" s="302">
        <f t="shared" si="7"/>
        <v>2.4151476727972363</v>
      </c>
      <c r="T39" s="301">
        <f>+'Cental Budget_int'!T54+'Local Government_int'!T59</f>
        <v>84642788.752430007</v>
      </c>
      <c r="U39" s="302">
        <f t="shared" si="8"/>
        <v>2.4713944568434116</v>
      </c>
      <c r="V39" s="301">
        <f>+'Cental Budget_int'!V54+'Local Government_int'!V59</f>
        <v>85453216.825416446</v>
      </c>
      <c r="W39" s="302">
        <f t="shared" si="9"/>
        <v>2.356874998632442</v>
      </c>
      <c r="X39" s="303"/>
      <c r="Y39" s="303"/>
      <c r="Z39" s="303"/>
      <c r="AA39" s="303"/>
      <c r="AB39" s="303"/>
      <c r="AC39" s="304"/>
      <c r="AD39" s="304"/>
      <c r="AE39" s="304"/>
      <c r="AF39" s="304"/>
      <c r="AG39" s="304"/>
      <c r="AH39" s="304"/>
      <c r="AI39" s="276"/>
      <c r="AJ39" s="251"/>
      <c r="AK39" s="251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356"/>
      <c r="DU39" s="356"/>
      <c r="DV39" s="356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27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</row>
    <row r="40" spans="1:226" ht="15" customHeight="1">
      <c r="A40" s="160"/>
      <c r="B40" s="160"/>
      <c r="C40" s="317" t="str">
        <f>IF(MasterSheet!$A$1=1,MasterSheet!C285,MasterSheet!B285)</f>
        <v>Doprinosi na teret poslodavca</v>
      </c>
      <c r="D40" s="301">
        <f>+'Cental Budget_int'!D55+'Local Government_int'!D60</f>
        <v>32666770.049799997</v>
      </c>
      <c r="E40" s="302">
        <f t="shared" si="6"/>
        <v>1.52016241099167</v>
      </c>
      <c r="F40" s="301">
        <f>+'Cental Budget_int'!F55+'Local Government_int'!F60</f>
        <v>41792523.730000004</v>
      </c>
      <c r="G40" s="302">
        <f t="shared" si="0"/>
        <v>1.5591316444693157</v>
      </c>
      <c r="H40" s="301">
        <f>+'Cental Budget_int'!H55+'Local Government_int'!H60</f>
        <v>45905782.490000002</v>
      </c>
      <c r="I40" s="302">
        <f t="shared" si="1"/>
        <v>1.4877424970832254</v>
      </c>
      <c r="J40" s="301">
        <f>+'Cental Budget_int'!J55+'Local Government_int'!J60</f>
        <v>38622888.658217676</v>
      </c>
      <c r="K40" s="302">
        <f t="shared" si="2"/>
        <v>1.2956353122515154</v>
      </c>
      <c r="L40" s="301">
        <f>+'Cental Budget_int'!L55+'Local Government_int'!L60</f>
        <v>32139632.719999999</v>
      </c>
      <c r="M40" s="302">
        <f t="shared" si="3"/>
        <v>1.0354263118556699</v>
      </c>
      <c r="N40" s="301">
        <f>+'Cental Budget_int'!N55+'Local Government_int'!N60</f>
        <v>42311333.369999997</v>
      </c>
      <c r="O40" s="302">
        <f t="shared" si="4"/>
        <v>1.3083281808905378</v>
      </c>
      <c r="P40" s="301">
        <f>+'Cental Budget_int'!P55+'Local Government_int'!P60</f>
        <v>42714348.300000004</v>
      </c>
      <c r="Q40" s="302">
        <f t="shared" si="5"/>
        <v>1.3564416735471581</v>
      </c>
      <c r="R40" s="301">
        <f>+'Cental Budget_int'!R55+'Local Government_int'!R60</f>
        <v>41973003.66069375</v>
      </c>
      <c r="S40" s="302">
        <f t="shared" si="7"/>
        <v>1.2582212794356471</v>
      </c>
      <c r="T40" s="301">
        <f>+'Cental Budget_int'!T55+'Local Government_int'!T60</f>
        <v>43388257.567080006</v>
      </c>
      <c r="U40" s="302">
        <f t="shared" si="8"/>
        <v>1.2668474281608224</v>
      </c>
      <c r="V40" s="301">
        <f>+'Cental Budget_int'!V55+'Local Government_int'!V60</f>
        <v>43489548.8876862</v>
      </c>
      <c r="W40" s="302">
        <f t="shared" si="9"/>
        <v>1.1994800697158121</v>
      </c>
      <c r="X40" s="303"/>
      <c r="Y40" s="303"/>
      <c r="Z40" s="303"/>
      <c r="AA40" s="303"/>
      <c r="AB40" s="303"/>
      <c r="AC40" s="304"/>
      <c r="AD40" s="304"/>
      <c r="AE40" s="304"/>
      <c r="AF40" s="304"/>
      <c r="AG40" s="304"/>
      <c r="AH40" s="304"/>
      <c r="AI40" s="276"/>
      <c r="AJ40" s="251"/>
      <c r="AK40" s="251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356"/>
      <c r="DU40" s="356"/>
      <c r="DV40" s="356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27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</row>
    <row r="41" spans="1:226" ht="15" customHeight="1">
      <c r="A41" s="160"/>
      <c r="B41" s="160"/>
      <c r="C41" s="317" t="str">
        <f>IF(MasterSheet!$A$1=1,MasterSheet!C286,MasterSheet!B286)</f>
        <v>Opštinski prirez</v>
      </c>
      <c r="D41" s="301">
        <f>+'Cental Budget_int'!D56+'Local Government_int'!D61</f>
        <v>4292020.32</v>
      </c>
      <c r="E41" s="302">
        <f t="shared" si="6"/>
        <v>0.19973104006701103</v>
      </c>
      <c r="F41" s="301">
        <f>+'Cental Budget_int'!F56+'Local Government_int'!F61</f>
        <v>4407602.68</v>
      </c>
      <c r="G41" s="302">
        <f t="shared" si="0"/>
        <v>0.16443210893490021</v>
      </c>
      <c r="H41" s="301">
        <f>+'Cental Budget_int'!H56+'Local Government_int'!H61</f>
        <v>4717290.49</v>
      </c>
      <c r="I41" s="302">
        <f t="shared" si="1"/>
        <v>0.15288081702100079</v>
      </c>
      <c r="J41" s="301">
        <f>+'Cental Budget_int'!J56+'Local Government_int'!J61</f>
        <v>3902542.3946725391</v>
      </c>
      <c r="K41" s="302">
        <f t="shared" si="2"/>
        <v>0.13091386765087348</v>
      </c>
      <c r="L41" s="301">
        <f>+'Cental Budget_int'!L56+'Local Government_int'!L61</f>
        <v>3219403.56</v>
      </c>
      <c r="M41" s="302">
        <f t="shared" si="3"/>
        <v>0.10371789819587629</v>
      </c>
      <c r="N41" s="301">
        <f>+'Cental Budget_int'!N56+'Local Government_int'!N61</f>
        <v>4327900.1500000004</v>
      </c>
      <c r="O41" s="302">
        <f t="shared" si="4"/>
        <v>0.1338249891774892</v>
      </c>
      <c r="P41" s="301">
        <f>+'Cental Budget_int'!P56+'Local Government_int'!P61</f>
        <v>4404642.75</v>
      </c>
      <c r="Q41" s="302">
        <f t="shared" si="5"/>
        <v>0.13987433312162592</v>
      </c>
      <c r="R41" s="301">
        <f>+'Cental Budget_int'!R56+'Local Government_int'!R61</f>
        <v>1701113.1912213285</v>
      </c>
      <c r="S41" s="302">
        <f t="shared" si="7"/>
        <v>5.0994130256342474E-2</v>
      </c>
      <c r="T41" s="301">
        <f>+'Cental Budget_int'!T56+'Local Government_int'!T61</f>
        <v>4871847.0861399993</v>
      </c>
      <c r="U41" s="302">
        <f t="shared" si="8"/>
        <v>0.14224786376653331</v>
      </c>
      <c r="V41" s="301">
        <f>+'Cental Budget_int'!V56+'Local Government_int'!V61</f>
        <v>4869268.6411820995</v>
      </c>
      <c r="W41" s="302">
        <f t="shared" si="9"/>
        <v>0.13429871862487519</v>
      </c>
      <c r="X41" s="303"/>
      <c r="Y41" s="303"/>
      <c r="Z41" s="303"/>
      <c r="AA41" s="303"/>
      <c r="AB41" s="303"/>
      <c r="AC41" s="304"/>
      <c r="AD41" s="304"/>
      <c r="AE41" s="304"/>
      <c r="AF41" s="304"/>
      <c r="AG41" s="304"/>
      <c r="AH41" s="304"/>
      <c r="AI41" s="276"/>
      <c r="AJ41" s="251"/>
      <c r="AK41" s="251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27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</row>
    <row r="42" spans="1:226" ht="15" customHeight="1">
      <c r="A42" s="160"/>
      <c r="B42" s="160"/>
      <c r="C42" s="318" t="str">
        <f>IF(MasterSheet!$A$1=1,MasterSheet!C287,MasterSheet!B287)</f>
        <v>Ostala lična primanja</v>
      </c>
      <c r="D42" s="308">
        <f>+'Cental Budget_int'!D57+'Local Government_int'!D62</f>
        <v>19829561.809999999</v>
      </c>
      <c r="E42" s="309">
        <f t="shared" si="6"/>
        <v>0.92277731909348959</v>
      </c>
      <c r="F42" s="308">
        <f>+'Cental Budget_int'!F57+'Local Government_int'!F62</f>
        <v>33667814.479999997</v>
      </c>
      <c r="G42" s="309">
        <f t="shared" si="0"/>
        <v>1.2560274008580488</v>
      </c>
      <c r="H42" s="308">
        <f>+'Cental Budget_int'!H57+'Local Government_int'!H62</f>
        <v>28819351.150000002</v>
      </c>
      <c r="I42" s="309">
        <f t="shared" si="1"/>
        <v>0.93399504634430908</v>
      </c>
      <c r="J42" s="308">
        <f>+'Cental Budget_int'!J57+'Local Government_int'!J62</f>
        <v>27672695.609999999</v>
      </c>
      <c r="K42" s="309">
        <f t="shared" si="2"/>
        <v>0.92830243575981219</v>
      </c>
      <c r="L42" s="308">
        <f>+'Cental Budget_int'!L57+'Local Government_int'!L62</f>
        <v>24555767.040000003</v>
      </c>
      <c r="M42" s="309">
        <f t="shared" si="3"/>
        <v>0.79110074226804128</v>
      </c>
      <c r="N42" s="308">
        <f>+'Cental Budget_int'!N57+'Local Government_int'!N62</f>
        <v>20176987.59</v>
      </c>
      <c r="O42" s="309">
        <f t="shared" si="4"/>
        <v>0.62390190445269011</v>
      </c>
      <c r="P42" s="308">
        <f>+'Cental Budget_int'!P57+'Local Government_int'!P62</f>
        <v>13271350.060000001</v>
      </c>
      <c r="Q42" s="309">
        <f t="shared" si="5"/>
        <v>0.42144649285487457</v>
      </c>
      <c r="R42" s="308">
        <f>+'Cental Budget_int'!R57+'Local Government_int'!R62</f>
        <v>14505835.710000001</v>
      </c>
      <c r="S42" s="309">
        <f t="shared" si="7"/>
        <v>0.4348402443118799</v>
      </c>
      <c r="T42" s="308">
        <f>+'Cental Budget_int'!T57+'Local Government_int'!T62</f>
        <v>14266056.699999999</v>
      </c>
      <c r="U42" s="309">
        <f t="shared" si="8"/>
        <v>0.41653936465298252</v>
      </c>
      <c r="V42" s="308">
        <f>+'Cental Budget_int'!V57+'Local Government_int'!V62</f>
        <v>13919605.02</v>
      </c>
      <c r="W42" s="309">
        <f t="shared" si="9"/>
        <v>0.38391496869570013</v>
      </c>
      <c r="X42" s="303"/>
      <c r="Y42" s="303"/>
      <c r="Z42" s="303"/>
      <c r="AA42" s="303"/>
      <c r="AB42" s="303"/>
      <c r="AC42" s="304"/>
      <c r="AD42" s="304"/>
      <c r="AE42" s="304"/>
      <c r="AF42" s="304"/>
      <c r="AG42" s="304"/>
      <c r="AH42" s="304"/>
      <c r="AI42" s="276"/>
      <c r="AJ42" s="252"/>
      <c r="AK42" s="252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27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</row>
    <row r="43" spans="1:226" ht="15" customHeight="1">
      <c r="A43" s="160"/>
      <c r="B43" s="160"/>
      <c r="C43" s="318" t="str">
        <f>IF(MasterSheet!$A$1=1,MasterSheet!C288,MasterSheet!B288)</f>
        <v>Rashodi za materijal i usluge</v>
      </c>
      <c r="D43" s="308">
        <f>+'Cental Budget_int'!D58+'Local Government_int'!D63</f>
        <v>127227787.62</v>
      </c>
      <c r="E43" s="309">
        <f t="shared" si="6"/>
        <v>5.9206006617339106</v>
      </c>
      <c r="F43" s="308">
        <f>+'Cental Budget_int'!F58+'Local Government_int'!F63</f>
        <v>158458815.82000002</v>
      </c>
      <c r="G43" s="309">
        <f t="shared" si="0"/>
        <v>5.9115394821861598</v>
      </c>
      <c r="H43" s="308">
        <f>+'Cental Budget_int'!H58+'Local Government_int'!H63</f>
        <v>137718934.25</v>
      </c>
      <c r="I43" s="309">
        <f t="shared" si="1"/>
        <v>4.4632789165802444</v>
      </c>
      <c r="J43" s="308">
        <f>+'Cental Budget_int'!J58+'Local Government_int'!J63</f>
        <v>129954349.67999999</v>
      </c>
      <c r="K43" s="309">
        <f t="shared" si="2"/>
        <v>4.3594213243877888</v>
      </c>
      <c r="L43" s="308">
        <f>+'Cental Budget_int'!L58+'Local Government_int'!L63</f>
        <v>130523384.09</v>
      </c>
      <c r="M43" s="309">
        <f t="shared" si="3"/>
        <v>4.2050059307345364</v>
      </c>
      <c r="N43" s="308">
        <f>+'Cental Budget_int'!N58+'Local Government_int'!N63</f>
        <v>119842683.82999998</v>
      </c>
      <c r="O43" s="309">
        <f t="shared" si="4"/>
        <v>3.7057106935683355</v>
      </c>
      <c r="P43" s="308">
        <f>+'Cental Budget_int'!P58+'Local Government_int'!P63</f>
        <v>167223306.44999999</v>
      </c>
      <c r="Q43" s="309">
        <f t="shared" si="5"/>
        <v>5.3103622245157194</v>
      </c>
      <c r="R43" s="308">
        <f>+'Cental Budget_int'!R58+'Local Government_int'!R63</f>
        <v>105446240.86</v>
      </c>
      <c r="S43" s="309">
        <f t="shared" si="7"/>
        <v>3.1609532917653409</v>
      </c>
      <c r="T43" s="308">
        <f>+'Cental Budget_int'!T58+'Local Government_int'!T63</f>
        <v>97073134.070000008</v>
      </c>
      <c r="U43" s="309">
        <f t="shared" si="8"/>
        <v>2.8343348439370497</v>
      </c>
      <c r="V43" s="308">
        <f>+'Cental Budget_int'!V58+'Local Government_int'!V63</f>
        <v>85286655.599999994</v>
      </c>
      <c r="W43" s="309">
        <f t="shared" si="9"/>
        <v>2.3522810933061198</v>
      </c>
      <c r="X43" s="303"/>
      <c r="Y43" s="303"/>
      <c r="Z43" s="303"/>
      <c r="AA43" s="303"/>
      <c r="AB43" s="303"/>
      <c r="AC43" s="304"/>
      <c r="AD43" s="304"/>
      <c r="AE43" s="304"/>
      <c r="AF43" s="304"/>
      <c r="AG43" s="304"/>
      <c r="AH43" s="304"/>
      <c r="AI43" s="276"/>
      <c r="AJ43" s="252"/>
      <c r="AK43" s="252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27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</row>
    <row r="44" spans="1:226" ht="15" customHeight="1">
      <c r="A44" s="160"/>
      <c r="B44" s="160"/>
      <c r="C44" s="318" t="str">
        <f>IF(MasterSheet!$A$1=1,MasterSheet!C289,MasterSheet!B289)</f>
        <v>Tekuće održavanje</v>
      </c>
      <c r="D44" s="308">
        <f>+'Cental Budget_int'!D59+'Local Government_int'!D64</f>
        <v>25094049.890000001</v>
      </c>
      <c r="E44" s="309">
        <f t="shared" si="6"/>
        <v>1.1677625710828796</v>
      </c>
      <c r="F44" s="308">
        <f>+'Cental Budget_int'!F59+'Local Government_int'!F64</f>
        <v>30124521.010000005</v>
      </c>
      <c r="G44" s="309">
        <f t="shared" si="0"/>
        <v>1.1238396198470437</v>
      </c>
      <c r="H44" s="308">
        <f>+'Cental Budget_int'!H59+'Local Government_int'!H64</f>
        <v>29890496.960000001</v>
      </c>
      <c r="I44" s="309">
        <f t="shared" si="1"/>
        <v>0.96870939071817475</v>
      </c>
      <c r="J44" s="308">
        <f>+'Cental Budget_int'!J59+'Local Government_int'!J64</f>
        <v>9992826.3900000006</v>
      </c>
      <c r="K44" s="309">
        <f t="shared" si="2"/>
        <v>0.33521725561891985</v>
      </c>
      <c r="L44" s="308">
        <f>+'Cental Budget_int'!L59+'Local Government_int'!L64</f>
        <v>32845189.850000001</v>
      </c>
      <c r="M44" s="309">
        <f t="shared" si="3"/>
        <v>1.0581568894974227</v>
      </c>
      <c r="N44" s="308">
        <f>+'Cental Budget_int'!N59+'Local Government_int'!N64</f>
        <v>28163758.149999999</v>
      </c>
      <c r="O44" s="309">
        <f t="shared" si="4"/>
        <v>0.87086450680272098</v>
      </c>
      <c r="P44" s="308">
        <f>+'Cental Budget_int'!P59+'Local Government_int'!P64</f>
        <v>27394609.409999996</v>
      </c>
      <c r="Q44" s="309">
        <f t="shared" si="5"/>
        <v>0.86994631343283568</v>
      </c>
      <c r="R44" s="308">
        <f>+'Cental Budget_int'!R59+'Local Government_int'!R64</f>
        <v>24397963.059999995</v>
      </c>
      <c r="S44" s="309">
        <f t="shared" si="7"/>
        <v>0.73137573248598564</v>
      </c>
      <c r="T44" s="308">
        <f>+'Cental Budget_int'!T59+'Local Government_int'!T64</f>
        <v>26441296.660999998</v>
      </c>
      <c r="U44" s="309">
        <f t="shared" si="8"/>
        <v>0.77203120269204939</v>
      </c>
      <c r="V44" s="308">
        <f>+'Cental Budget_int'!V59+'Local Government_int'!V64</f>
        <v>24911221.330000002</v>
      </c>
      <c r="W44" s="309">
        <f t="shared" si="9"/>
        <v>0.68707342940673533</v>
      </c>
      <c r="X44" s="303"/>
      <c r="Y44" s="303"/>
      <c r="Z44" s="303"/>
      <c r="AA44" s="303"/>
      <c r="AB44" s="303"/>
      <c r="AC44" s="304"/>
      <c r="AD44" s="304"/>
      <c r="AE44" s="304"/>
      <c r="AF44" s="304"/>
      <c r="AG44" s="304"/>
      <c r="AH44" s="304"/>
      <c r="AI44" s="276"/>
      <c r="AJ44" s="252"/>
      <c r="AK44" s="252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253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27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</row>
    <row r="45" spans="1:226" ht="15" customHeight="1">
      <c r="A45" s="160"/>
      <c r="B45" s="160"/>
      <c r="C45" s="318" t="str">
        <f>IF(MasterSheet!$A$1=1,MasterSheet!C290,MasterSheet!B290)</f>
        <v>Kamate</v>
      </c>
      <c r="D45" s="308">
        <f>+'Cental Budget_int'!D60+'Local Government_int'!D65</f>
        <v>23854663.5</v>
      </c>
      <c r="E45" s="309">
        <f t="shared" si="6"/>
        <v>1.1100871841407232</v>
      </c>
      <c r="F45" s="308">
        <f>+'Cental Budget_int'!F60+'Local Government_int'!F65</f>
        <v>27935103.170000002</v>
      </c>
      <c r="G45" s="309">
        <f t="shared" si="0"/>
        <v>1.0421601630292856</v>
      </c>
      <c r="H45" s="308">
        <f>+'Cental Budget_int'!H60+'Local Government_int'!H65</f>
        <v>23805692.059999999</v>
      </c>
      <c r="I45" s="309">
        <f t="shared" si="1"/>
        <v>0.77150933562354151</v>
      </c>
      <c r="J45" s="308">
        <f>+'Cental Budget_int'!J60+'Local Government_int'!J65</f>
        <v>25522738.039999999</v>
      </c>
      <c r="K45" s="309">
        <f t="shared" si="2"/>
        <v>0.85618041060046957</v>
      </c>
      <c r="L45" s="308">
        <f>+'Cental Budget_int'!L60+'Local Government_int'!L65</f>
        <v>31406278.469999999</v>
      </c>
      <c r="M45" s="309">
        <f t="shared" si="3"/>
        <v>1.0118002084407216</v>
      </c>
      <c r="N45" s="308">
        <f>+'Cental Budget_int'!N60+'Local Government_int'!N65</f>
        <v>47603265.710000001</v>
      </c>
      <c r="O45" s="309">
        <f t="shared" si="4"/>
        <v>1.4719624523809525</v>
      </c>
      <c r="P45" s="308">
        <f>+'Cental Budget_int'!P60+'Local Government_int'!P65</f>
        <v>59720316.740000002</v>
      </c>
      <c r="Q45" s="309">
        <f t="shared" si="5"/>
        <v>1.8964851298825025</v>
      </c>
      <c r="R45" s="308">
        <f>+'Cental Budget_int'!R60+'Local Government_int'!R65</f>
        <v>70775022.849999994</v>
      </c>
      <c r="S45" s="309">
        <f t="shared" si="7"/>
        <v>2.1216170403789083</v>
      </c>
      <c r="T45" s="308">
        <f>+'Cental Budget_int'!T60+'Local Government_int'!T65</f>
        <v>78901788.450000003</v>
      </c>
      <c r="U45" s="309">
        <f t="shared" si="8"/>
        <v>2.3037691158865954</v>
      </c>
      <c r="V45" s="308">
        <f>+'Cental Budget_int'!V60+'Local Government_int'!V65</f>
        <v>79765883.969999999</v>
      </c>
      <c r="W45" s="309">
        <f t="shared" si="9"/>
        <v>2.200013348318945</v>
      </c>
      <c r="X45" s="303"/>
      <c r="Y45" s="303"/>
      <c r="Z45" s="303"/>
      <c r="AA45" s="303"/>
      <c r="AB45" s="303"/>
      <c r="AC45" s="304"/>
      <c r="AD45" s="304"/>
      <c r="AE45" s="304"/>
      <c r="AF45" s="304"/>
      <c r="AG45" s="304"/>
      <c r="AH45" s="304"/>
      <c r="AI45" s="276"/>
      <c r="AJ45" s="252"/>
      <c r="AK45" s="252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27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  <c r="HQ45" s="197"/>
      <c r="HR45" s="197"/>
    </row>
    <row r="46" spans="1:226" ht="15" customHeight="1">
      <c r="A46" s="160"/>
      <c r="B46" s="160"/>
      <c r="C46" s="318" t="str">
        <f>IF(MasterSheet!$A$1=1,MasterSheet!C291,MasterSheet!B291)</f>
        <v>Renta</v>
      </c>
      <c r="D46" s="308">
        <f>+'Cental Budget_int'!D61+'Local Government_int'!D66</f>
        <v>3086664.4299999997</v>
      </c>
      <c r="E46" s="309">
        <f t="shared" ref="E46:E58" si="10">+D46/$D$9*100</f>
        <v>0.1436392773046675</v>
      </c>
      <c r="F46" s="308">
        <f>+'Cental Budget_int'!F61+'Local Government_int'!F66</f>
        <v>5609104.4100000001</v>
      </c>
      <c r="G46" s="309">
        <f t="shared" ref="G46:G58" si="11">+F46/$F$9*100</f>
        <v>0.20925590039171799</v>
      </c>
      <c r="H46" s="308">
        <f>+'Cental Budget_int'!H61+'Local Government_int'!H66</f>
        <v>9174277.0500000007</v>
      </c>
      <c r="I46" s="309">
        <f t="shared" ref="I46:I58" si="12">+H46/$H$9*100</f>
        <v>0.29732554608504025</v>
      </c>
      <c r="J46" s="308">
        <f>+'Cental Budget_int'!J61+'Local Government_int'!J66</f>
        <v>8768055.8200000003</v>
      </c>
      <c r="K46" s="309">
        <f t="shared" ref="K46:K58" si="13">+J46/$J$9*100</f>
        <v>0.29413135927541095</v>
      </c>
      <c r="L46" s="308">
        <f>+'Cental Budget_int'!L61+'Local Government_int'!L66</f>
        <v>8585830.7100000009</v>
      </c>
      <c r="M46" s="309">
        <f t="shared" ref="M46:M58" si="14">+L46/$L$9*100</f>
        <v>0.27660537081185571</v>
      </c>
      <c r="N46" s="308">
        <f>+'Cental Budget_int'!N61+'Local Government_int'!N66</f>
        <v>7707257.9000000004</v>
      </c>
      <c r="O46" s="309">
        <f t="shared" ref="O46:O58" si="15">+N46/$N$9*100</f>
        <v>0.23831966295609153</v>
      </c>
      <c r="P46" s="308">
        <f>+'Cental Budget_int'!P61+'Local Government_int'!P66</f>
        <v>7427422.7800000003</v>
      </c>
      <c r="Q46" s="309">
        <f t="shared" si="5"/>
        <v>0.23586607748491586</v>
      </c>
      <c r="R46" s="308">
        <f>+'Cental Budget_int'!R61+'Local Government_int'!R66</f>
        <v>8363818.9900000002</v>
      </c>
      <c r="S46" s="309">
        <f t="shared" si="7"/>
        <v>0.2507215141341167</v>
      </c>
      <c r="T46" s="308">
        <f>+'Cental Budget_int'!T61+'Local Government_int'!T66</f>
        <v>8488274.4100000001</v>
      </c>
      <c r="U46" s="309">
        <f t="shared" si="8"/>
        <v>0.24784006569534878</v>
      </c>
      <c r="V46" s="308">
        <f>+'Cental Budget_int'!V61+'Local Government_int'!V66</f>
        <v>8787960.4900000002</v>
      </c>
      <c r="W46" s="309">
        <f t="shared" si="9"/>
        <v>0.24237969192155998</v>
      </c>
      <c r="X46" s="303"/>
      <c r="Y46" s="303"/>
      <c r="Z46" s="303"/>
      <c r="AA46" s="303"/>
      <c r="AB46" s="303"/>
      <c r="AC46" s="304"/>
      <c r="AD46" s="304"/>
      <c r="AE46" s="304"/>
      <c r="AF46" s="304"/>
      <c r="AG46" s="304"/>
      <c r="AH46" s="304"/>
      <c r="AI46" s="276"/>
      <c r="AJ46" s="252"/>
      <c r="AK46" s="252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238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27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</row>
    <row r="47" spans="1:226" ht="15" customHeight="1">
      <c r="A47" s="160"/>
      <c r="B47" s="160"/>
      <c r="C47" s="318" t="str">
        <f>IF(MasterSheet!$A$1=1,MasterSheet!C292,MasterSheet!B292)</f>
        <v>Subvencije</v>
      </c>
      <c r="D47" s="308">
        <f>+'Cental Budget_int'!D62+'Local Government_int'!D67</f>
        <v>6607753.2799999993</v>
      </c>
      <c r="E47" s="309">
        <f t="shared" si="10"/>
        <v>0.30749468472241609</v>
      </c>
      <c r="F47" s="308">
        <f>+'Cental Budget_int'!F62+'Local Government_int'!F67</f>
        <v>13869941.18</v>
      </c>
      <c r="G47" s="309">
        <f t="shared" si="11"/>
        <v>0.51743858160790901</v>
      </c>
      <c r="H47" s="308">
        <f>+'Cental Budget_int'!H62+'Local Government_int'!H67</f>
        <v>20139971.149999999</v>
      </c>
      <c r="I47" s="309">
        <f t="shared" si="12"/>
        <v>0.65270842461757839</v>
      </c>
      <c r="J47" s="308">
        <f>+'Cental Budget_int'!J62+'Local Government_int'!J67</f>
        <v>50956109.699999996</v>
      </c>
      <c r="K47" s="309">
        <f t="shared" si="13"/>
        <v>1.7093629553840992</v>
      </c>
      <c r="L47" s="308">
        <f>+'Cental Budget_int'!L62+'Local Government_int'!L67</f>
        <v>39785362.68</v>
      </c>
      <c r="M47" s="309">
        <f t="shared" si="14"/>
        <v>1.2817449317010308</v>
      </c>
      <c r="N47" s="308">
        <f>+'Cental Budget_int'!N62+'Local Government_int'!N67</f>
        <v>46353356.520000003</v>
      </c>
      <c r="O47" s="309">
        <f t="shared" si="15"/>
        <v>1.433313435992579</v>
      </c>
      <c r="P47" s="308">
        <f>+'Cental Budget_int'!P62+'Local Government_int'!P67</f>
        <v>26607621.800000001</v>
      </c>
      <c r="Q47" s="309">
        <f t="shared" si="5"/>
        <v>0.84495464591933955</v>
      </c>
      <c r="R47" s="308">
        <f>+'Cental Budget_int'!R62+'Local Government_int'!R67</f>
        <v>18185744.609999996</v>
      </c>
      <c r="S47" s="309">
        <f t="shared" si="7"/>
        <v>0.54515257082046809</v>
      </c>
      <c r="T47" s="308">
        <f>+'Cental Budget_int'!T62+'Local Government_int'!T67</f>
        <v>18844296.169999998</v>
      </c>
      <c r="U47" s="309">
        <f t="shared" si="8"/>
        <v>0.55021449297789715</v>
      </c>
      <c r="V47" s="308">
        <f>+'Cental Budget_int'!V62+'Local Government_int'!V67</f>
        <v>21751600</v>
      </c>
      <c r="W47" s="309">
        <f t="shared" si="9"/>
        <v>0.59992828970957335</v>
      </c>
      <c r="X47" s="303"/>
      <c r="Y47" s="303"/>
      <c r="Z47" s="303"/>
      <c r="AA47" s="303"/>
      <c r="AB47" s="303"/>
      <c r="AC47" s="304"/>
      <c r="AD47" s="304"/>
      <c r="AE47" s="304"/>
      <c r="AF47" s="304"/>
      <c r="AG47" s="304"/>
      <c r="AH47" s="304"/>
      <c r="AI47" s="276"/>
      <c r="AJ47" s="252"/>
      <c r="AK47" s="252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27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  <c r="HQ47" s="197"/>
      <c r="HR47" s="197"/>
    </row>
    <row r="48" spans="1:226" ht="15" customHeight="1">
      <c r="A48" s="160"/>
      <c r="B48" s="160"/>
      <c r="C48" s="318" t="str">
        <f>IF(MasterSheet!$A$1=1,MasterSheet!C293,MasterSheet!B293)</f>
        <v>Ostali izdaci</v>
      </c>
      <c r="D48" s="308">
        <f>+'Cental Budget_int'!D63+'Local Government_int'!D68</f>
        <v>5144565.45</v>
      </c>
      <c r="E48" s="309">
        <f t="shared" si="10"/>
        <v>0.23940460002792127</v>
      </c>
      <c r="F48" s="308">
        <f>+'Cental Budget_int'!F63+'Local Government_int'!F68</f>
        <v>7762059.1499999994</v>
      </c>
      <c r="G48" s="309">
        <f t="shared" si="11"/>
        <v>0.28957504756575264</v>
      </c>
      <c r="H48" s="308">
        <f>+'Cental Budget_int'!H63+'Local Government_int'!H68</f>
        <v>10304571.941500001</v>
      </c>
      <c r="I48" s="309">
        <f t="shared" si="12"/>
        <v>0.33395682983860514</v>
      </c>
      <c r="J48" s="308">
        <f>+'Cental Budget_int'!J63+'Local Government_int'!J68</f>
        <v>8465091.3699999992</v>
      </c>
      <c r="K48" s="309">
        <f t="shared" si="13"/>
        <v>0.28396817745722908</v>
      </c>
      <c r="L48" s="308">
        <f>+'Cental Budget_int'!L63+'Local Government_int'!L68</f>
        <v>6211302.6600000001</v>
      </c>
      <c r="M48" s="309">
        <f t="shared" si="14"/>
        <v>0.20010640012886599</v>
      </c>
      <c r="N48" s="308">
        <f>+'Cental Budget_int'!N63+'Local Government_int'!N68</f>
        <v>6749030.8300000001</v>
      </c>
      <c r="O48" s="309">
        <f t="shared" si="15"/>
        <v>0.20868988342609771</v>
      </c>
      <c r="P48" s="308">
        <f>+'Cental Budget_int'!P63+'Local Government_int'!P68</f>
        <v>6888973.7100000009</v>
      </c>
      <c r="Q48" s="309">
        <f t="shared" si="5"/>
        <v>0.21876702794537953</v>
      </c>
      <c r="R48" s="308">
        <f>+'Cental Budget_int'!R63+'Local Government_int'!R68</f>
        <v>7492726.1100000013</v>
      </c>
      <c r="S48" s="309">
        <f t="shared" si="7"/>
        <v>0.22460883449743702</v>
      </c>
      <c r="T48" s="308">
        <f>+'Cental Budget_int'!T63+'Local Government_int'!T68</f>
        <v>32342562.84</v>
      </c>
      <c r="U48" s="309">
        <f t="shared" si="8"/>
        <v>0.94433597594090335</v>
      </c>
      <c r="V48" s="308">
        <f>+'Cental Budget_int'!V63+'Local Government_int'!V68</f>
        <v>31899953.719999999</v>
      </c>
      <c r="W48" s="309">
        <f t="shared" si="9"/>
        <v>0.87982882533028106</v>
      </c>
      <c r="X48" s="303"/>
      <c r="Y48" s="303"/>
      <c r="Z48" s="303"/>
      <c r="AA48" s="303"/>
      <c r="AB48" s="303"/>
      <c r="AC48" s="304"/>
      <c r="AD48" s="304"/>
      <c r="AE48" s="304"/>
      <c r="AF48" s="304"/>
      <c r="AG48" s="304"/>
      <c r="AH48" s="304"/>
      <c r="AI48" s="276"/>
      <c r="AJ48" s="252"/>
      <c r="AK48" s="252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277"/>
      <c r="FO48" s="197"/>
      <c r="FP48" s="276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</row>
    <row r="49" spans="1:226" s="198" customFormat="1" ht="15" customHeight="1">
      <c r="C49" s="314" t="str">
        <f>IF(MasterSheet!$A$1=1,MasterSheet!C294,MasterSheet!B294)</f>
        <v>Kapitalni izdaci Tekućeg budžeta i Državnih fondova</v>
      </c>
      <c r="D49" s="376">
        <f>+'Cental Budget_int'!D64</f>
        <v>40141835.139999993</v>
      </c>
      <c r="E49" s="316">
        <f t="shared" si="10"/>
        <v>1.8680178295872305</v>
      </c>
      <c r="F49" s="376">
        <f>+'Cental Budget_int'!F64</f>
        <v>0</v>
      </c>
      <c r="G49" s="316">
        <f t="shared" si="11"/>
        <v>0</v>
      </c>
      <c r="H49" s="376">
        <f>+'Cental Budget_int'!H64</f>
        <v>75166022.909999996</v>
      </c>
      <c r="I49" s="316">
        <f t="shared" si="12"/>
        <v>2.4360261508296603</v>
      </c>
      <c r="J49" s="376">
        <f>+'Cental Budget_int'!J64</f>
        <v>26511453.920000002</v>
      </c>
      <c r="K49" s="316">
        <f t="shared" si="13"/>
        <v>0.88934766588393155</v>
      </c>
      <c r="L49" s="376">
        <f>+'Cental Budget_int'!L64</f>
        <v>19371879.949999999</v>
      </c>
      <c r="M49" s="316">
        <f t="shared" si="14"/>
        <v>0.62409407055412369</v>
      </c>
      <c r="N49" s="376">
        <f>+'Cental Budget_int'!N64</f>
        <v>17010992.290000129</v>
      </c>
      <c r="O49" s="316">
        <f t="shared" si="15"/>
        <v>0.52600470902907015</v>
      </c>
      <c r="P49" s="376">
        <f>+'Cental Budget_int'!P64</f>
        <v>13391039.780000195</v>
      </c>
      <c r="Q49" s="316">
        <f t="shared" si="5"/>
        <v>0.42524737313433458</v>
      </c>
      <c r="R49" s="376">
        <f>+'Cental Budget_int'!R64</f>
        <v>12216538.75</v>
      </c>
      <c r="S49" s="316">
        <f t="shared" si="7"/>
        <v>0.36621417758326091</v>
      </c>
      <c r="T49" s="376">
        <f>+'Cental Budget_int'!T64</f>
        <v>66246313.219999999</v>
      </c>
      <c r="U49" s="316">
        <f t="shared" si="8"/>
        <v>1.9342554007416273</v>
      </c>
      <c r="V49" s="376">
        <f>+'Cental Budget_int'!V64</f>
        <v>13849877.209999999</v>
      </c>
      <c r="W49" s="316">
        <f t="shared" si="9"/>
        <v>0.38199181427034778</v>
      </c>
      <c r="X49" s="303"/>
      <c r="Y49" s="303"/>
      <c r="Z49" s="303"/>
      <c r="AA49" s="303"/>
      <c r="AB49" s="303"/>
      <c r="AC49" s="304"/>
      <c r="AD49" s="304"/>
      <c r="AE49" s="304"/>
      <c r="AF49" s="304"/>
      <c r="AG49" s="304"/>
      <c r="AH49" s="304"/>
      <c r="AI49" s="276"/>
      <c r="AJ49" s="252"/>
      <c r="AK49" s="252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277"/>
      <c r="FO49" s="197"/>
      <c r="FP49" s="276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</row>
    <row r="50" spans="1:226" ht="15" customHeight="1">
      <c r="A50" s="160"/>
      <c r="B50" s="160"/>
      <c r="C50" s="318" t="str">
        <f>IF(MasterSheet!$A$1=1,MasterSheet!C295,MasterSheet!B295)</f>
        <v>Transferi za socijalnu zaštitu</v>
      </c>
      <c r="D50" s="308">
        <f>SUM(D51:D55)</f>
        <v>260053753.81</v>
      </c>
      <c r="E50" s="309">
        <f t="shared" si="10"/>
        <v>12.101715008143701</v>
      </c>
      <c r="F50" s="308">
        <f>SUM(F51:F55)</f>
        <v>298776100.27000004</v>
      </c>
      <c r="G50" s="309">
        <f t="shared" si="11"/>
        <v>11.146282420070884</v>
      </c>
      <c r="H50" s="308">
        <f>SUM(H51:H55)</f>
        <v>350415078.49000001</v>
      </c>
      <c r="I50" s="309">
        <f t="shared" si="12"/>
        <v>11.356464820132226</v>
      </c>
      <c r="J50" s="308">
        <f>SUM(J51:J55)</f>
        <v>413071406.82000005</v>
      </c>
      <c r="K50" s="309">
        <f t="shared" si="13"/>
        <v>13.85680666957397</v>
      </c>
      <c r="L50" s="308">
        <f>SUM(L51:L55)</f>
        <v>423588492.50000012</v>
      </c>
      <c r="M50" s="309">
        <f t="shared" si="14"/>
        <v>13.646536485180416</v>
      </c>
      <c r="N50" s="308">
        <f>SUM(N51:N55)</f>
        <v>455524083.13999999</v>
      </c>
      <c r="O50" s="309">
        <f t="shared" si="15"/>
        <v>14.085469484848485</v>
      </c>
      <c r="P50" s="308">
        <f>SUM(P51:P55)</f>
        <v>482086881.83999997</v>
      </c>
      <c r="Q50" s="309">
        <f t="shared" si="5"/>
        <v>15.30920552048269</v>
      </c>
      <c r="R50" s="308">
        <f>SUM(R51:R55)</f>
        <v>483404241.79999989</v>
      </c>
      <c r="S50" s="309">
        <f t="shared" si="7"/>
        <v>14.49096920771006</v>
      </c>
      <c r="T50" s="308">
        <f>SUM(T51:T55)</f>
        <v>492752528.37250006</v>
      </c>
      <c r="U50" s="309">
        <f t="shared" si="8"/>
        <v>14.387355203728577</v>
      </c>
      <c r="V50" s="308">
        <f>SUM(V51:V55)</f>
        <v>505441733.61755002</v>
      </c>
      <c r="W50" s="309">
        <f t="shared" si="9"/>
        <v>13.940528273645089</v>
      </c>
      <c r="X50" s="294"/>
      <c r="Y50" s="294"/>
      <c r="Z50" s="294"/>
      <c r="AA50" s="294"/>
      <c r="AB50" s="294"/>
      <c r="AC50" s="295"/>
      <c r="AD50" s="295"/>
      <c r="AE50" s="295"/>
      <c r="AF50" s="295"/>
      <c r="AG50" s="295"/>
      <c r="AH50" s="295"/>
      <c r="AI50" s="276"/>
      <c r="AJ50" s="241"/>
      <c r="AK50" s="241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296"/>
      <c r="FE50" s="197"/>
      <c r="FF50" s="197"/>
      <c r="FG50" s="197"/>
      <c r="FH50" s="197"/>
      <c r="FI50" s="197"/>
      <c r="FJ50" s="197"/>
      <c r="FK50" s="197"/>
      <c r="FL50" s="197"/>
      <c r="FM50" s="197"/>
      <c r="FN50" s="27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</row>
    <row r="51" spans="1:226" ht="15" customHeight="1">
      <c r="A51" s="160"/>
      <c r="B51" s="160"/>
      <c r="C51" s="317" t="str">
        <f>IF(MasterSheet!$A$1=1,MasterSheet!C296,MasterSheet!B296)</f>
        <v>Prava iz oblasti socijalne zaštite</v>
      </c>
      <c r="D51" s="301">
        <f>+'Cental Budget_int'!D66+'Local Government_int'!D70</f>
        <v>34330192.07</v>
      </c>
      <c r="E51" s="302">
        <f t="shared" si="10"/>
        <v>1.597570481176416</v>
      </c>
      <c r="F51" s="301">
        <f>+'Cental Budget_int'!F66+'Local Government_int'!F70</f>
        <v>39383527.090000004</v>
      </c>
      <c r="G51" s="302">
        <f t="shared" si="11"/>
        <v>1.4692604771497857</v>
      </c>
      <c r="H51" s="301">
        <f>+'Cental Budget_int'!H66+'Local Government_int'!H70</f>
        <v>45905462.160000004</v>
      </c>
      <c r="I51" s="302">
        <f t="shared" si="12"/>
        <v>1.4877321156339125</v>
      </c>
      <c r="J51" s="301">
        <f>+'Cental Budget_int'!J66+'Local Government_int'!J70</f>
        <v>47456540.350000001</v>
      </c>
      <c r="K51" s="302">
        <f t="shared" si="13"/>
        <v>1.5919671368668231</v>
      </c>
      <c r="L51" s="301">
        <f>+'Cental Budget_int'!L66+'Local Government_int'!L70</f>
        <v>51591720.359999999</v>
      </c>
      <c r="M51" s="302">
        <f t="shared" si="14"/>
        <v>1.6621043930412371</v>
      </c>
      <c r="N51" s="301">
        <f>+'Cental Budget_int'!N66+'Local Government_int'!N70</f>
        <v>60092767.540000007</v>
      </c>
      <c r="O51" s="302">
        <f t="shared" si="15"/>
        <v>1.858156077303649</v>
      </c>
      <c r="P51" s="301">
        <f>+'Cental Budget_int'!P66+'Local Government_int'!P70</f>
        <v>65641911.829999998</v>
      </c>
      <c r="Q51" s="302">
        <f t="shared" si="5"/>
        <v>2.0845319730073038</v>
      </c>
      <c r="R51" s="301">
        <f>+'Cental Budget_int'!R66+'Local Government_int'!R70</f>
        <v>64473016.510000005</v>
      </c>
      <c r="S51" s="302">
        <f t="shared" si="7"/>
        <v>1.9327023145178215</v>
      </c>
      <c r="T51" s="301">
        <f>+'Cental Budget_int'!T66+'Local Government_int'!T70</f>
        <v>62469432.272500001</v>
      </c>
      <c r="U51" s="302">
        <f t="shared" si="8"/>
        <v>1.8239782846944437</v>
      </c>
      <c r="V51" s="301">
        <f>+'Cental Budget_int'!V66+'Local Government_int'!V70</f>
        <v>61126833.617550001</v>
      </c>
      <c r="W51" s="302">
        <f t="shared" si="9"/>
        <v>1.6859319198375486</v>
      </c>
      <c r="X51" s="303"/>
      <c r="Y51" s="303"/>
      <c r="Z51" s="303"/>
      <c r="AA51" s="303"/>
      <c r="AB51" s="303"/>
      <c r="AC51" s="304"/>
      <c r="AD51" s="304"/>
      <c r="AE51" s="304"/>
      <c r="AF51" s="304"/>
      <c r="AG51" s="304"/>
      <c r="AH51" s="304"/>
      <c r="AI51" s="276"/>
      <c r="AJ51" s="252"/>
      <c r="AK51" s="252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27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  <c r="HQ51" s="197"/>
      <c r="HR51" s="197"/>
    </row>
    <row r="52" spans="1:226" ht="15" customHeight="1">
      <c r="A52" s="160"/>
      <c r="B52" s="160"/>
      <c r="C52" s="317" t="str">
        <f>IF(MasterSheet!$A$1=1,MasterSheet!C297,MasterSheet!B297)</f>
        <v>Sredstva za tehnološke viškove</v>
      </c>
      <c r="D52" s="301">
        <f>+'Cental Budget_int'!D67+'Local Government_int'!D71</f>
        <v>9827053.3399999999</v>
      </c>
      <c r="E52" s="302">
        <f t="shared" si="10"/>
        <v>0.45730621899576529</v>
      </c>
      <c r="F52" s="301">
        <f>+'Cental Budget_int'!F67+'Local Government_int'!F71</f>
        <v>11489125.32</v>
      </c>
      <c r="G52" s="302">
        <f t="shared" si="11"/>
        <v>0.42861873978735315</v>
      </c>
      <c r="H52" s="301">
        <f>+'Cental Budget_int'!H67+'Local Government_int'!H71</f>
        <v>30282109.969999999</v>
      </c>
      <c r="I52" s="302">
        <f t="shared" si="12"/>
        <v>0.98140102313974587</v>
      </c>
      <c r="J52" s="301">
        <f>+'Cental Budget_int'!J67+'Local Government_int'!J71</f>
        <v>19963527.059999999</v>
      </c>
      <c r="K52" s="302">
        <f t="shared" si="13"/>
        <v>0.66969228648104651</v>
      </c>
      <c r="L52" s="301">
        <f>+'Cental Budget_int'!L67+'Local Government_int'!L71</f>
        <v>20513795.120000001</v>
      </c>
      <c r="M52" s="302">
        <f t="shared" si="14"/>
        <v>0.66088257474226808</v>
      </c>
      <c r="N52" s="301">
        <f>+'Cental Budget_int'!N67+'Local Government_int'!N71</f>
        <v>17323007.039999999</v>
      </c>
      <c r="O52" s="302">
        <f t="shared" si="15"/>
        <v>0.5356526604823747</v>
      </c>
      <c r="P52" s="301">
        <f>+'Cental Budget_int'!P67+'Local Government_int'!P71</f>
        <v>16130418.140000001</v>
      </c>
      <c r="Q52" s="302">
        <f t="shared" si="5"/>
        <v>0.51223938202604002</v>
      </c>
      <c r="R52" s="301">
        <f>+'Cental Budget_int'!R67+'Local Government_int'!R71</f>
        <v>13086355.520000001</v>
      </c>
      <c r="S52" s="302">
        <f t="shared" si="7"/>
        <v>0.39228860337540095</v>
      </c>
      <c r="T52" s="301">
        <f>+'Cental Budget_int'!T67+'Local Government_int'!T71</f>
        <v>22587777.399999999</v>
      </c>
      <c r="U52" s="302">
        <f t="shared" si="8"/>
        <v>0.65951640631843267</v>
      </c>
      <c r="V52" s="301">
        <f>+'Cental Budget_int'!V67+'Local Government_int'!V71</f>
        <v>19440000</v>
      </c>
      <c r="W52" s="302">
        <f t="shared" si="9"/>
        <v>0.53617232534407155</v>
      </c>
      <c r="X52" s="303"/>
      <c r="Y52" s="303"/>
      <c r="Z52" s="303"/>
      <c r="AA52" s="303"/>
      <c r="AB52" s="303"/>
      <c r="AC52" s="304"/>
      <c r="AD52" s="304"/>
      <c r="AE52" s="304"/>
      <c r="AF52" s="304"/>
      <c r="AG52" s="304"/>
      <c r="AH52" s="304"/>
      <c r="AI52" s="276"/>
      <c r="AJ52" s="252"/>
      <c r="AK52" s="252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27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</row>
    <row r="53" spans="1:226" ht="15" customHeight="1">
      <c r="A53" s="160"/>
      <c r="B53" s="160"/>
      <c r="C53" s="317" t="str">
        <f>IF(MasterSheet!$A$1=1,MasterSheet!C298,MasterSheet!B298)</f>
        <v>Prava iz oblasti penzijskog i invalidskog osiguranja</v>
      </c>
      <c r="D53" s="301">
        <f>+'Cental Budget_int'!D68+'Local Government_int'!D72</f>
        <v>199416686.40000001</v>
      </c>
      <c r="E53" s="302">
        <f t="shared" si="10"/>
        <v>9.2799425938852451</v>
      </c>
      <c r="F53" s="301">
        <f>+'Cental Budget_int'!F68+'Local Government_int'!F72</f>
        <v>228365332.86000001</v>
      </c>
      <c r="G53" s="302">
        <f t="shared" si="11"/>
        <v>8.5195050498041418</v>
      </c>
      <c r="H53" s="301">
        <f>+'Cental Budget_int'!H68+'Local Government_int'!H72</f>
        <v>250935783.35999998</v>
      </c>
      <c r="I53" s="302">
        <f t="shared" si="12"/>
        <v>8.1324793673839775</v>
      </c>
      <c r="J53" s="301">
        <f>+'Cental Budget_int'!J68+'Local Government_int'!J72</f>
        <v>323500545.41000003</v>
      </c>
      <c r="K53" s="302">
        <f t="shared" si="13"/>
        <v>10.852081362294532</v>
      </c>
      <c r="L53" s="301">
        <f>+'Cental Budget_int'!L68+'Local Government_int'!L72</f>
        <v>330972340.54000008</v>
      </c>
      <c r="M53" s="302">
        <f t="shared" si="14"/>
        <v>10.66276870296392</v>
      </c>
      <c r="N53" s="301">
        <f>+'Cental Budget_int'!N68+'Local Government_int'!N72</f>
        <v>356875323.42000002</v>
      </c>
      <c r="O53" s="302">
        <f t="shared" si="15"/>
        <v>11.035105857142858</v>
      </c>
      <c r="P53" s="301">
        <f>+'Cental Budget_int'!P68+'Local Government_int'!P72</f>
        <v>378962096.58999997</v>
      </c>
      <c r="Q53" s="302">
        <f t="shared" si="5"/>
        <v>12.034363181644967</v>
      </c>
      <c r="R53" s="301">
        <f>+'Cental Budget_int'!R68+'Local Government_int'!R72</f>
        <v>383190248.31999987</v>
      </c>
      <c r="S53" s="302">
        <f t="shared" si="7"/>
        <v>11.486862565424619</v>
      </c>
      <c r="T53" s="301">
        <f>+'Cental Budget_int'!T68+'Local Government_int'!T72</f>
        <v>384390842.85000002</v>
      </c>
      <c r="U53" s="302">
        <f t="shared" si="8"/>
        <v>11.22341799322608</v>
      </c>
      <c r="V53" s="301">
        <f>+'Cental Budget_int'!V68+'Local Government_int'!V72</f>
        <v>402454900</v>
      </c>
      <c r="W53" s="302">
        <f t="shared" si="9"/>
        <v>11.100060677938053</v>
      </c>
      <c r="X53" s="303"/>
      <c r="Y53" s="303"/>
      <c r="Z53" s="303"/>
      <c r="AA53" s="303"/>
      <c r="AB53" s="303"/>
      <c r="AC53" s="304"/>
      <c r="AD53" s="304"/>
      <c r="AE53" s="304"/>
      <c r="AF53" s="304"/>
      <c r="AG53" s="304"/>
      <c r="AH53" s="304"/>
      <c r="AI53" s="276"/>
      <c r="AJ53" s="252"/>
      <c r="AK53" s="252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27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</row>
    <row r="54" spans="1:226" ht="15" customHeight="1">
      <c r="A54" s="160"/>
      <c r="B54" s="160"/>
      <c r="C54" s="317" t="str">
        <f>IF(MasterSheet!$A$1=1,MasterSheet!C299,MasterSheet!B299)</f>
        <v>Ostala prava iz oblasti zdravstvene zaštite</v>
      </c>
      <c r="D54" s="301">
        <f>+'Cental Budget_int'!D69+'Local Government_int'!D73</f>
        <v>10828245</v>
      </c>
      <c r="E54" s="302">
        <f t="shared" si="10"/>
        <v>0.50389711014937877</v>
      </c>
      <c r="F54" s="301">
        <f>+'Cental Budget_int'!F69+'Local Government_int'!F73</f>
        <v>12762198</v>
      </c>
      <c r="G54" s="302">
        <f t="shared" si="11"/>
        <v>0.47611259093452718</v>
      </c>
      <c r="H54" s="301">
        <f>+'Cental Budget_int'!H69+'Local Government_int'!H73</f>
        <v>15724080</v>
      </c>
      <c r="I54" s="302">
        <f t="shared" si="12"/>
        <v>0.50959554057557688</v>
      </c>
      <c r="J54" s="301">
        <f>+'Cental Budget_int'!J69+'Local Government_int'!J73</f>
        <v>14442818</v>
      </c>
      <c r="K54" s="302">
        <f t="shared" si="13"/>
        <v>0.48449573968466958</v>
      </c>
      <c r="L54" s="301">
        <f>+'Cental Budget_int'!L69+'Local Government_int'!L73</f>
        <v>12638749.91</v>
      </c>
      <c r="M54" s="302">
        <f t="shared" si="14"/>
        <v>0.40717622132731957</v>
      </c>
      <c r="N54" s="301">
        <f>+'Cental Budget_int'!N69+'Local Government_int'!N73</f>
        <v>12978814.83</v>
      </c>
      <c r="O54" s="302">
        <f t="shared" si="15"/>
        <v>0.40132389703153987</v>
      </c>
      <c r="P54" s="301">
        <f>+'Cental Budget_int'!P69+'Local Government_int'!P73</f>
        <v>13497405.869999999</v>
      </c>
      <c r="Q54" s="302">
        <f t="shared" si="5"/>
        <v>0.42862514671324226</v>
      </c>
      <c r="R54" s="301">
        <f>+'Cental Budget_int'!R69+'Local Government_int'!R73</f>
        <v>14792096.089999998</v>
      </c>
      <c r="S54" s="302">
        <f t="shared" si="7"/>
        <v>0.44342144818489754</v>
      </c>
      <c r="T54" s="301">
        <f>+'Cental Budget_int'!T69+'Local Government_int'!T73</f>
        <v>15215135.74</v>
      </c>
      <c r="U54" s="302">
        <f t="shared" si="8"/>
        <v>0.4442505106718444</v>
      </c>
      <c r="V54" s="301">
        <f>+'Cental Budget_int'!V69+'Local Government_int'!V73</f>
        <v>15000000</v>
      </c>
      <c r="W54" s="302">
        <f t="shared" si="9"/>
        <v>0.41371321400005517</v>
      </c>
      <c r="X54" s="303"/>
      <c r="Y54" s="303"/>
      <c r="Z54" s="303"/>
      <c r="AA54" s="303"/>
      <c r="AB54" s="303"/>
      <c r="AC54" s="304"/>
      <c r="AD54" s="304"/>
      <c r="AE54" s="304"/>
      <c r="AF54" s="304"/>
      <c r="AG54" s="304"/>
      <c r="AH54" s="304"/>
      <c r="AI54" s="276"/>
      <c r="AJ54" s="252"/>
      <c r="AK54" s="252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27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</row>
    <row r="55" spans="1:226" ht="15" customHeight="1">
      <c r="A55" s="160"/>
      <c r="B55" s="160"/>
      <c r="C55" s="317" t="str">
        <f>IF(MasterSheet!$A$1=1,MasterSheet!C300,MasterSheet!B300)</f>
        <v>Ostala prava iz oblasti zdravstvenog osiguranja</v>
      </c>
      <c r="D55" s="301">
        <f>+'Cental Budget_int'!D70+'Local Government_int'!D74</f>
        <v>5651577</v>
      </c>
      <c r="E55" s="302">
        <f t="shared" si="10"/>
        <v>0.26299860393689795</v>
      </c>
      <c r="F55" s="301">
        <f>+'Cental Budget_int'!F70+'Local Government_int'!F74</f>
        <v>6775917</v>
      </c>
      <c r="G55" s="302">
        <f t="shared" si="11"/>
        <v>0.25278556239507555</v>
      </c>
      <c r="H55" s="301">
        <f>+'Cental Budget_int'!H70+'Local Government_int'!H74</f>
        <v>7567643</v>
      </c>
      <c r="I55" s="302">
        <f t="shared" si="12"/>
        <v>0.24525677339901478</v>
      </c>
      <c r="J55" s="301">
        <f>+'Cental Budget_int'!J70+'Local Government_int'!J74</f>
        <v>7707976</v>
      </c>
      <c r="K55" s="302">
        <f t="shared" si="13"/>
        <v>0.258570144246897</v>
      </c>
      <c r="L55" s="301">
        <f>+'Cental Budget_int'!L70+'Local Government_int'!L74</f>
        <v>7871886.5700000003</v>
      </c>
      <c r="M55" s="302">
        <f t="shared" si="14"/>
        <v>0.25360459310567013</v>
      </c>
      <c r="N55" s="301">
        <f>+'Cental Budget_int'!N70+'Local Government_int'!N74</f>
        <v>8254170.3099999996</v>
      </c>
      <c r="O55" s="302">
        <f t="shared" si="15"/>
        <v>0.25523099288806428</v>
      </c>
      <c r="P55" s="301">
        <f>+'Cental Budget_int'!P70+'Local Government_int'!P74</f>
        <v>7855049.4100000001</v>
      </c>
      <c r="Q55" s="302">
        <f t="shared" si="5"/>
        <v>0.24944583709114004</v>
      </c>
      <c r="R55" s="301">
        <f>+'Cental Budget_int'!R70+'Local Government_int'!R74</f>
        <v>7862525.3600000013</v>
      </c>
      <c r="S55" s="302">
        <f t="shared" si="7"/>
        <v>0.23569427620732039</v>
      </c>
      <c r="T55" s="301">
        <f>+'Cental Budget_int'!T70+'Local Government_int'!T74</f>
        <v>8089340.1100000003</v>
      </c>
      <c r="U55" s="302">
        <f t="shared" si="8"/>
        <v>0.23619200881777572</v>
      </c>
      <c r="V55" s="301">
        <f>+'Cental Budget_int'!V70+'Local Government_int'!V74</f>
        <v>7420000</v>
      </c>
      <c r="W55" s="302">
        <f t="shared" si="9"/>
        <v>0.2046501365253606</v>
      </c>
      <c r="X55" s="303"/>
      <c r="Y55" s="303"/>
      <c r="Z55" s="303"/>
      <c r="AA55" s="303"/>
      <c r="AB55" s="303"/>
      <c r="AC55" s="304"/>
      <c r="AD55" s="304"/>
      <c r="AE55" s="304"/>
      <c r="AF55" s="304"/>
      <c r="AG55" s="304"/>
      <c r="AH55" s="304"/>
      <c r="AI55" s="276"/>
      <c r="AJ55" s="252"/>
      <c r="AK55" s="252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27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</row>
    <row r="56" spans="1:226" ht="15" customHeight="1">
      <c r="A56" s="160"/>
      <c r="B56" s="160"/>
      <c r="C56" s="318" t="str">
        <f>IF(MasterSheet!$A$1=1,MasterSheet!C301,MasterSheet!B301)</f>
        <v>Transferi instit. pojed. NVO i javnom sektoru</v>
      </c>
      <c r="D56" s="308">
        <f>SUM(D57:D61)</f>
        <v>58051126.109999999</v>
      </c>
      <c r="E56" s="309">
        <f t="shared" si="10"/>
        <v>2.7014345064916934</v>
      </c>
      <c r="F56" s="308">
        <f>SUM(F57:F61)</f>
        <v>81160839.179999992</v>
      </c>
      <c r="G56" s="309">
        <f t="shared" si="11"/>
        <v>3.0278246289871289</v>
      </c>
      <c r="H56" s="308">
        <f>SUM(H57:H61)</f>
        <v>237546077.30000001</v>
      </c>
      <c r="I56" s="309">
        <f t="shared" si="12"/>
        <v>7.6985376361161526</v>
      </c>
      <c r="J56" s="308">
        <f>SUM(J57:J61)</f>
        <v>235061743.41</v>
      </c>
      <c r="K56" s="309">
        <f t="shared" si="13"/>
        <v>7.8853318822542775</v>
      </c>
      <c r="L56" s="308">
        <f>SUM(L57:L61)</f>
        <v>203065334.32000002</v>
      </c>
      <c r="M56" s="309">
        <f t="shared" si="14"/>
        <v>6.542053296391753</v>
      </c>
      <c r="N56" s="308">
        <f>SUM(N57:N61)</f>
        <v>112817813.70999999</v>
      </c>
      <c r="O56" s="309">
        <f t="shared" si="15"/>
        <v>3.4884914567099563</v>
      </c>
      <c r="P56" s="308">
        <f>SUM(P57:P61)</f>
        <v>63605735.049999997</v>
      </c>
      <c r="Q56" s="309">
        <f t="shared" si="5"/>
        <v>2.0198709129882504</v>
      </c>
      <c r="R56" s="308">
        <f>SUM(R57:R61)</f>
        <v>125258515.75</v>
      </c>
      <c r="S56" s="309">
        <f t="shared" si="7"/>
        <v>3.7548642270451751</v>
      </c>
      <c r="T56" s="308">
        <f>SUM(T57:T61)</f>
        <v>131484204.94334939</v>
      </c>
      <c r="U56" s="309">
        <f t="shared" si="8"/>
        <v>3.8390669784037308</v>
      </c>
      <c r="V56" s="308">
        <f>SUM(V57:V61)</f>
        <v>120434924.28338791</v>
      </c>
      <c r="W56" s="309">
        <f t="shared" si="9"/>
        <v>3.3217013068755805</v>
      </c>
      <c r="X56" s="294"/>
      <c r="Y56" s="294"/>
      <c r="Z56" s="294"/>
      <c r="AA56" s="294"/>
      <c r="AB56" s="294"/>
      <c r="AC56" s="295"/>
      <c r="AD56" s="295"/>
      <c r="AE56" s="295"/>
      <c r="AF56" s="295"/>
      <c r="AG56" s="295"/>
      <c r="AH56" s="295"/>
      <c r="AI56" s="276"/>
      <c r="AJ56" s="241"/>
      <c r="AK56" s="241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296"/>
      <c r="FE56" s="197"/>
      <c r="FF56" s="296"/>
      <c r="FG56" s="197"/>
      <c r="FH56" s="197"/>
      <c r="FI56" s="197"/>
      <c r="FJ56" s="197"/>
      <c r="FK56" s="197"/>
      <c r="FL56" s="197"/>
      <c r="FM56" s="197"/>
      <c r="FN56" s="27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</row>
    <row r="57" spans="1:226" ht="15" customHeight="1">
      <c r="A57" s="160"/>
      <c r="B57" s="160"/>
      <c r="C57" s="317" t="str">
        <f>IF(MasterSheet!$A$1=1,MasterSheet!C302,MasterSheet!B302)</f>
        <v>Transferi javnim institucijama</v>
      </c>
      <c r="D57" s="301">
        <f>+'Cental Budget_int'!D72+'Local Government_int'!D76</f>
        <v>29175316.68</v>
      </c>
      <c r="E57" s="302">
        <f t="shared" si="10"/>
        <v>1.3576861035878822</v>
      </c>
      <c r="F57" s="301">
        <f>+'Cental Budget_int'!F72+'Local Government_int'!F76</f>
        <v>38491216.419999994</v>
      </c>
      <c r="G57" s="302">
        <f t="shared" si="11"/>
        <v>1.4359715135235962</v>
      </c>
      <c r="H57" s="301">
        <f>+'Cental Budget_int'!H72+'Local Government_int'!H76</f>
        <v>194749070.12</v>
      </c>
      <c r="I57" s="302">
        <f t="shared" si="12"/>
        <v>6.3115462185636506</v>
      </c>
      <c r="J57" s="301">
        <f>+'Cental Budget_int'!J72+'Local Government_int'!J76</f>
        <v>235061743.41</v>
      </c>
      <c r="K57" s="302">
        <f t="shared" si="13"/>
        <v>7.8853318822542775</v>
      </c>
      <c r="L57" s="301">
        <f>+'Cental Budget_int'!L72+'Local Government_int'!L76</f>
        <v>183111612.11000001</v>
      </c>
      <c r="M57" s="302">
        <f t="shared" si="14"/>
        <v>5.8992143076675259</v>
      </c>
      <c r="N57" s="301">
        <f>+'Cental Budget_int'!N72+'Local Government_int'!N76</f>
        <v>76423029.519999996</v>
      </c>
      <c r="O57" s="302">
        <f t="shared" si="15"/>
        <v>2.3631116116264685</v>
      </c>
      <c r="P57" s="301">
        <f>+'Cental Budget_int'!P72+'Local Government_int'!P76</f>
        <v>23769288.869999997</v>
      </c>
      <c r="Q57" s="302">
        <f t="shared" si="5"/>
        <v>0.75482022451571917</v>
      </c>
      <c r="R57" s="301">
        <f>+'Cental Budget_int'!R72+'Local Government_int'!R76</f>
        <v>86779044.140000001</v>
      </c>
      <c r="S57" s="302">
        <f t="shared" si="7"/>
        <v>2.6013682706316139</v>
      </c>
      <c r="T57" s="301">
        <f>+'Cental Budget_int'!T72+'Local Government_int'!T76</f>
        <v>88401379.46641539</v>
      </c>
      <c r="U57" s="302">
        <f t="shared" si="8"/>
        <v>2.5811375358817887</v>
      </c>
      <c r="V57" s="301">
        <f>+'Cental Budget_int'!V72+'Local Government_int'!V76</f>
        <v>86528806.683270559</v>
      </c>
      <c r="W57" s="302">
        <f t="shared" si="9"/>
        <v>2.386540714435021</v>
      </c>
      <c r="X57" s="303"/>
      <c r="Y57" s="303"/>
      <c r="Z57" s="303"/>
      <c r="AA57" s="303"/>
      <c r="AB57" s="303"/>
      <c r="AC57" s="304"/>
      <c r="AD57" s="304"/>
      <c r="AE57" s="304"/>
      <c r="AF57" s="304"/>
      <c r="AG57" s="304"/>
      <c r="AH57" s="304"/>
      <c r="AI57" s="276"/>
      <c r="AJ57" s="252"/>
      <c r="AK57" s="252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296"/>
      <c r="FE57" s="197"/>
      <c r="FF57" s="197"/>
      <c r="FG57" s="197"/>
      <c r="FH57" s="197"/>
      <c r="FI57" s="197"/>
      <c r="FJ57" s="197"/>
      <c r="FK57" s="197"/>
      <c r="FL57" s="197"/>
      <c r="FM57" s="197"/>
      <c r="FN57" s="27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</row>
    <row r="58" spans="1:226" ht="15" customHeight="1">
      <c r="A58" s="160"/>
      <c r="B58" s="160"/>
      <c r="C58" s="317" t="str">
        <f>IF(MasterSheet!$A$1=1,MasterSheet!C303,MasterSheet!B303)</f>
        <v>Transferi nevladinim organizacijama</v>
      </c>
      <c r="D58" s="301">
        <f>+'Cental Budget_int'!D73+'Local Government_int'!D77</f>
        <v>6820983.5</v>
      </c>
      <c r="E58" s="302">
        <f t="shared" si="10"/>
        <v>0.31741744613523198</v>
      </c>
      <c r="F58" s="301">
        <f>+'Cental Budget_int'!F73+'Local Government_int'!F77</f>
        <v>10479150.579999998</v>
      </c>
      <c r="G58" s="302">
        <f t="shared" si="11"/>
        <v>0.39094014474911393</v>
      </c>
      <c r="H58" s="301">
        <f>+'Cental Budget_int'!H73+'Local Government_int'!H77</f>
        <v>12055087.970000001</v>
      </c>
      <c r="I58" s="302">
        <f t="shared" si="12"/>
        <v>0.39068861712470832</v>
      </c>
      <c r="J58" s="301">
        <f>+'Cental Budget_int'!J73+'Local Government_int'!J77</f>
        <v>0</v>
      </c>
      <c r="K58" s="302">
        <f t="shared" si="13"/>
        <v>0</v>
      </c>
      <c r="L58" s="301">
        <f>+'Cental Budget_int'!L73+'Local Government_int'!L77</f>
        <v>4286887.0199999996</v>
      </c>
      <c r="M58" s="302">
        <f t="shared" si="14"/>
        <v>0.13810847358247422</v>
      </c>
      <c r="N58" s="301">
        <f>+'Cental Budget_int'!N73+'Local Government_int'!N77</f>
        <v>6619408.7699999996</v>
      </c>
      <c r="O58" s="302">
        <f t="shared" si="15"/>
        <v>0.204681780148423</v>
      </c>
      <c r="P58" s="301">
        <f>+'Cental Budget_int'!P73+'Local Government_int'!P77</f>
        <v>6597732.5999999996</v>
      </c>
      <c r="Q58" s="302">
        <f t="shared" si="5"/>
        <v>0.20951834233089869</v>
      </c>
      <c r="R58" s="301">
        <f>+'Cental Budget_int'!R73+'Local Government_int'!R77</f>
        <v>2710063.73</v>
      </c>
      <c r="S58" s="302">
        <f t="shared" si="7"/>
        <v>8.1239357594652117E-2</v>
      </c>
      <c r="T58" s="301">
        <f>+'Cental Budget_int'!T73+'Local Government_int'!T77</f>
        <v>4524410.7386499997</v>
      </c>
      <c r="U58" s="302">
        <f t="shared" si="8"/>
        <v>0.13210344064498233</v>
      </c>
      <c r="V58" s="301">
        <f>+'Cental Budget_int'!V73+'Local Government_int'!V77</f>
        <v>5478577.8601262495</v>
      </c>
      <c r="W58" s="302">
        <f t="shared" si="9"/>
        <v>0.15110400364415835</v>
      </c>
      <c r="X58" s="303"/>
      <c r="Y58" s="303"/>
      <c r="Z58" s="303"/>
      <c r="AA58" s="303"/>
      <c r="AB58" s="303"/>
      <c r="AC58" s="304"/>
      <c r="AD58" s="304"/>
      <c r="AE58" s="304"/>
      <c r="AF58" s="304"/>
      <c r="AG58" s="304"/>
      <c r="AH58" s="304"/>
      <c r="AI58" s="276"/>
      <c r="AJ58" s="252"/>
      <c r="AK58" s="252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296"/>
      <c r="FE58" s="197"/>
      <c r="FF58" s="197"/>
      <c r="FG58" s="197"/>
      <c r="FH58" s="197"/>
      <c r="FI58" s="197"/>
      <c r="FJ58" s="197"/>
      <c r="FK58" s="197"/>
      <c r="FL58" s="197"/>
      <c r="FM58" s="197"/>
      <c r="FN58" s="27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</row>
    <row r="59" spans="1:226" ht="15" customHeight="1">
      <c r="A59" s="160"/>
      <c r="B59" s="160"/>
      <c r="C59" s="317" t="s">
        <v>399</v>
      </c>
      <c r="D59" s="301"/>
      <c r="E59" s="302"/>
      <c r="F59" s="301"/>
      <c r="G59" s="302"/>
      <c r="H59" s="301"/>
      <c r="I59" s="302"/>
      <c r="J59" s="301"/>
      <c r="K59" s="302"/>
      <c r="L59" s="301"/>
      <c r="M59" s="302"/>
      <c r="N59" s="301"/>
      <c r="O59" s="302"/>
      <c r="P59" s="301"/>
      <c r="Q59" s="302"/>
      <c r="R59" s="301"/>
      <c r="S59" s="302"/>
      <c r="T59" s="301">
        <f>+'Cental Budget_int'!T76</f>
        <v>25682.67</v>
      </c>
      <c r="U59" s="302">
        <f t="shared" si="8"/>
        <v>7.498808724342316E-4</v>
      </c>
      <c r="V59" s="301">
        <f>+'Cental Budget_int'!V76</f>
        <v>25682.67</v>
      </c>
      <c r="W59" s="302">
        <f t="shared" si="9"/>
        <v>7.0835066332018638E-4</v>
      </c>
      <c r="X59" s="303"/>
      <c r="Y59" s="303"/>
      <c r="Z59" s="303"/>
      <c r="AA59" s="303"/>
      <c r="AB59" s="303"/>
      <c r="AC59" s="304"/>
      <c r="AD59" s="304"/>
      <c r="AE59" s="304"/>
      <c r="AF59" s="304"/>
      <c r="AG59" s="304"/>
      <c r="AH59" s="304"/>
      <c r="AI59" s="276"/>
      <c r="AJ59" s="252"/>
      <c r="AK59" s="252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296"/>
      <c r="FE59" s="197"/>
      <c r="FF59" s="197"/>
      <c r="FG59" s="197"/>
      <c r="FH59" s="197"/>
      <c r="FI59" s="197"/>
      <c r="FJ59" s="197"/>
      <c r="FK59" s="197"/>
      <c r="FL59" s="197"/>
      <c r="FM59" s="197"/>
      <c r="FN59" s="27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</row>
    <row r="60" spans="1:226" ht="15" customHeight="1">
      <c r="A60" s="160"/>
      <c r="B60" s="160"/>
      <c r="C60" s="317" t="str">
        <f>IF(MasterSheet!$A$1=1,MasterSheet!C304,MasterSheet!B304)</f>
        <v>Transferi javnim preduzećima</v>
      </c>
      <c r="D60" s="301">
        <f>+'Cental Budget_int'!D77+'Local Government_int'!D80</f>
        <v>0</v>
      </c>
      <c r="E60" s="302">
        <f t="shared" ref="E60:E77" si="16">+D60/$D$9*100</f>
        <v>0</v>
      </c>
      <c r="F60" s="301">
        <f>+'Cental Budget_int'!F77+'Local Government_int'!F80</f>
        <v>12680070.1</v>
      </c>
      <c r="G60" s="302">
        <f t="shared" ref="G60:G77" si="17">+F60/$F$9*100</f>
        <v>0.47304868867748556</v>
      </c>
      <c r="H60" s="301">
        <f>+'Cental Budget_int'!H77+'Local Government_int'!H80</f>
        <v>9714146.5899999999</v>
      </c>
      <c r="I60" s="302">
        <f t="shared" ref="I60:I77" si="18">+H60/$H$9*100</f>
        <v>0.31482196623023073</v>
      </c>
      <c r="J60" s="301">
        <f>+'Cental Budget_int'!J77+'Local Government_int'!J80</f>
        <v>0</v>
      </c>
      <c r="K60" s="302">
        <f t="shared" ref="K60:K77" si="19">+J60/$J$9*100</f>
        <v>0</v>
      </c>
      <c r="L60" s="301">
        <f>+'Cental Budget_int'!L77+'Local Government_int'!L80</f>
        <v>0</v>
      </c>
      <c r="M60" s="302">
        <f t="shared" ref="M60:M77" si="20">+L60/$L$9*100</f>
        <v>0</v>
      </c>
      <c r="N60" s="301">
        <f>+'Cental Budget_int'!N77+'Local Government_int'!N80</f>
        <v>13724659.619999999</v>
      </c>
      <c r="O60" s="302">
        <f t="shared" ref="O60:O77" si="21">+N60/$N$9*100</f>
        <v>0.42438650649350645</v>
      </c>
      <c r="P60" s="301">
        <f>+'Cental Budget_int'!P77+'Local Government_int'!P80</f>
        <v>17753503.809999999</v>
      </c>
      <c r="Q60" s="302">
        <f t="shared" ref="Q60:Q79" si="22">+P60/P$9*100</f>
        <v>0.56378227405525561</v>
      </c>
      <c r="R60" s="301">
        <f>+'Cental Budget_int'!R77+'Local Government_int'!R80</f>
        <v>13350615.140000001</v>
      </c>
      <c r="S60" s="302">
        <f t="shared" si="7"/>
        <v>0.40021029227494831</v>
      </c>
      <c r="T60" s="301">
        <f>+'Cental Budget_int'!T77+'Local Government_int'!T80</f>
        <v>15999051.266684005</v>
      </c>
      <c r="U60" s="302">
        <f t="shared" si="8"/>
        <v>0.46713922353014703</v>
      </c>
      <c r="V60" s="301">
        <f>+'Cental Budget_int'!V77+'Local Government_int'!V80</f>
        <v>16040277.548351103</v>
      </c>
      <c r="W60" s="302">
        <f t="shared" si="9"/>
        <v>0.44240498519875066</v>
      </c>
      <c r="X60" s="303"/>
      <c r="Y60" s="303"/>
      <c r="Z60" s="303"/>
      <c r="AA60" s="303"/>
      <c r="AB60" s="303"/>
      <c r="AC60" s="304"/>
      <c r="AD60" s="304"/>
      <c r="AE60" s="304"/>
      <c r="AF60" s="304"/>
      <c r="AG60" s="304"/>
      <c r="AH60" s="304"/>
      <c r="AI60" s="276"/>
      <c r="AJ60" s="252"/>
      <c r="AK60" s="252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296"/>
      <c r="FE60" s="197"/>
      <c r="FF60" s="197"/>
      <c r="FG60" s="197"/>
      <c r="FH60" s="197"/>
      <c r="FI60" s="197"/>
      <c r="FJ60" s="197"/>
      <c r="FK60" s="197"/>
      <c r="FL60" s="197"/>
      <c r="FM60" s="197"/>
      <c r="FN60" s="27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</row>
    <row r="61" spans="1:226" ht="15" customHeight="1" thickBot="1">
      <c r="A61" s="160"/>
      <c r="B61" s="160"/>
      <c r="C61" s="319" t="str">
        <f>IF(MasterSheet!$A$1=1,MasterSheet!C305,MasterSheet!B305)</f>
        <v>Transferi pojedincima</v>
      </c>
      <c r="D61" s="301">
        <f>+'Cental Budget_int'!D74+'Local Government_int'!D78</f>
        <v>22054825.93</v>
      </c>
      <c r="E61" s="302">
        <f t="shared" si="16"/>
        <v>1.0263309567685792</v>
      </c>
      <c r="F61" s="301">
        <f>+'Cental Budget_int'!F74+'Local Government_int'!F78</f>
        <v>19510402.080000002</v>
      </c>
      <c r="G61" s="302">
        <f t="shared" si="17"/>
        <v>0.72786428203693354</v>
      </c>
      <c r="H61" s="301">
        <f>+'Cental Budget_int'!H74+'Local Government_int'!H78</f>
        <v>21027772.620000001</v>
      </c>
      <c r="I61" s="302">
        <f t="shared" si="18"/>
        <v>0.68148083419756289</v>
      </c>
      <c r="J61" s="301">
        <f>+'Cental Budget_int'!J74+'Local Government_int'!J78</f>
        <v>0</v>
      </c>
      <c r="K61" s="302">
        <f t="shared" si="19"/>
        <v>0</v>
      </c>
      <c r="L61" s="301">
        <f>+'Cental Budget_int'!L74+'Local Government_int'!L78</f>
        <v>15666835.189999999</v>
      </c>
      <c r="M61" s="302">
        <f t="shared" si="20"/>
        <v>0.50473051514175249</v>
      </c>
      <c r="N61" s="301">
        <f>+'Cental Budget_int'!N74+'Local Government_int'!N78</f>
        <v>16050715.800000001</v>
      </c>
      <c r="O61" s="302">
        <f t="shared" si="21"/>
        <v>0.49631155844155844</v>
      </c>
      <c r="P61" s="301">
        <f>+'Cental Budget_int'!P74+'Local Government_int'!P78</f>
        <v>15485209.77</v>
      </c>
      <c r="Q61" s="302">
        <f t="shared" si="22"/>
        <v>0.49175007208637661</v>
      </c>
      <c r="R61" s="301">
        <f>+'Cental Budget_int'!R74+'Local Government_int'!R78</f>
        <v>22418792.739999998</v>
      </c>
      <c r="S61" s="302">
        <f t="shared" si="7"/>
        <v>0.67204630654396103</v>
      </c>
      <c r="T61" s="301">
        <f>+'Cental Budget_int'!T74+'Local Government_int'!T78</f>
        <v>22533680.801600002</v>
      </c>
      <c r="U61" s="302">
        <f t="shared" si="8"/>
        <v>0.65793689747437889</v>
      </c>
      <c r="V61" s="301">
        <f>+'Cental Budget_int'!V74+'Local Government_int'!V78</f>
        <v>12361579.521639999</v>
      </c>
      <c r="W61" s="302">
        <f t="shared" si="9"/>
        <v>0.34094325293432987</v>
      </c>
      <c r="X61" s="303"/>
      <c r="Y61" s="303"/>
      <c r="Z61" s="303"/>
      <c r="AA61" s="303"/>
      <c r="AB61" s="303"/>
      <c r="AC61" s="304"/>
      <c r="AD61" s="304"/>
      <c r="AE61" s="304"/>
      <c r="AF61" s="304"/>
      <c r="AG61" s="304"/>
      <c r="AH61" s="304"/>
      <c r="AI61" s="276"/>
      <c r="AJ61" s="252"/>
      <c r="AK61" s="252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296"/>
      <c r="FE61" s="197"/>
      <c r="FF61" s="197"/>
      <c r="FG61" s="197"/>
      <c r="FH61" s="197"/>
      <c r="FI61" s="197"/>
      <c r="FJ61" s="197"/>
      <c r="FK61" s="197"/>
      <c r="FL61" s="197"/>
      <c r="FM61" s="197"/>
      <c r="FN61" s="27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</row>
    <row r="62" spans="1:226" s="198" customFormat="1" ht="15" customHeight="1" thickTop="1" thickBot="1">
      <c r="A62" s="160"/>
      <c r="B62" s="160"/>
      <c r="C62" s="320" t="str">
        <f>IF(MasterSheet!$A$1=1,MasterSheet!C306,MasterSheet!B306)</f>
        <v>Kapitalni izdaci</v>
      </c>
      <c r="D62" s="321">
        <f>+D63+D64</f>
        <v>56911483.659999996</v>
      </c>
      <c r="E62" s="322">
        <f t="shared" si="16"/>
        <v>2.6484007473591138</v>
      </c>
      <c r="F62" s="321">
        <f>+F63+F64</f>
        <v>187261889.72000003</v>
      </c>
      <c r="G62" s="322">
        <f t="shared" si="17"/>
        <v>6.9860805715351626</v>
      </c>
      <c r="H62" s="321">
        <f>+H63+H64</f>
        <v>235721906.43999994</v>
      </c>
      <c r="I62" s="322">
        <f t="shared" si="18"/>
        <v>7.6394187982888235</v>
      </c>
      <c r="J62" s="321">
        <f>+J63+J64</f>
        <v>224699856.63999999</v>
      </c>
      <c r="K62" s="322">
        <f t="shared" si="19"/>
        <v>7.5377342046293192</v>
      </c>
      <c r="L62" s="321">
        <f>+L63+L64</f>
        <v>146400368.81</v>
      </c>
      <c r="M62" s="322">
        <f t="shared" si="20"/>
        <v>4.7165067271262888</v>
      </c>
      <c r="N62" s="321">
        <f>+N63+N64</f>
        <v>118584862.46000001</v>
      </c>
      <c r="O62" s="322">
        <f t="shared" si="21"/>
        <v>3.6668170210265929</v>
      </c>
      <c r="P62" s="321">
        <f>+P63+P64</f>
        <v>124359405.05000001</v>
      </c>
      <c r="Q62" s="322">
        <f t="shared" si="22"/>
        <v>3.9491713258177201</v>
      </c>
      <c r="R62" s="321">
        <f>+R63+R64</f>
        <v>108941071.5</v>
      </c>
      <c r="S62" s="322">
        <f t="shared" si="7"/>
        <v>3.2657175424922809</v>
      </c>
      <c r="T62" s="321">
        <f>+T63+T64</f>
        <v>117106492.81</v>
      </c>
      <c r="U62" s="322">
        <f t="shared" si="8"/>
        <v>3.4192675059125812</v>
      </c>
      <c r="V62" s="321">
        <f>+V63+V64</f>
        <v>324697077</v>
      </c>
      <c r="W62" s="322">
        <f t="shared" si="9"/>
        <v>8.9554314201395595</v>
      </c>
      <c r="X62" s="294"/>
      <c r="Y62" s="294"/>
      <c r="Z62" s="294"/>
      <c r="AA62" s="294"/>
      <c r="AB62" s="294"/>
      <c r="AC62" s="295"/>
      <c r="AD62" s="295"/>
      <c r="AE62" s="295"/>
      <c r="AF62" s="295"/>
      <c r="AG62" s="295"/>
      <c r="AH62" s="295"/>
      <c r="AI62" s="276"/>
      <c r="AJ62" s="252"/>
      <c r="AK62" s="252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27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</row>
    <row r="63" spans="1:226" ht="15" customHeight="1" thickTop="1">
      <c r="A63" s="160"/>
      <c r="B63" s="160"/>
      <c r="C63" s="323" t="str">
        <f>IF(MasterSheet!$A$1=1,MasterSheet!C307,MasterSheet!B307)</f>
        <v>Kapitalni budžet CG</v>
      </c>
      <c r="D63" s="324">
        <f>+'Cental Budget_int'!D78</f>
        <v>0</v>
      </c>
      <c r="E63" s="325">
        <f t="shared" si="16"/>
        <v>0</v>
      </c>
      <c r="F63" s="324">
        <f>+'Cental Budget_int'!F78</f>
        <v>82459238.990000024</v>
      </c>
      <c r="G63" s="325">
        <f t="shared" si="17"/>
        <v>3.076263346017535</v>
      </c>
      <c r="H63" s="324">
        <f>+'Cental Budget_int'!H78</f>
        <v>73370859.459999993</v>
      </c>
      <c r="I63" s="325">
        <f t="shared" si="18"/>
        <v>2.3778474027741763</v>
      </c>
      <c r="J63" s="324">
        <f>+'Cental Budget_int'!J78</f>
        <v>112364696.64</v>
      </c>
      <c r="K63" s="325">
        <f t="shared" si="19"/>
        <v>3.7693625172760821</v>
      </c>
      <c r="L63" s="324">
        <f>+'Cental Budget_int'!L78</f>
        <v>63250368.810000002</v>
      </c>
      <c r="M63" s="325">
        <f t="shared" si="20"/>
        <v>2.0377051807345361</v>
      </c>
      <c r="N63" s="324">
        <f>+'Cental Budget_int'!N78</f>
        <v>67115187.969999999</v>
      </c>
      <c r="O63" s="325">
        <f t="shared" si="21"/>
        <v>2.0752995661719229</v>
      </c>
      <c r="P63" s="324">
        <f>+'Cental Budget_int'!P78</f>
        <v>76042699.980000004</v>
      </c>
      <c r="Q63" s="325">
        <f t="shared" si="22"/>
        <v>2.4148205773261355</v>
      </c>
      <c r="R63" s="324">
        <f>+'Cental Budget_int'!R78</f>
        <v>61785502.860000007</v>
      </c>
      <c r="S63" s="325">
        <f t="shared" si="7"/>
        <v>1.852138938817111</v>
      </c>
      <c r="T63" s="324">
        <f>+'Cental Budget_int'!T78</f>
        <v>67725837.019999996</v>
      </c>
      <c r="U63" s="325">
        <f t="shared" si="8"/>
        <v>1.9774544372098455</v>
      </c>
      <c r="V63" s="324">
        <f>+'Cental Budget_int'!V78</f>
        <v>284697077</v>
      </c>
      <c r="W63" s="325">
        <f t="shared" si="9"/>
        <v>7.8521961828060789</v>
      </c>
      <c r="X63" s="303"/>
      <c r="Y63" s="303"/>
      <c r="Z63" s="303"/>
      <c r="AA63" s="303"/>
      <c r="AB63" s="303"/>
      <c r="AC63" s="304"/>
      <c r="AD63" s="304"/>
      <c r="AE63" s="304"/>
      <c r="AF63" s="304"/>
      <c r="AG63" s="304"/>
      <c r="AH63" s="304"/>
      <c r="AI63" s="276"/>
      <c r="AJ63" s="241"/>
      <c r="AK63" s="241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27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</row>
    <row r="64" spans="1:226" ht="15" customHeight="1">
      <c r="A64" s="160"/>
      <c r="B64" s="160"/>
      <c r="C64" s="326" t="str">
        <f>IF(MasterSheet!$A$1=1,MasterSheet!C308,MasterSheet!B308)</f>
        <v>Kapitalni budžet lokalne samouprave</v>
      </c>
      <c r="D64" s="377">
        <f>+'Local Government_int'!D81</f>
        <v>56911483.659999996</v>
      </c>
      <c r="E64" s="302">
        <f t="shared" si="16"/>
        <v>2.6484007473591138</v>
      </c>
      <c r="F64" s="377">
        <f>+'Local Government_int'!F81</f>
        <v>104802650.73</v>
      </c>
      <c r="G64" s="302">
        <f t="shared" si="17"/>
        <v>3.9098172255176276</v>
      </c>
      <c r="H64" s="377">
        <f>+'Local Government_int'!H81</f>
        <v>162351046.97999996</v>
      </c>
      <c r="I64" s="302">
        <f t="shared" si="18"/>
        <v>5.2615713955146468</v>
      </c>
      <c r="J64" s="377">
        <f>+'Local Government_int'!J81</f>
        <v>112335160</v>
      </c>
      <c r="K64" s="302">
        <f t="shared" si="19"/>
        <v>3.7683716873532371</v>
      </c>
      <c r="L64" s="377">
        <f>+'Local Government_int'!L81</f>
        <v>83150000</v>
      </c>
      <c r="M64" s="302">
        <f t="shared" si="20"/>
        <v>2.6788015463917523</v>
      </c>
      <c r="N64" s="377">
        <f>+'Local Government_int'!N81</f>
        <v>51469674.490000002</v>
      </c>
      <c r="O64" s="302">
        <f t="shared" si="21"/>
        <v>1.5915174548546691</v>
      </c>
      <c r="P64" s="377">
        <f>+'Local Government_int'!P81</f>
        <v>48316705.07</v>
      </c>
      <c r="Q64" s="302">
        <f t="shared" si="22"/>
        <v>1.5343507484915846</v>
      </c>
      <c r="R64" s="377">
        <f>+'Local Government_int'!R81</f>
        <v>47155568.640000001</v>
      </c>
      <c r="S64" s="302">
        <f t="shared" si="7"/>
        <v>1.4135786036751701</v>
      </c>
      <c r="T64" s="377">
        <f>+'Local Government_int'!T81</f>
        <v>49380655.789999999</v>
      </c>
      <c r="U64" s="302">
        <f t="shared" si="8"/>
        <v>1.4418130687027357</v>
      </c>
      <c r="V64" s="377">
        <f>+'Local Government_int'!V81</f>
        <v>40000000</v>
      </c>
      <c r="W64" s="302">
        <f t="shared" si="9"/>
        <v>1.1032352373334804</v>
      </c>
      <c r="X64" s="303"/>
      <c r="Y64" s="303"/>
      <c r="Z64" s="303"/>
      <c r="AA64" s="303"/>
      <c r="AB64" s="303"/>
      <c r="AC64" s="304"/>
      <c r="AD64" s="304"/>
      <c r="AE64" s="304"/>
      <c r="AF64" s="304"/>
      <c r="AG64" s="304"/>
      <c r="AH64" s="304"/>
      <c r="AI64" s="276"/>
      <c r="AJ64" s="241"/>
      <c r="AK64" s="241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27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</row>
    <row r="65" spans="1:226" ht="15" customHeight="1">
      <c r="A65" s="160"/>
      <c r="B65" s="160"/>
      <c r="C65" s="318" t="str">
        <f>IF(MasterSheet!$A$1=1,MasterSheet!C309,MasterSheet!B309)</f>
        <v>Pozajmice i krediti</v>
      </c>
      <c r="D65" s="308">
        <f>+'Cental Budget_int'!D79+'Local Government_int'!D82</f>
        <v>16541430.840000002</v>
      </c>
      <c r="E65" s="309">
        <f t="shared" si="16"/>
        <v>0.76976270836241811</v>
      </c>
      <c r="F65" s="308">
        <f>+'Cental Budget_int'!F79+'Local Government_int'!F82</f>
        <v>7862016.04</v>
      </c>
      <c r="G65" s="309">
        <f t="shared" si="17"/>
        <v>0.29330408655101664</v>
      </c>
      <c r="H65" s="308">
        <f>+'Cental Budget_int'!H79+'Local Government_int'!H82</f>
        <v>63513658.890000001</v>
      </c>
      <c r="I65" s="309">
        <f t="shared" si="18"/>
        <v>2.0583892562224526</v>
      </c>
      <c r="J65" s="308">
        <f>+'Cental Budget_int'!J79+'Local Government_int'!J82</f>
        <v>18262430.710000001</v>
      </c>
      <c r="K65" s="309">
        <f t="shared" si="19"/>
        <v>0.6126276655484737</v>
      </c>
      <c r="L65" s="308">
        <f>+'Cental Budget_int'!L79+'Local Government_int'!L82</f>
        <v>5044638.38</v>
      </c>
      <c r="M65" s="309">
        <f t="shared" si="20"/>
        <v>0.16252056636597939</v>
      </c>
      <c r="N65" s="308">
        <f>+'Cental Budget_int'!N79+'Local Government_int'!N82</f>
        <v>4233950.1899999995</v>
      </c>
      <c r="O65" s="309">
        <f t="shared" si="21"/>
        <v>0.13091991929499072</v>
      </c>
      <c r="P65" s="308">
        <f>+'Cental Budget_int'!P79+'Local Government_int'!P82</f>
        <v>2964872.96</v>
      </c>
      <c r="Q65" s="309">
        <f t="shared" si="22"/>
        <v>9.4152840901873605E-2</v>
      </c>
      <c r="R65" s="308">
        <f>+'Cental Budget_int'!R79+'Local Government_int'!R82</f>
        <v>4129219.6499999994</v>
      </c>
      <c r="S65" s="309">
        <f t="shared" si="7"/>
        <v>0.12378127791600466</v>
      </c>
      <c r="T65" s="308">
        <f>+'Cental Budget_int'!T79+'Local Government_int'!T82</f>
        <v>3761315.8200000003</v>
      </c>
      <c r="U65" s="309">
        <f t="shared" si="8"/>
        <v>0.10982264650062777</v>
      </c>
      <c r="V65" s="308">
        <f>+'Cental Budget_int'!V79+'Local Government_int'!V82</f>
        <v>4450408.9481499996</v>
      </c>
      <c r="W65" s="309">
        <f t="shared" si="9"/>
        <v>0.12274619930358274</v>
      </c>
      <c r="X65" s="294"/>
      <c r="Y65" s="294"/>
      <c r="Z65" s="294"/>
      <c r="AA65" s="294"/>
      <c r="AB65" s="294"/>
      <c r="AC65" s="295"/>
      <c r="AD65" s="295"/>
      <c r="AE65" s="295"/>
      <c r="AF65" s="295"/>
      <c r="AG65" s="295"/>
      <c r="AH65" s="295"/>
      <c r="AI65" s="276"/>
      <c r="AJ65" s="241"/>
      <c r="AK65" s="241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27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</row>
    <row r="66" spans="1:226" ht="15" hidden="1" customHeight="1">
      <c r="A66" s="160"/>
      <c r="B66" s="160"/>
      <c r="C66" s="318" t="str">
        <f>IF(MasterSheet!$A$1=1,MasterSheet!C311,MasterSheet!B311)</f>
        <v>Otplata obaveza iz prethodnog perioda</v>
      </c>
      <c r="D66" s="308"/>
      <c r="E66" s="309">
        <f t="shared" si="16"/>
        <v>0</v>
      </c>
      <c r="F66" s="308"/>
      <c r="G66" s="309">
        <f t="shared" si="17"/>
        <v>0</v>
      </c>
      <c r="H66" s="308"/>
      <c r="I66" s="309">
        <f t="shared" si="18"/>
        <v>0</v>
      </c>
      <c r="J66" s="308"/>
      <c r="K66" s="309">
        <f t="shared" si="19"/>
        <v>0</v>
      </c>
      <c r="L66" s="308"/>
      <c r="M66" s="309">
        <f t="shared" si="20"/>
        <v>0</v>
      </c>
      <c r="N66" s="308"/>
      <c r="O66" s="309">
        <f t="shared" si="21"/>
        <v>0</v>
      </c>
      <c r="P66" s="308"/>
      <c r="Q66" s="309">
        <f t="shared" si="22"/>
        <v>0</v>
      </c>
      <c r="R66" s="308"/>
      <c r="S66" s="309">
        <f t="shared" si="7"/>
        <v>0</v>
      </c>
      <c r="T66" s="308"/>
      <c r="U66" s="309">
        <f t="shared" si="8"/>
        <v>0</v>
      </c>
      <c r="V66" s="308"/>
      <c r="W66" s="309">
        <f t="shared" si="9"/>
        <v>0</v>
      </c>
      <c r="X66" s="294"/>
      <c r="Y66" s="294"/>
      <c r="Z66" s="294"/>
      <c r="AA66" s="294"/>
      <c r="AB66" s="294"/>
      <c r="AC66" s="295"/>
      <c r="AD66" s="295"/>
      <c r="AE66" s="295"/>
      <c r="AF66" s="295"/>
      <c r="AG66" s="295"/>
      <c r="AH66" s="295"/>
      <c r="AI66" s="276"/>
      <c r="AJ66" s="241"/>
      <c r="AK66" s="241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27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</row>
    <row r="67" spans="1:226" ht="15" customHeight="1" thickBot="1">
      <c r="A67" s="160"/>
      <c r="B67" s="160"/>
      <c r="C67" s="327" t="str">
        <f>IF(MasterSheet!$A$1=1,MasterSheet!C312,MasterSheet!B312)</f>
        <v>Rezerve</v>
      </c>
      <c r="D67" s="328">
        <f>+'Cental Budget_int'!D80+'Local Government_int'!D84</f>
        <v>32087326.02</v>
      </c>
      <c r="E67" s="329">
        <f t="shared" si="16"/>
        <v>1.4931977300013961</v>
      </c>
      <c r="F67" s="328">
        <f>+'Cental Budget_int'!F80+'Local Government_int'!F84</f>
        <v>18948782.990000002</v>
      </c>
      <c r="G67" s="329">
        <f t="shared" si="17"/>
        <v>0.70691225480320852</v>
      </c>
      <c r="H67" s="328">
        <f>+'Cental Budget_int'!H80+'Local Government_int'!H84</f>
        <v>19188060.239999998</v>
      </c>
      <c r="I67" s="329">
        <f t="shared" si="18"/>
        <v>0.62185831734508679</v>
      </c>
      <c r="J67" s="328">
        <f>+'Cental Budget_int'!J80+'Local Government_int'!J84</f>
        <v>14515250.74</v>
      </c>
      <c r="K67" s="329">
        <f t="shared" si="19"/>
        <v>0.48692555317007713</v>
      </c>
      <c r="L67" s="328">
        <f>+'Cental Budget_int'!L80+'Local Government_int'!L84</f>
        <v>15839952.310000001</v>
      </c>
      <c r="M67" s="329">
        <f t="shared" si="20"/>
        <v>0.51030774194587625</v>
      </c>
      <c r="N67" s="328">
        <f>+'Cental Budget_int'!N80+'Local Government_int'!N84</f>
        <v>14085755.789999999</v>
      </c>
      <c r="O67" s="329">
        <f t="shared" si="21"/>
        <v>0.43555212708719848</v>
      </c>
      <c r="P67" s="328">
        <f>+'Cental Budget_int'!P80+'Local Government_int'!P84</f>
        <v>21536009.560000002</v>
      </c>
      <c r="Q67" s="329">
        <f t="shared" si="22"/>
        <v>0.68389995427119732</v>
      </c>
      <c r="R67" s="328">
        <f>+'Cental Budget_int'!R80+'Local Government_int'!R84</f>
        <v>15943054.059999999</v>
      </c>
      <c r="S67" s="329">
        <f t="shared" si="7"/>
        <v>0.47792362061212856</v>
      </c>
      <c r="T67" s="328">
        <f>+'Cental Budget_int'!T80+'Local Government_int'!T84</f>
        <v>15997463.290000001</v>
      </c>
      <c r="U67" s="329">
        <f t="shared" si="8"/>
        <v>0.46709285789366117</v>
      </c>
      <c r="V67" s="328">
        <f>+'Cental Budget_int'!V80+'Local Government_int'!V84</f>
        <v>15909665.330150001</v>
      </c>
      <c r="W67" s="329">
        <f t="shared" si="9"/>
        <v>0.43880258516010701</v>
      </c>
      <c r="X67" s="294"/>
      <c r="Y67" s="294"/>
      <c r="Z67" s="294"/>
      <c r="AA67" s="294"/>
      <c r="AB67" s="294"/>
      <c r="AC67" s="295"/>
      <c r="AD67" s="295"/>
      <c r="AE67" s="295"/>
      <c r="AF67" s="295"/>
      <c r="AG67" s="295"/>
      <c r="AH67" s="295"/>
      <c r="AI67" s="276"/>
      <c r="AJ67" s="241"/>
      <c r="AK67" s="241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27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</row>
    <row r="68" spans="1:226" ht="15" customHeight="1" thickTop="1" thickBot="1">
      <c r="A68" s="160"/>
      <c r="B68" s="160"/>
      <c r="C68" s="330" t="str">
        <f>IF(MasterSheet!$A$1=1,MasterSheet!C320,MasterSheet!B320)</f>
        <v>Otplata garancija</v>
      </c>
      <c r="D68" s="378">
        <f>+'Cental Budget_int'!D81+'Local Government_int'!D85</f>
        <v>1050939.44</v>
      </c>
      <c r="E68" s="379">
        <f t="shared" si="16"/>
        <v>4.8905925822513845E-2</v>
      </c>
      <c r="F68" s="378">
        <f>+'Cental Budget_int'!F81+'Local Government_int'!F85</f>
        <v>0</v>
      </c>
      <c r="G68" s="380">
        <f t="shared" si="17"/>
        <v>0</v>
      </c>
      <c r="H68" s="378">
        <f>+'Cental Budget_int'!H81+'Local Government_int'!H85</f>
        <v>0</v>
      </c>
      <c r="I68" s="380">
        <f t="shared" si="18"/>
        <v>0</v>
      </c>
      <c r="J68" s="378">
        <f>+'Cental Budget_int'!J81+'Local Government_int'!J85</f>
        <v>1769093.84</v>
      </c>
      <c r="K68" s="379">
        <f t="shared" si="19"/>
        <v>5.9345650452868166E-2</v>
      </c>
      <c r="L68" s="378">
        <f>+'Cental Budget_int'!L81+'Local Government_int'!L85</f>
        <v>0</v>
      </c>
      <c r="M68" s="380">
        <f t="shared" si="20"/>
        <v>0</v>
      </c>
      <c r="N68" s="378">
        <f>+'Cental Budget_int'!N81+'Local Government_int'!N85</f>
        <v>34112641.390000001</v>
      </c>
      <c r="O68" s="379">
        <f t="shared" si="21"/>
        <v>1.0548126589363018</v>
      </c>
      <c r="P68" s="378">
        <f>+'Cental Budget_int'!P81+'Local Government_int'!P85</f>
        <v>24719832.629999999</v>
      </c>
      <c r="Q68" s="379">
        <f t="shared" si="22"/>
        <v>0.78500579961892658</v>
      </c>
      <c r="R68" s="378">
        <f>+'Cental Budget_int'!R81+'Local Government_int'!R85</f>
        <v>107239350.92999999</v>
      </c>
      <c r="S68" s="379">
        <f t="shared" si="7"/>
        <v>3.2147052048922329</v>
      </c>
      <c r="T68" s="378">
        <f>+'Cental Budget_int'!T81+'Local Government_int'!T85</f>
        <v>15258930.949999999</v>
      </c>
      <c r="U68" s="379">
        <f t="shared" si="8"/>
        <v>0.44552924026978885</v>
      </c>
      <c r="V68" s="378">
        <f>+'Cental Budget_int'!V81+'Local Government_int'!V85</f>
        <v>0</v>
      </c>
      <c r="W68" s="379">
        <f t="shared" si="9"/>
        <v>0</v>
      </c>
      <c r="X68" s="331"/>
      <c r="Y68" s="331"/>
      <c r="Z68" s="331"/>
      <c r="AA68" s="331"/>
      <c r="AB68" s="331"/>
      <c r="AC68" s="276"/>
      <c r="AD68" s="276"/>
      <c r="AE68" s="276"/>
      <c r="AF68" s="276"/>
      <c r="AG68" s="276"/>
      <c r="AH68" s="276"/>
      <c r="AI68" s="276"/>
      <c r="AJ68" s="332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27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</row>
    <row r="69" spans="1:226" ht="15" customHeight="1" thickTop="1" thickBot="1">
      <c r="A69" s="160"/>
      <c r="B69" s="160"/>
      <c r="C69" s="333" t="str">
        <f>IF(MasterSheet!$A$1=1,MasterSheet!C313,MasterSheet!B313)</f>
        <v>Neto povećanje obaveza</v>
      </c>
      <c r="D69" s="334">
        <f>+'Cental Budget_int'!D83+'Local Government_int'!D86</f>
        <v>0</v>
      </c>
      <c r="E69" s="335">
        <f t="shared" si="16"/>
        <v>0</v>
      </c>
      <c r="F69" s="334">
        <f>+'Cental Budget_int'!F83+'Local Government_int'!F86</f>
        <v>0</v>
      </c>
      <c r="G69" s="335">
        <f t="shared" si="17"/>
        <v>0</v>
      </c>
      <c r="H69" s="334">
        <f>+'Cental Budget_int'!H83+'Local Government_int'!H86</f>
        <v>0</v>
      </c>
      <c r="I69" s="335">
        <f t="shared" si="18"/>
        <v>0</v>
      </c>
      <c r="J69" s="334">
        <f>+'Cental Budget_int'!J83+'Local Government_int'!J86</f>
        <v>29123695.350000001</v>
      </c>
      <c r="K69" s="335">
        <f t="shared" si="19"/>
        <v>0.97697736833277427</v>
      </c>
      <c r="L69" s="334">
        <f>+'Cental Budget_int'!L83+'Local Government_int'!L86</f>
        <v>61764588.780000001</v>
      </c>
      <c r="M69" s="335">
        <f t="shared" si="20"/>
        <v>1.9898385560567011</v>
      </c>
      <c r="N69" s="334">
        <f>+'Cental Budget_int'!N83+'Local Government_int'!N86</f>
        <v>24342189.18</v>
      </c>
      <c r="O69" s="335">
        <f t="shared" si="21"/>
        <v>0.75269601669758812</v>
      </c>
      <c r="P69" s="334">
        <f>+'Cental Budget_int'!P83+'Local Government_int'!P86</f>
        <v>44390154.63000001</v>
      </c>
      <c r="Q69" s="335">
        <f t="shared" si="22"/>
        <v>1.4096587688154973</v>
      </c>
      <c r="R69" s="334">
        <f>+'Cental Budget_int'!R83+'Local Government_int'!R86</f>
        <v>0</v>
      </c>
      <c r="S69" s="335">
        <f t="shared" si="7"/>
        <v>0</v>
      </c>
      <c r="T69" s="334">
        <f>+'Cental Budget_int'!T83+'Local Government_int'!T86</f>
        <v>6513211.9100000113</v>
      </c>
      <c r="U69" s="335">
        <f t="shared" si="8"/>
        <v>0.19017232357149147</v>
      </c>
      <c r="V69" s="334">
        <f>+'Cental Budget_int'!V83+'Local Government_int'!V86</f>
        <v>0</v>
      </c>
      <c r="W69" s="335">
        <f t="shared" si="9"/>
        <v>0</v>
      </c>
      <c r="X69" s="294"/>
      <c r="Y69" s="294"/>
      <c r="Z69" s="294"/>
      <c r="AA69" s="294"/>
      <c r="AB69" s="294"/>
      <c r="AC69" s="295"/>
      <c r="AD69" s="295"/>
      <c r="AE69" s="295"/>
      <c r="AF69" s="295"/>
      <c r="AG69" s="295"/>
      <c r="AH69" s="295"/>
      <c r="AI69" s="276"/>
      <c r="AJ69" s="241"/>
      <c r="AK69" s="241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27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</row>
    <row r="70" spans="1:226" s="258" customFormat="1" ht="15" customHeight="1" thickTop="1" thickBot="1">
      <c r="A70" s="164"/>
      <c r="B70" s="164"/>
      <c r="C70" s="336" t="str">
        <f>IF(MasterSheet!$A$1=1,MasterSheet!C314,MasterSheet!B314)</f>
        <v>Suficit/deficit</v>
      </c>
      <c r="D70" s="292">
        <f>+D13-D33</f>
        <v>68513189.400199533</v>
      </c>
      <c r="E70" s="293">
        <f t="shared" si="16"/>
        <v>3.1882911908511113</v>
      </c>
      <c r="F70" s="292">
        <f>+F13-F33-'Local Government_int'!F79</f>
        <v>169835699.90999961</v>
      </c>
      <c r="G70" s="293">
        <f t="shared" si="17"/>
        <v>6.3359708975937181</v>
      </c>
      <c r="H70" s="292">
        <f>+H13-H33-'Local Government_int'!H79</f>
        <v>-7851079.092543602</v>
      </c>
      <c r="I70" s="293">
        <f t="shared" si="18"/>
        <v>-0.2544425425377107</v>
      </c>
      <c r="J70" s="292">
        <f>+J13-J33-'Local Government_int'!J79</f>
        <v>-159513552.5844996</v>
      </c>
      <c r="K70" s="293">
        <f t="shared" si="19"/>
        <v>-5.3510081376886811</v>
      </c>
      <c r="L70" s="292">
        <f>+L13-L33-'Local Government_int'!L79</f>
        <v>-142876362.85153842</v>
      </c>
      <c r="M70" s="293">
        <f t="shared" si="20"/>
        <v>-4.6029756073304906</v>
      </c>
      <c r="N70" s="311">
        <f>+N13-N33</f>
        <v>-167919083.72000027</v>
      </c>
      <c r="O70" s="293">
        <f t="shared" si="21"/>
        <v>-5.1923031453308681</v>
      </c>
      <c r="P70" s="311">
        <f>+P13-P33</f>
        <v>-185513850.51666713</v>
      </c>
      <c r="Q70" s="293">
        <f t="shared" si="22"/>
        <v>-5.8911988096750436</v>
      </c>
      <c r="R70" s="311">
        <f>+R13-R33</f>
        <v>-78156716.302917957</v>
      </c>
      <c r="S70" s="293">
        <f t="shared" si="7"/>
        <v>-2.3428974580448441</v>
      </c>
      <c r="T70" s="311">
        <f>+T13-T33</f>
        <v>6583693.5339205265</v>
      </c>
      <c r="U70" s="293">
        <f t="shared" si="8"/>
        <v>0.19223024128939609</v>
      </c>
      <c r="V70" s="311">
        <f>+V13-V33</f>
        <v>-128989259.40791059</v>
      </c>
      <c r="W70" s="293">
        <f t="shared" si="9"/>
        <v>-3.5576374054089026</v>
      </c>
      <c r="X70" s="294"/>
      <c r="Y70" s="294"/>
      <c r="Z70" s="294"/>
      <c r="AA70" s="294"/>
      <c r="AB70" s="294"/>
      <c r="AC70" s="295"/>
      <c r="AD70" s="295"/>
      <c r="AE70" s="295"/>
      <c r="AF70" s="295"/>
      <c r="AG70" s="295"/>
      <c r="AH70" s="295"/>
      <c r="AI70" s="276"/>
      <c r="AJ70" s="357"/>
      <c r="AK70" s="255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256"/>
      <c r="FL70" s="256"/>
      <c r="FM70" s="256"/>
      <c r="FN70" s="277"/>
      <c r="FO70" s="256"/>
      <c r="FP70" s="256"/>
      <c r="FQ70" s="256"/>
      <c r="FR70" s="256"/>
      <c r="FS70" s="256"/>
      <c r="FT70" s="256"/>
      <c r="FU70" s="256"/>
      <c r="FV70" s="256"/>
      <c r="FW70" s="256"/>
      <c r="FX70" s="256"/>
      <c r="FY70" s="256"/>
      <c r="FZ70" s="256"/>
      <c r="GA70" s="256"/>
      <c r="GB70" s="256"/>
      <c r="GC70" s="256"/>
      <c r="GD70" s="256"/>
      <c r="GE70" s="256"/>
      <c r="GF70" s="256"/>
      <c r="GG70" s="256"/>
      <c r="GH70" s="256"/>
      <c r="GI70" s="256"/>
      <c r="GJ70" s="256"/>
      <c r="GK70" s="256"/>
      <c r="GL70" s="256"/>
      <c r="GM70" s="256"/>
      <c r="GN70" s="256"/>
      <c r="GO70" s="256"/>
      <c r="GP70" s="256"/>
      <c r="GQ70" s="256"/>
      <c r="GR70" s="256"/>
      <c r="GS70" s="256"/>
      <c r="GT70" s="256"/>
      <c r="GU70" s="256"/>
      <c r="GV70" s="256"/>
      <c r="GW70" s="256"/>
      <c r="GX70" s="256"/>
      <c r="GY70" s="256"/>
      <c r="GZ70" s="256"/>
      <c r="HA70" s="256"/>
      <c r="HB70" s="256"/>
      <c r="HC70" s="256"/>
      <c r="HD70" s="256"/>
      <c r="HE70" s="256"/>
      <c r="HF70" s="256"/>
      <c r="HG70" s="256"/>
      <c r="HH70" s="256"/>
      <c r="HI70" s="256"/>
      <c r="HJ70" s="256"/>
      <c r="HK70" s="256"/>
      <c r="HL70" s="256"/>
      <c r="HM70" s="256"/>
      <c r="HN70" s="256"/>
      <c r="HO70" s="256"/>
      <c r="HP70" s="256"/>
      <c r="HQ70" s="256"/>
      <c r="HR70" s="256"/>
    </row>
    <row r="71" spans="1:226" s="258" customFormat="1" ht="15" customHeight="1" thickTop="1" thickBot="1">
      <c r="A71" s="164"/>
      <c r="B71" s="164"/>
      <c r="C71" s="336" t="str">
        <f>IF(MasterSheet!$A$1=1,MasterSheet!C315,MasterSheet!B315)</f>
        <v>Primarni deficit</v>
      </c>
      <c r="D71" s="292">
        <f>+D70+D45</f>
        <v>92367852.900199533</v>
      </c>
      <c r="E71" s="293">
        <f t="shared" si="16"/>
        <v>4.2983783749918345</v>
      </c>
      <c r="F71" s="292">
        <f>+F70+F45</f>
        <v>197770803.07999963</v>
      </c>
      <c r="G71" s="293">
        <f t="shared" si="17"/>
        <v>7.3781310606230042</v>
      </c>
      <c r="H71" s="292">
        <f>+H70+H45</f>
        <v>15954612.967456397</v>
      </c>
      <c r="I71" s="293">
        <f t="shared" si="18"/>
        <v>0.51706679308583081</v>
      </c>
      <c r="J71" s="292">
        <f>+J70+J45</f>
        <v>-133990814.54449961</v>
      </c>
      <c r="K71" s="293">
        <f t="shared" si="19"/>
        <v>-4.4948277270882127</v>
      </c>
      <c r="L71" s="292">
        <f>+L70+L45</f>
        <v>-111470084.38153842</v>
      </c>
      <c r="M71" s="293">
        <f t="shared" si="20"/>
        <v>-3.591175398889769</v>
      </c>
      <c r="N71" s="292">
        <f>+N70+N45</f>
        <v>-120315818.01000026</v>
      </c>
      <c r="O71" s="293">
        <f t="shared" si="21"/>
        <v>-3.7203406929499154</v>
      </c>
      <c r="P71" s="292">
        <f>+P70+P45</f>
        <v>-125793533.77666712</v>
      </c>
      <c r="Q71" s="293">
        <f t="shared" si="22"/>
        <v>-3.9947136797925409</v>
      </c>
      <c r="R71" s="292">
        <f>+R70+R45</f>
        <v>-7381693.4529179633</v>
      </c>
      <c r="S71" s="293">
        <f t="shared" si="7"/>
        <v>-0.22128041766593612</v>
      </c>
      <c r="T71" s="292">
        <f>+T70+T45</f>
        <v>85485481.983920529</v>
      </c>
      <c r="U71" s="293">
        <f t="shared" si="8"/>
        <v>2.4959993571759913</v>
      </c>
      <c r="V71" s="292">
        <f>+V70+V45</f>
        <v>-49223375.437910587</v>
      </c>
      <c r="W71" s="293">
        <f t="shared" si="9"/>
        <v>-1.3576240570899574</v>
      </c>
      <c r="X71" s="294"/>
      <c r="Y71" s="294"/>
      <c r="Z71" s="294"/>
      <c r="AA71" s="294"/>
      <c r="AB71" s="294"/>
      <c r="AC71" s="295"/>
      <c r="AD71" s="295"/>
      <c r="AE71" s="295"/>
      <c r="AF71" s="295"/>
      <c r="AG71" s="295"/>
      <c r="AH71" s="295"/>
      <c r="AI71" s="276"/>
      <c r="AJ71" s="357"/>
      <c r="AK71" s="255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6"/>
      <c r="EA71" s="256"/>
      <c r="EB71" s="256"/>
      <c r="EC71" s="256"/>
      <c r="ED71" s="256"/>
      <c r="EE71" s="256"/>
      <c r="EF71" s="256"/>
      <c r="EG71" s="256"/>
      <c r="EH71" s="256"/>
      <c r="EI71" s="256"/>
      <c r="EJ71" s="256"/>
      <c r="EK71" s="256"/>
      <c r="EL71" s="256"/>
      <c r="EM71" s="256"/>
      <c r="EN71" s="256"/>
      <c r="EO71" s="256"/>
      <c r="EP71" s="256"/>
      <c r="EQ71" s="256"/>
      <c r="ER71" s="256"/>
      <c r="ES71" s="256"/>
      <c r="ET71" s="256"/>
      <c r="EU71" s="256"/>
      <c r="EV71" s="256"/>
      <c r="EW71" s="256"/>
      <c r="EX71" s="256"/>
      <c r="EY71" s="256"/>
      <c r="EZ71" s="256"/>
      <c r="FA71" s="256"/>
      <c r="FB71" s="256"/>
      <c r="FC71" s="256"/>
      <c r="FD71" s="256"/>
      <c r="FE71" s="256"/>
      <c r="FF71" s="256"/>
      <c r="FG71" s="256"/>
      <c r="FH71" s="256"/>
      <c r="FI71" s="256"/>
      <c r="FJ71" s="256"/>
      <c r="FK71" s="256"/>
      <c r="FL71" s="256"/>
      <c r="FM71" s="256"/>
      <c r="FN71" s="277"/>
      <c r="FO71" s="256"/>
      <c r="FP71" s="256"/>
      <c r="FQ71" s="256"/>
      <c r="FR71" s="256"/>
      <c r="FS71" s="256"/>
      <c r="FT71" s="256"/>
      <c r="FU71" s="256"/>
      <c r="FV71" s="256"/>
      <c r="FW71" s="256"/>
      <c r="FX71" s="256"/>
      <c r="FY71" s="256"/>
      <c r="FZ71" s="256"/>
      <c r="GA71" s="256"/>
      <c r="GB71" s="256"/>
      <c r="GC71" s="256"/>
      <c r="GD71" s="256"/>
      <c r="GE71" s="256"/>
      <c r="GF71" s="256"/>
      <c r="GG71" s="256"/>
      <c r="GH71" s="256"/>
      <c r="GI71" s="256"/>
      <c r="GJ71" s="256"/>
      <c r="GK71" s="256"/>
      <c r="GL71" s="256"/>
      <c r="GM71" s="256"/>
      <c r="GN71" s="256"/>
      <c r="GO71" s="256"/>
      <c r="GP71" s="256"/>
      <c r="GQ71" s="256"/>
      <c r="GR71" s="256"/>
      <c r="GS71" s="256"/>
      <c r="GT71" s="256"/>
      <c r="GU71" s="256"/>
      <c r="GV71" s="256"/>
      <c r="GW71" s="256"/>
      <c r="GX71" s="256"/>
      <c r="GY71" s="256"/>
      <c r="GZ71" s="256"/>
      <c r="HA71" s="256"/>
      <c r="HB71" s="256"/>
      <c r="HC71" s="256"/>
      <c r="HD71" s="256"/>
      <c r="HE71" s="256"/>
      <c r="HF71" s="256"/>
      <c r="HG71" s="256"/>
      <c r="HH71" s="256"/>
      <c r="HI71" s="256"/>
      <c r="HJ71" s="256"/>
      <c r="HK71" s="256"/>
      <c r="HL71" s="256"/>
      <c r="HM71" s="256"/>
      <c r="HN71" s="256"/>
      <c r="HO71" s="256"/>
      <c r="HP71" s="256"/>
      <c r="HQ71" s="256"/>
      <c r="HR71" s="256"/>
    </row>
    <row r="72" spans="1:226" ht="15" customHeight="1" thickTop="1" thickBot="1">
      <c r="A72" s="160"/>
      <c r="B72" s="160"/>
      <c r="C72" s="337" t="str">
        <f>IF(MasterSheet!$A$1=1,MasterSheet!C316,MasterSheet!B316)</f>
        <v>Otplata duga</v>
      </c>
      <c r="D72" s="381">
        <f>SUM(D73:D75)</f>
        <v>121275304.05</v>
      </c>
      <c r="E72" s="382">
        <f t="shared" si="16"/>
        <v>5.6435992391456091</v>
      </c>
      <c r="F72" s="381">
        <f>SUM(F73:F75)</f>
        <v>182472251.90000001</v>
      </c>
      <c r="G72" s="382">
        <f t="shared" si="17"/>
        <v>6.8073960790897221</v>
      </c>
      <c r="H72" s="381">
        <f>SUM(H73:H75)</f>
        <v>145616020.09509</v>
      </c>
      <c r="I72" s="382">
        <f t="shared" si="18"/>
        <v>4.7192124739139878</v>
      </c>
      <c r="J72" s="381">
        <f>SUM(J73:J75)</f>
        <v>187782372.56</v>
      </c>
      <c r="K72" s="382">
        <f t="shared" si="19"/>
        <v>6.2993080362294531</v>
      </c>
      <c r="L72" s="381">
        <f>SUM(L73:L75)</f>
        <v>196850160.81</v>
      </c>
      <c r="M72" s="382">
        <f t="shared" si="20"/>
        <v>6.3418221910438142</v>
      </c>
      <c r="N72" s="381">
        <f>SUM(N73:N75)</f>
        <v>182469921.50999999</v>
      </c>
      <c r="O72" s="382">
        <f t="shared" si="21"/>
        <v>5.6422362866419293</v>
      </c>
      <c r="P72" s="381">
        <f>SUM(P73:P75)</f>
        <v>173085570.57999998</v>
      </c>
      <c r="Q72" s="382">
        <f t="shared" si="22"/>
        <v>5.4965249469672903</v>
      </c>
      <c r="R72" s="381">
        <f>SUM(R73:R75)</f>
        <v>308541752.65999997</v>
      </c>
      <c r="S72" s="382">
        <f t="shared" si="7"/>
        <v>9.2491307491231751</v>
      </c>
      <c r="T72" s="381">
        <f>SUM(T73:T75)</f>
        <v>452153280.73000002</v>
      </c>
      <c r="U72" s="382">
        <f t="shared" si="8"/>
        <v>13.201941099886128</v>
      </c>
      <c r="V72" s="381">
        <f>SUM(V73:V75)</f>
        <v>465292084.37</v>
      </c>
      <c r="W72" s="382">
        <f t="shared" si="9"/>
        <v>12.833165578233169</v>
      </c>
      <c r="X72" s="259"/>
      <c r="Y72" s="259"/>
      <c r="Z72" s="259"/>
      <c r="AA72" s="259"/>
      <c r="AB72" s="259"/>
      <c r="AC72" s="236"/>
      <c r="AD72" s="236"/>
      <c r="AE72" s="236"/>
      <c r="AF72" s="236"/>
      <c r="AG72" s="236"/>
      <c r="AH72" s="236"/>
      <c r="AI72" s="276"/>
      <c r="AJ72" s="252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27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</row>
    <row r="73" spans="1:226" ht="15" customHeight="1" thickTop="1">
      <c r="A73" s="160"/>
      <c r="B73" s="160"/>
      <c r="C73" s="212" t="str">
        <f>IF(MasterSheet!$A$1=1,MasterSheet!C317,MasterSheet!B317)</f>
        <v>Otplata glavnice rezidentima</v>
      </c>
      <c r="D73" s="383">
        <f>+'Cental Budget_int'!D87+'Local Government_int'!D90</f>
        <v>45134259.909999996</v>
      </c>
      <c r="E73" s="384">
        <f t="shared" si="16"/>
        <v>2.1003424966261806</v>
      </c>
      <c r="F73" s="383">
        <f>+'Cental Budget_int'!F87+'Local Government_int'!F90</f>
        <v>29729051.460000001</v>
      </c>
      <c r="G73" s="384">
        <f t="shared" si="17"/>
        <v>1.1090860458869614</v>
      </c>
      <c r="H73" s="383">
        <f>+'Cental Budget_int'!H87+'Local Government_int'!H90</f>
        <v>52839148.952959999</v>
      </c>
      <c r="I73" s="384">
        <f t="shared" si="18"/>
        <v>1.7124432510033705</v>
      </c>
      <c r="J73" s="383">
        <f>+'Cental Budget_int'!J87+'Local Government_int'!J90</f>
        <v>76653571.25</v>
      </c>
      <c r="K73" s="384">
        <f t="shared" si="19"/>
        <v>2.5714046041596781</v>
      </c>
      <c r="L73" s="383">
        <f>+'Cental Budget_int'!L87+'Local Government_int'!L90</f>
        <v>62137566.530000001</v>
      </c>
      <c r="M73" s="384">
        <f t="shared" si="20"/>
        <v>2.0018545918170103</v>
      </c>
      <c r="N73" s="383">
        <f>+'Cental Budget_int'!N87+'Local Government_int'!N90</f>
        <v>39559505.469999999</v>
      </c>
      <c r="O73" s="384">
        <f t="shared" si="21"/>
        <v>1.2232376459492889</v>
      </c>
      <c r="P73" s="383">
        <f>+'Cental Budget_int'!P87+'Local Government_int'!P90</f>
        <v>66125105.950000003</v>
      </c>
      <c r="Q73" s="384">
        <f t="shared" si="22"/>
        <v>2.0998763401079708</v>
      </c>
      <c r="R73" s="383">
        <f>+'Cental Budget_int'!R87+'Local Government_int'!R90</f>
        <v>124992701.63</v>
      </c>
      <c r="S73" s="384">
        <f t="shared" si="7"/>
        <v>3.7468959390269494</v>
      </c>
      <c r="T73" s="383">
        <f>+'Cental Budget_int'!T87+'Local Government_int'!T90</f>
        <v>254353222.45000002</v>
      </c>
      <c r="U73" s="384">
        <f t="shared" si="8"/>
        <v>7.4265882930888498</v>
      </c>
      <c r="V73" s="383">
        <f>+'Cental Budget_int'!V87+'Local Government_int'!V90</f>
        <v>61710121.920000002</v>
      </c>
      <c r="W73" s="384">
        <f t="shared" si="9"/>
        <v>1.7020195250572305</v>
      </c>
      <c r="X73" s="261"/>
      <c r="Y73" s="261"/>
      <c r="Z73" s="261"/>
      <c r="AA73" s="261"/>
      <c r="AB73" s="261"/>
      <c r="AC73" s="238"/>
      <c r="AD73" s="238"/>
      <c r="AE73" s="238"/>
      <c r="AF73" s="238"/>
      <c r="AG73" s="238"/>
      <c r="AH73" s="238"/>
      <c r="AI73" s="276"/>
      <c r="AJ73" s="332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27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</row>
    <row r="74" spans="1:226" ht="15" customHeight="1">
      <c r="A74" s="160"/>
      <c r="B74" s="160"/>
      <c r="C74" s="195" t="str">
        <f>IF(MasterSheet!$A$1=1,MasterSheet!C318,MasterSheet!B318)</f>
        <v>Otplata glavnice nerezidentima</v>
      </c>
      <c r="D74" s="377">
        <f>+'Cental Budget_int'!D88+'Local Government_int'!D91</f>
        <v>14260035.939999999</v>
      </c>
      <c r="E74" s="385">
        <f t="shared" si="16"/>
        <v>0.66359700032574798</v>
      </c>
      <c r="F74" s="377">
        <f>+'Cental Budget_int'!F88+'Local Government_int'!F91</f>
        <v>84240903.909999996</v>
      </c>
      <c r="G74" s="385">
        <f t="shared" si="17"/>
        <v>3.1427309796679723</v>
      </c>
      <c r="H74" s="377">
        <f>+'Cental Budget_int'!H88+'Local Government_int'!H91</f>
        <v>19914054.949519999</v>
      </c>
      <c r="I74" s="385">
        <f t="shared" si="18"/>
        <v>0.64538679509722574</v>
      </c>
      <c r="J74" s="377">
        <f>+'Cental Budget_int'!J88+'Local Government_int'!J91</f>
        <v>25402765.82</v>
      </c>
      <c r="K74" s="385">
        <f t="shared" si="19"/>
        <v>0.8521558477021135</v>
      </c>
      <c r="L74" s="377">
        <f>+'Cental Budget_int'!L88+'Local Government_int'!L91</f>
        <v>45342776.32</v>
      </c>
      <c r="M74" s="385">
        <f t="shared" si="20"/>
        <v>1.4607853195876288</v>
      </c>
      <c r="N74" s="377">
        <f>+'Cental Budget_int'!N88+'Local Government_int'!N91</f>
        <v>60317011.140000001</v>
      </c>
      <c r="O74" s="385">
        <f t="shared" si="21"/>
        <v>1.8650900166975883</v>
      </c>
      <c r="P74" s="377">
        <f>+'Cental Budget_int'!P88+'Local Government_int'!P91</f>
        <v>59874811.390000001</v>
      </c>
      <c r="Q74" s="385">
        <f t="shared" si="22"/>
        <v>1.901391279453795</v>
      </c>
      <c r="R74" s="377">
        <f>+'Cental Budget_int'!R88+'Local Government_int'!R91</f>
        <v>70718682.309999987</v>
      </c>
      <c r="S74" s="385">
        <f t="shared" si="7"/>
        <v>2.1199281246440238</v>
      </c>
      <c r="T74" s="377">
        <f>+'Cental Budget_int'!T88+'Local Government_int'!T91</f>
        <v>197800058.28</v>
      </c>
      <c r="U74" s="385">
        <f t="shared" si="8"/>
        <v>5.7753528067972786</v>
      </c>
      <c r="V74" s="377">
        <f>+'Cental Budget_int'!V88+'Local Government_int'!V91</f>
        <v>319770882.44999999</v>
      </c>
      <c r="W74" s="385">
        <f t="shared" si="9"/>
        <v>8.8195626348015548</v>
      </c>
      <c r="X74" s="261"/>
      <c r="Y74" s="261"/>
      <c r="Z74" s="261"/>
      <c r="AA74" s="261"/>
      <c r="AB74" s="261"/>
      <c r="AC74" s="238"/>
      <c r="AD74" s="238"/>
      <c r="AE74" s="238"/>
      <c r="AF74" s="238"/>
      <c r="AG74" s="238"/>
      <c r="AH74" s="238"/>
      <c r="AI74" s="276"/>
      <c r="AJ74" s="332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19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197"/>
      <c r="FM74" s="197"/>
      <c r="FN74" s="27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197"/>
      <c r="GB74" s="197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  <c r="HQ74" s="197"/>
      <c r="HR74" s="197"/>
    </row>
    <row r="75" spans="1:226" ht="15" customHeight="1" thickBot="1">
      <c r="A75" s="160"/>
      <c r="B75" s="160"/>
      <c r="C75" s="195" t="str">
        <f>IF(MasterSheet!$A$1=1,MasterSheet!C319,MasterSheet!B319)</f>
        <v>Otplata obaveza iz prethodnog perioda</v>
      </c>
      <c r="D75" s="377">
        <f>+'Cental Budget_int'!D89+'Local Government_int'!D92</f>
        <v>61881008.200000003</v>
      </c>
      <c r="E75" s="385">
        <f t="shared" si="16"/>
        <v>2.8796597421936805</v>
      </c>
      <c r="F75" s="377">
        <f>+'Cental Budget_int'!F89+'Local Government_int'!F92</f>
        <v>68502296.530000001</v>
      </c>
      <c r="G75" s="385">
        <f t="shared" si="17"/>
        <v>2.5555790535347884</v>
      </c>
      <c r="H75" s="377">
        <f>+'Cental Budget_int'!H89+'Local Government_int'!H92</f>
        <v>72862816.192609996</v>
      </c>
      <c r="I75" s="385">
        <f t="shared" si="18"/>
        <v>2.3613824278133908</v>
      </c>
      <c r="J75" s="377">
        <f>+'Cental Budget_int'!J89+'Local Government_int'!J92</f>
        <v>85726035.49000001</v>
      </c>
      <c r="K75" s="385">
        <f t="shared" si="19"/>
        <v>2.8757475843676623</v>
      </c>
      <c r="L75" s="377">
        <f>+'Cental Budget_int'!L89+'Local Government_int'!L92</f>
        <v>89369817.959999993</v>
      </c>
      <c r="M75" s="385">
        <f t="shared" si="20"/>
        <v>2.8791822796391751</v>
      </c>
      <c r="N75" s="377">
        <f>+'Cental Budget_int'!N89+'Local Government_int'!N92</f>
        <v>82593404.900000006</v>
      </c>
      <c r="O75" s="385">
        <f t="shared" si="21"/>
        <v>2.5539086239950528</v>
      </c>
      <c r="P75" s="377">
        <f>+'Cental Budget_int'!P89+'Local Government_int'!P92</f>
        <v>47085653.239999995</v>
      </c>
      <c r="Q75" s="385">
        <f t="shared" si="22"/>
        <v>1.4952573274055254</v>
      </c>
      <c r="R75" s="377">
        <f>+'Cental Budget_int'!R89+'Local Government_int'!R92</f>
        <v>112830368.72</v>
      </c>
      <c r="S75" s="385">
        <f t="shared" si="7"/>
        <v>3.3823066854522015</v>
      </c>
      <c r="T75" s="377">
        <f>+'Cental Budget_int'!T89+'Local Government_int'!T92</f>
        <v>0</v>
      </c>
      <c r="U75" s="385">
        <f t="shared" si="8"/>
        <v>0</v>
      </c>
      <c r="V75" s="377">
        <f>+'Cental Budget_int'!V89+'Local Government_int'!V92</f>
        <v>83811080</v>
      </c>
      <c r="W75" s="385">
        <f t="shared" si="9"/>
        <v>2.3115834183743829</v>
      </c>
      <c r="X75" s="261"/>
      <c r="Y75" s="261"/>
      <c r="Z75" s="261"/>
      <c r="AA75" s="261"/>
      <c r="AB75" s="261"/>
      <c r="AC75" s="238"/>
      <c r="AD75" s="238"/>
      <c r="AE75" s="238"/>
      <c r="AF75" s="238"/>
      <c r="AG75" s="238"/>
      <c r="AH75" s="238"/>
      <c r="AI75" s="276"/>
      <c r="AJ75" s="332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27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</row>
    <row r="76" spans="1:226" ht="15" customHeight="1" thickTop="1" thickBot="1">
      <c r="A76" s="160"/>
      <c r="B76" s="160"/>
      <c r="C76" s="337" t="str">
        <f>IF(MasterSheet!$A$1=1,MasterSheet!C321,MasterSheet!B321)</f>
        <v>Nedostajuća sredstva</v>
      </c>
      <c r="D76" s="381">
        <f>+D70-D72</f>
        <v>-52762114.649800465</v>
      </c>
      <c r="E76" s="382">
        <f t="shared" si="16"/>
        <v>-2.4553080482944978</v>
      </c>
      <c r="F76" s="381">
        <f>+F70-F72</f>
        <v>-12636551.990000397</v>
      </c>
      <c r="G76" s="382">
        <f t="shared" si="17"/>
        <v>-0.47142518149600438</v>
      </c>
      <c r="H76" s="381">
        <f>+H70-H72</f>
        <v>-153467099.1876336</v>
      </c>
      <c r="I76" s="382">
        <f t="shared" si="18"/>
        <v>-4.9736550164516977</v>
      </c>
      <c r="J76" s="381">
        <f>+J70-J72</f>
        <v>-347295925.1444996</v>
      </c>
      <c r="K76" s="382">
        <f t="shared" si="19"/>
        <v>-11.650316173918135</v>
      </c>
      <c r="L76" s="381">
        <f>+L70-L72</f>
        <v>-339726523.66153842</v>
      </c>
      <c r="M76" s="382">
        <f t="shared" si="20"/>
        <v>-10.944797798374305</v>
      </c>
      <c r="N76" s="381">
        <f>+N70-N72</f>
        <v>-350389005.23000026</v>
      </c>
      <c r="O76" s="382">
        <f t="shared" si="21"/>
        <v>-10.834539431972797</v>
      </c>
      <c r="P76" s="381">
        <f>+P70-P72</f>
        <v>-358599421.09666711</v>
      </c>
      <c r="Q76" s="382">
        <f t="shared" si="22"/>
        <v>-11.387723756642334</v>
      </c>
      <c r="R76" s="381">
        <f>+R70-R72</f>
        <v>-386698468.96291792</v>
      </c>
      <c r="S76" s="382">
        <f t="shared" si="7"/>
        <v>-11.592028207168019</v>
      </c>
      <c r="T76" s="381">
        <f>+T70-T72</f>
        <v>-445569587.19607949</v>
      </c>
      <c r="U76" s="382">
        <f t="shared" si="8"/>
        <v>-13.009710858596732</v>
      </c>
      <c r="V76" s="381">
        <f>+V70-V72</f>
        <v>-594281343.77791059</v>
      </c>
      <c r="W76" s="382">
        <f t="shared" si="9"/>
        <v>-16.390802983642072</v>
      </c>
      <c r="X76" s="259"/>
      <c r="Y76" s="259"/>
      <c r="Z76" s="259"/>
      <c r="AA76" s="259"/>
      <c r="AB76" s="259"/>
      <c r="AC76" s="236"/>
      <c r="AD76" s="236"/>
      <c r="AE76" s="236"/>
      <c r="AF76" s="236"/>
      <c r="AG76" s="236"/>
      <c r="AH76" s="236"/>
      <c r="AI76" s="276"/>
      <c r="AJ76" s="332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27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</row>
    <row r="77" spans="1:226" ht="15" customHeight="1" thickTop="1" thickBot="1">
      <c r="A77" s="160"/>
      <c r="B77" s="160"/>
      <c r="C77" s="337" t="str">
        <f>IF(MasterSheet!$A$1=1,MasterSheet!C322,MasterSheet!B322)</f>
        <v>Finansiranje</v>
      </c>
      <c r="D77" s="381">
        <f>SUM(D78:D81)</f>
        <v>51708342.029800363</v>
      </c>
      <c r="E77" s="382">
        <f t="shared" si="16"/>
        <v>2.4062702792033304</v>
      </c>
      <c r="F77" s="381">
        <f>SUM(F78:F81)</f>
        <v>11075986.140000358</v>
      </c>
      <c r="G77" s="382">
        <f t="shared" si="17"/>
        <v>0.41320597425854716</v>
      </c>
      <c r="H77" s="381">
        <f>SUM(H78:H81)</f>
        <v>151486615.18763345</v>
      </c>
      <c r="I77" s="382">
        <f t="shared" si="18"/>
        <v>4.9094702873876539</v>
      </c>
      <c r="J77" s="381">
        <f>SUM(J78:J81)</f>
        <v>341753790.77449965</v>
      </c>
      <c r="K77" s="382">
        <f t="shared" si="19"/>
        <v>11.464400898171743</v>
      </c>
      <c r="L77" s="381">
        <f>SUM(L78:L81)</f>
        <v>336646523.66153818</v>
      </c>
      <c r="M77" s="382">
        <f t="shared" si="20"/>
        <v>10.845570994250586</v>
      </c>
      <c r="N77" s="381">
        <f>SUM(N78:N81)</f>
        <v>346144813.68000007</v>
      </c>
      <c r="O77" s="382">
        <f t="shared" si="21"/>
        <v>10.703302834879407</v>
      </c>
      <c r="P77" s="381">
        <f>SUM(P78:P81)</f>
        <v>358599421.09666741</v>
      </c>
      <c r="Q77" s="382">
        <f t="shared" si="22"/>
        <v>11.387723756642345</v>
      </c>
      <c r="R77" s="381">
        <f>SUM(R78:R81)</f>
        <v>383596099.90291762</v>
      </c>
      <c r="S77" s="382">
        <f t="shared" si="7"/>
        <v>11.499028744953915</v>
      </c>
      <c r="T77" s="381">
        <f>SUM(T78:T81)</f>
        <v>550307936.67250001</v>
      </c>
      <c r="U77" s="382">
        <f t="shared" si="8"/>
        <v>16.067854146763409</v>
      </c>
      <c r="V77" s="381">
        <f>SUM(V78:V81)</f>
        <v>635132087.56005442</v>
      </c>
      <c r="W77" s="382">
        <f t="shared" si="9"/>
        <v>17.517502483935637</v>
      </c>
      <c r="X77" s="259"/>
      <c r="Y77" s="259"/>
      <c r="Z77" s="259"/>
      <c r="AA77" s="259"/>
      <c r="AB77" s="259"/>
      <c r="AC77" s="236"/>
      <c r="AD77" s="236"/>
      <c r="AE77" s="236"/>
      <c r="AF77" s="236"/>
      <c r="AG77" s="236"/>
      <c r="AH77" s="236"/>
      <c r="AI77" s="276"/>
      <c r="AJ77" s="332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27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</row>
    <row r="78" spans="1:226" ht="15" customHeight="1" thickTop="1">
      <c r="A78" s="160"/>
      <c r="B78" s="160"/>
      <c r="C78" s="212" t="str">
        <f>IF(MasterSheet!$A$1=1,MasterSheet!C323,MasterSheet!B323)</f>
        <v>Pozajmice i krediti iz domaćih izvora</v>
      </c>
      <c r="D78" s="383">
        <f>+'Cental Budget_int'!D92+'Local Government_int'!D95</f>
        <v>16580968.940000001</v>
      </c>
      <c r="E78" s="384">
        <f t="shared" ref="E78:E81" si="23">+D78/$D$9*100</f>
        <v>0.77160263111359306</v>
      </c>
      <c r="F78" s="383">
        <f>+'Cental Budget_int'!F92+'Local Government_int'!F95</f>
        <v>17496957.030000001</v>
      </c>
      <c r="G78" s="384">
        <f t="shared" ref="G78:G81" si="24">+F78/$F$9*100</f>
        <v>0.65274974930050367</v>
      </c>
      <c r="H78" s="383">
        <f>+'Cental Budget_int'!H92+'Local Government_int'!H95</f>
        <v>14908540.26</v>
      </c>
      <c r="I78" s="384">
        <f t="shared" ref="I78:I81" si="25">+H78/$H$9*100</f>
        <v>0.48316503305677988</v>
      </c>
      <c r="J78" s="383">
        <f>+'Cental Budget_int'!J92+'Local Government_int'!J95</f>
        <v>125659172.79000001</v>
      </c>
      <c r="K78" s="384">
        <f t="shared" ref="K78:K81" si="26">+J78/$J$9*100</f>
        <v>4.2153362224085882</v>
      </c>
      <c r="L78" s="383">
        <f>+'Cental Budget_int'!L92+'Local Government_int'!L95</f>
        <v>42118251.93</v>
      </c>
      <c r="M78" s="384">
        <f t="shared" ref="M78:M81" si="27">+L78/$L$9*100</f>
        <v>1.3569024461984536</v>
      </c>
      <c r="N78" s="383">
        <f>+'Cental Budget_int'!N92+'Local Government_int'!N95</f>
        <v>66346883.030000001</v>
      </c>
      <c r="O78" s="384">
        <f t="shared" ref="O78:O81" si="28">+N78/$N$9*100</f>
        <v>2.0515424560915276</v>
      </c>
      <c r="P78" s="383">
        <f>+'Cental Budget_int'!P92+'Local Government_int'!P95</f>
        <v>71270565.070000008</v>
      </c>
      <c r="Q78" s="384">
        <f t="shared" si="22"/>
        <v>2.2632761216259132</v>
      </c>
      <c r="R78" s="383">
        <f>+'Cental Budget_int'!R92+'Local Government_int'!R95</f>
        <v>111692344.50999999</v>
      </c>
      <c r="S78" s="384">
        <f t="shared" si="7"/>
        <v>3.34819222728499</v>
      </c>
      <c r="T78" s="383">
        <f>+'Cental Budget_int'!T92+'Local Government_int'!T95</f>
        <v>250098651.93000001</v>
      </c>
      <c r="U78" s="384">
        <f t="shared" si="8"/>
        <v>7.3023636290110661</v>
      </c>
      <c r="V78" s="383">
        <f>+'Cental Budget_int'!V92+'Local Government_int'!V95</f>
        <v>10000000</v>
      </c>
      <c r="W78" s="384">
        <f t="shared" si="9"/>
        <v>0.2758088093333701</v>
      </c>
      <c r="X78" s="261"/>
      <c r="Y78" s="261"/>
      <c r="Z78" s="261"/>
      <c r="AA78" s="261"/>
      <c r="AB78" s="261"/>
      <c r="AC78" s="238"/>
      <c r="AD78" s="238"/>
      <c r="AE78" s="238"/>
      <c r="AF78" s="238"/>
      <c r="AG78" s="238"/>
      <c r="AH78" s="238"/>
      <c r="AI78" s="276"/>
      <c r="AJ78" s="332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27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</row>
    <row r="79" spans="1:226" ht="15" customHeight="1">
      <c r="A79" s="160"/>
      <c r="B79" s="160"/>
      <c r="C79" s="195" t="str">
        <f>IF(MasterSheet!$A$1=1,MasterSheet!C324,MasterSheet!B324)</f>
        <v>Pozajmice i krediti iz inostranih izvora</v>
      </c>
      <c r="D79" s="377">
        <f>+'Cental Budget_int'!D93+'Local Government_int'!D96</f>
        <v>13153290.85</v>
      </c>
      <c r="E79" s="385">
        <f t="shared" si="23"/>
        <v>0.61209413420819947</v>
      </c>
      <c r="F79" s="377">
        <f>+'Cental Budget_int'!F93+'Local Government_int'!F96</f>
        <v>3522927.48</v>
      </c>
      <c r="G79" s="385">
        <f t="shared" si="24"/>
        <v>0.13142799776161163</v>
      </c>
      <c r="H79" s="377">
        <f>+'Cental Budget_int'!H93+'Local Government_int'!H96</f>
        <v>13050054.98</v>
      </c>
      <c r="I79" s="385">
        <f t="shared" si="25"/>
        <v>0.42293411265232045</v>
      </c>
      <c r="J79" s="377">
        <f>+'Cental Budget_int'!J93+'Local Government_int'!J96</f>
        <v>148637806.47</v>
      </c>
      <c r="K79" s="385">
        <f t="shared" si="26"/>
        <v>4.9861726424018791</v>
      </c>
      <c r="L79" s="377">
        <f>+'Cental Budget_int'!L93+'Local Government_int'!L96</f>
        <v>205658070.65000001</v>
      </c>
      <c r="M79" s="385">
        <f t="shared" si="27"/>
        <v>6.6255821730025772</v>
      </c>
      <c r="N79" s="377">
        <f>+'Cental Budget_int'!N93+'Local Government_int'!N96</f>
        <v>189720116.38</v>
      </c>
      <c r="O79" s="385">
        <f t="shared" si="28"/>
        <v>5.8664228936301788</v>
      </c>
      <c r="P79" s="377">
        <f>+'Cental Budget_int'!P93+'Local Government_int'!P96</f>
        <v>258129375.97</v>
      </c>
      <c r="Q79" s="385">
        <f t="shared" si="22"/>
        <v>8.1971856452842182</v>
      </c>
      <c r="R79" s="377">
        <f>+'Cental Budget_int'!R93+'Local Government_int'!R96</f>
        <v>230537476.81999999</v>
      </c>
      <c r="S79" s="385">
        <f t="shared" si="7"/>
        <v>6.9108029863005491</v>
      </c>
      <c r="T79" s="377">
        <f>+'Cental Budget_int'!T93+'Local Government_int'!T96</f>
        <v>295393317.5</v>
      </c>
      <c r="U79" s="385">
        <f t="shared" si="8"/>
        <v>8.6248742299045222</v>
      </c>
      <c r="V79" s="377">
        <f>+'Cental Budget_int'!V93+'Local Government_int'!V96</f>
        <v>636081638.83661711</v>
      </c>
      <c r="W79" s="385">
        <f t="shared" si="9"/>
        <v>17.543691944634613</v>
      </c>
      <c r="X79" s="261"/>
      <c r="Y79" s="261"/>
      <c r="Z79" s="261"/>
      <c r="AA79" s="261"/>
      <c r="AB79" s="261"/>
      <c r="AC79" s="238"/>
      <c r="AD79" s="238"/>
      <c r="AE79" s="238"/>
      <c r="AF79" s="238"/>
      <c r="AG79" s="238"/>
      <c r="AH79" s="238"/>
      <c r="AI79" s="276"/>
      <c r="AJ79" s="332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27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C79" s="197"/>
      <c r="HD79" s="197"/>
      <c r="HE79" s="197"/>
      <c r="HF79" s="197"/>
      <c r="HG79" s="197"/>
      <c r="HH79" s="197"/>
      <c r="HI79" s="197"/>
      <c r="HJ79" s="197"/>
      <c r="HK79" s="197"/>
      <c r="HL79" s="197"/>
      <c r="HM79" s="197"/>
      <c r="HN79" s="197"/>
      <c r="HO79" s="197"/>
      <c r="HP79" s="197"/>
      <c r="HQ79" s="197"/>
      <c r="HR79" s="197"/>
    </row>
    <row r="80" spans="1:226" s="198" customFormat="1" ht="15" customHeight="1">
      <c r="C80" s="338" t="str">
        <f>IF(MasterSheet!$A$1=1,MasterSheet!C326,MasterSheet!B326)</f>
        <v>Prihodi od privatizacije i prodaje imovine</v>
      </c>
      <c r="D80" s="386">
        <f>+'Cental Budget_int'!D94+'Local Government_int'!D97</f>
        <v>59314747.700000003</v>
      </c>
      <c r="E80" s="387">
        <f>+D80/$D$9*100</f>
        <v>2.7602376890502116</v>
      </c>
      <c r="F80" s="386">
        <f>+'Cental Budget_int'!F94+'Local Government_int'!F97</f>
        <v>106120145.58000001</v>
      </c>
      <c r="G80" s="387">
        <f>+F80/$F$9*100</f>
        <v>3.9589683111359824</v>
      </c>
      <c r="H80" s="386">
        <f>+'Cental Budget_int'!H94+'Local Government_int'!H97</f>
        <v>38556116.769999996</v>
      </c>
      <c r="I80" s="387">
        <f>+H80/$H$9*100</f>
        <v>1.249550063844957</v>
      </c>
      <c r="J80" s="386">
        <f>+'Cental Budget_int'!J94+'Local Government_int'!J97</f>
        <v>129752212.13999999</v>
      </c>
      <c r="K80" s="387">
        <f>+J80/$J$9*100</f>
        <v>4.3526404609191545</v>
      </c>
      <c r="L80" s="386">
        <f>+'Cental Budget_int'!L94+'Local Government_int'!L97</f>
        <v>25071826.52</v>
      </c>
      <c r="M80" s="387">
        <f>+L80/$L$9*100</f>
        <v>0.80772636984536084</v>
      </c>
      <c r="N80" s="386">
        <f>+'Cental Budget_int'!N94+'Local Government_int'!N97</f>
        <v>14984968.159999998</v>
      </c>
      <c r="O80" s="387">
        <f>+N80/$N$9*100</f>
        <v>0.46335708596165731</v>
      </c>
      <c r="P80" s="388">
        <f>+'Cental Budget_int'!P94+'Local Government_int'!P97</f>
        <v>14015354.420000002</v>
      </c>
      <c r="Q80" s="389">
        <f t="shared" ref="Q80:Q81" si="29">+P80/P$9*100</f>
        <v>0.44507317942203878</v>
      </c>
      <c r="R80" s="388">
        <f>+'Cental Budget_int'!R94+'Local Government_int'!R97</f>
        <v>26774423.43</v>
      </c>
      <c r="S80" s="389">
        <f t="shared" ref="S80:S81" si="30">+R80/R$9*100</f>
        <v>0.80261468958901638</v>
      </c>
      <c r="T80" s="386">
        <f>+'Cental Budget_int'!T94+'Local Government_int'!T97</f>
        <v>14545325.050000001</v>
      </c>
      <c r="U80" s="387">
        <f t="shared" ref="U80:U81" si="31">+T80/T$9*100</f>
        <v>0.42469342316563991</v>
      </c>
      <c r="V80" s="386">
        <f>+'Cental Budget_int'!V94+'Local Government_int'!V97</f>
        <v>5000000</v>
      </c>
      <c r="W80" s="387">
        <f t="shared" ref="W80:W81" si="32">+V80/V$9*100</f>
        <v>0.13790440466668505</v>
      </c>
      <c r="X80" s="261"/>
      <c r="Y80" s="261"/>
      <c r="Z80" s="261"/>
      <c r="AA80" s="261"/>
      <c r="AB80" s="261"/>
      <c r="AC80" s="238"/>
      <c r="AD80" s="238"/>
      <c r="AE80" s="238"/>
      <c r="AF80" s="238"/>
      <c r="AG80" s="238"/>
      <c r="AH80" s="238"/>
      <c r="AI80" s="276"/>
      <c r="AJ80" s="332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27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</row>
    <row r="81" spans="1:226" ht="15" customHeight="1" thickBot="1">
      <c r="A81" s="160"/>
      <c r="B81" s="160"/>
      <c r="C81" s="199" t="str">
        <f>IF(MasterSheet!$A$1=1,MasterSheet!C327,MasterSheet!B327)</f>
        <v>Korišćenje depozita države</v>
      </c>
      <c r="D81" s="390">
        <f>+'Cental Budget_int'!D95+'Local Government_int'!D98</f>
        <v>-37340665.460199647</v>
      </c>
      <c r="E81" s="391">
        <f t="shared" si="23"/>
        <v>-1.7376641751686746</v>
      </c>
      <c r="F81" s="390">
        <f>+'Cental Budget_int'!F95+'Local Government_int'!F98</f>
        <v>-116064043.94999966</v>
      </c>
      <c r="G81" s="391">
        <f t="shared" si="24"/>
        <v>-4.329940083939551</v>
      </c>
      <c r="H81" s="390">
        <f>+'Cental Budget_int'!H95+'Local Government_int'!H98</f>
        <v>84971903.177633464</v>
      </c>
      <c r="I81" s="391">
        <f t="shared" si="25"/>
        <v>2.7538210778335968</v>
      </c>
      <c r="J81" s="390">
        <f>+'Cental Budget_int'!J95+'Local Government_int'!J98</f>
        <v>-62295400.625500321</v>
      </c>
      <c r="K81" s="391">
        <f t="shared" si="26"/>
        <v>-2.0897484275578773</v>
      </c>
      <c r="L81" s="390">
        <f>+'Cental Budget_int'!L95+'Local Government_int'!L98</f>
        <v>63798374.561538137</v>
      </c>
      <c r="M81" s="391">
        <f t="shared" si="27"/>
        <v>2.0553600052041925</v>
      </c>
      <c r="N81" s="390">
        <f>+'Cental Budget_int'!N95+'Local Government_int'!N98</f>
        <v>75092846.110000074</v>
      </c>
      <c r="O81" s="391">
        <f t="shared" si="28"/>
        <v>2.3219803991960446</v>
      </c>
      <c r="P81" s="390">
        <f>+'Cental Budget_int'!P95+'Local Government_int'!P98</f>
        <v>15184125.636667356</v>
      </c>
      <c r="Q81" s="391">
        <f t="shared" si="29"/>
        <v>0.4821888103101733</v>
      </c>
      <c r="R81" s="390">
        <f>+'Cental Budget_int'!R95+'Local Government_int'!R98</f>
        <v>14591855.142917614</v>
      </c>
      <c r="S81" s="391">
        <f t="shared" si="30"/>
        <v>0.4374188417793583</v>
      </c>
      <c r="T81" s="390">
        <f>+'Cental Budget_int'!T95+'Local Government_int'!T98</f>
        <v>-9729357.8075000141</v>
      </c>
      <c r="U81" s="391">
        <f t="shared" si="31"/>
        <v>-0.28407713531781992</v>
      </c>
      <c r="V81" s="390">
        <f>+'Cental Budget_int'!V95+'Local Government_int'!V98</f>
        <v>-15949551.276562698</v>
      </c>
      <c r="W81" s="391">
        <f t="shared" si="32"/>
        <v>-0.43990267469902911</v>
      </c>
      <c r="X81" s="261"/>
      <c r="Y81" s="261"/>
      <c r="Z81" s="261"/>
      <c r="AA81" s="261"/>
      <c r="AB81" s="261"/>
      <c r="AC81" s="238"/>
      <c r="AD81" s="238"/>
      <c r="AE81" s="238"/>
      <c r="AF81" s="238"/>
      <c r="AG81" s="238"/>
      <c r="AH81" s="238"/>
      <c r="AI81" s="276"/>
      <c r="AJ81" s="332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27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</row>
    <row r="82" spans="1:226" ht="15" customHeight="1" thickTop="1">
      <c r="A82" s="160"/>
      <c r="B82" s="160"/>
      <c r="C82" s="392" t="str">
        <f>IF(MasterSheet!$A$1=1,MasterSheet!C328,MasterSheet!B328)</f>
        <v>Izvor: Ministarstvo finansija Crne Gore</v>
      </c>
      <c r="D82" s="393"/>
      <c r="E82" s="394"/>
      <c r="F82" s="393"/>
      <c r="G82" s="394"/>
      <c r="H82" s="393"/>
      <c r="I82" s="394"/>
      <c r="J82" s="393"/>
      <c r="K82" s="394"/>
      <c r="L82" s="393"/>
      <c r="M82" s="394"/>
      <c r="N82" s="393"/>
      <c r="O82" s="394"/>
      <c r="P82" s="394"/>
      <c r="Q82" s="394"/>
      <c r="R82" s="394"/>
      <c r="S82" s="394"/>
      <c r="T82" s="394"/>
      <c r="U82" s="394"/>
      <c r="V82" s="394"/>
      <c r="W82" s="394"/>
      <c r="X82" s="280"/>
      <c r="Y82" s="280"/>
      <c r="Z82" s="280"/>
      <c r="AA82" s="280"/>
      <c r="AB82" s="280"/>
      <c r="AC82" s="339"/>
      <c r="AD82" s="339"/>
      <c r="AE82" s="238"/>
      <c r="AF82" s="238"/>
      <c r="AG82" s="238"/>
      <c r="AH82" s="238"/>
      <c r="AI82" s="276"/>
      <c r="AJ82" s="332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27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</row>
    <row r="83" spans="1:226" ht="15" customHeight="1">
      <c r="A83" s="160"/>
      <c r="B83" s="160"/>
      <c r="C83" s="230"/>
      <c r="D83" s="160"/>
      <c r="E83" s="280"/>
      <c r="F83" s="160"/>
      <c r="G83" s="280"/>
      <c r="H83" s="160"/>
      <c r="I83" s="280"/>
      <c r="J83" s="160"/>
      <c r="K83" s="280"/>
      <c r="L83" s="160"/>
      <c r="M83" s="280"/>
      <c r="N83" s="340"/>
      <c r="O83" s="340"/>
      <c r="P83" s="280"/>
      <c r="Q83" s="280"/>
      <c r="R83" s="37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339"/>
      <c r="AD83" s="339"/>
      <c r="AE83" s="238"/>
      <c r="AF83" s="238"/>
      <c r="AG83" s="238"/>
      <c r="AH83" s="238"/>
      <c r="AI83" s="276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27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</row>
    <row r="84" spans="1:226" ht="15" customHeight="1">
      <c r="A84" s="160"/>
      <c r="B84" s="160"/>
      <c r="C84" s="231"/>
      <c r="D84" s="261"/>
      <c r="E84" s="162"/>
      <c r="F84" s="261"/>
      <c r="G84" s="162"/>
      <c r="H84" s="261"/>
      <c r="I84" s="162"/>
      <c r="J84" s="261"/>
      <c r="K84" s="162"/>
      <c r="L84" s="261"/>
      <c r="M84" s="162"/>
      <c r="N84" s="261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97"/>
      <c r="AD84" s="197"/>
      <c r="AE84" s="197"/>
      <c r="AF84" s="197"/>
      <c r="AG84" s="197"/>
      <c r="AH84" s="197"/>
      <c r="AI84" s="276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27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</row>
    <row r="85" spans="1:226" ht="15" customHeight="1">
      <c r="A85" s="160"/>
      <c r="B85" s="160"/>
      <c r="C85" s="231"/>
      <c r="D85" s="160"/>
      <c r="E85" s="160"/>
      <c r="F85" s="160"/>
      <c r="G85" s="160"/>
      <c r="H85" s="160"/>
      <c r="I85" s="160"/>
      <c r="J85" s="160"/>
      <c r="K85" s="160"/>
      <c r="L85" s="341"/>
      <c r="M85" s="160"/>
      <c r="N85" s="160"/>
      <c r="O85" s="160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3"/>
      <c r="AU85" s="343"/>
      <c r="AV85" s="343"/>
      <c r="AW85" s="343"/>
      <c r="AX85" s="343"/>
      <c r="AY85" s="343"/>
      <c r="AZ85" s="343"/>
      <c r="BA85" s="343"/>
      <c r="BB85" s="343"/>
      <c r="BC85" s="343"/>
      <c r="BD85" s="343"/>
      <c r="BE85" s="343"/>
      <c r="BF85" s="343"/>
      <c r="BG85" s="343"/>
      <c r="BH85" s="343"/>
      <c r="BI85" s="343"/>
      <c r="BJ85" s="343"/>
      <c r="BK85" s="343"/>
      <c r="BL85" s="343"/>
      <c r="BM85" s="343"/>
      <c r="BN85" s="343"/>
      <c r="BO85" s="343"/>
      <c r="BP85" s="343"/>
      <c r="BQ85" s="343"/>
      <c r="BR85" s="343"/>
      <c r="BS85" s="343"/>
      <c r="BT85" s="343"/>
      <c r="BU85" s="343"/>
      <c r="BV85" s="343"/>
      <c r="BW85" s="343"/>
      <c r="BX85" s="343"/>
      <c r="BY85" s="343"/>
      <c r="BZ85" s="343"/>
      <c r="CA85" s="343"/>
      <c r="CB85" s="343"/>
      <c r="CC85" s="343"/>
      <c r="CD85" s="343"/>
      <c r="CE85" s="343"/>
      <c r="CF85" s="343"/>
      <c r="CG85" s="343"/>
      <c r="CH85" s="343"/>
      <c r="CI85" s="343"/>
      <c r="CJ85" s="343"/>
      <c r="CK85" s="343"/>
      <c r="CL85" s="343"/>
      <c r="CM85" s="343"/>
      <c r="CN85" s="343"/>
      <c r="CO85" s="343"/>
      <c r="CP85" s="343"/>
      <c r="CQ85" s="343"/>
      <c r="CR85" s="343"/>
      <c r="CS85" s="343"/>
      <c r="CT85" s="343"/>
      <c r="CU85" s="343"/>
      <c r="CV85" s="343"/>
      <c r="CW85" s="343"/>
      <c r="CX85" s="343"/>
      <c r="CY85" s="343"/>
      <c r="CZ85" s="343"/>
      <c r="DA85" s="343"/>
      <c r="DB85" s="343"/>
      <c r="DC85" s="343"/>
      <c r="DD85" s="343"/>
      <c r="DE85" s="343"/>
      <c r="DF85" s="343"/>
      <c r="DG85" s="343"/>
      <c r="DH85" s="343"/>
      <c r="DI85" s="343"/>
      <c r="DJ85" s="343"/>
      <c r="DK85" s="343"/>
      <c r="DL85" s="343"/>
      <c r="DM85" s="343"/>
      <c r="DN85" s="343"/>
      <c r="DO85" s="343"/>
      <c r="DP85" s="343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27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</row>
    <row r="86" spans="1:226" ht="15" customHeight="1">
      <c r="A86" s="160"/>
      <c r="B86" s="160"/>
      <c r="C86" s="231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3"/>
      <c r="AD86" s="343"/>
      <c r="AE86" s="343"/>
      <c r="AF86" s="343"/>
      <c r="AG86" s="343"/>
      <c r="AH86" s="343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  <c r="DG86" s="238"/>
      <c r="DH86" s="238"/>
      <c r="DI86" s="238"/>
      <c r="DJ86" s="238"/>
      <c r="DK86" s="238"/>
      <c r="DL86" s="238"/>
      <c r="DM86" s="238"/>
      <c r="DN86" s="238"/>
      <c r="DO86" s="238"/>
      <c r="DP86" s="23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27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</row>
    <row r="87" spans="1:226" ht="15" customHeight="1">
      <c r="A87" s="160"/>
      <c r="B87" s="160"/>
      <c r="C87" s="231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  <c r="AA87" s="342"/>
      <c r="AB87" s="342"/>
      <c r="AC87" s="343"/>
      <c r="AD87" s="343"/>
      <c r="AE87" s="343"/>
      <c r="AF87" s="343"/>
      <c r="AG87" s="343"/>
      <c r="AH87" s="343"/>
      <c r="AI87" s="276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  <c r="ER87" s="197"/>
      <c r="ES87" s="197"/>
      <c r="ET87" s="197"/>
      <c r="EU87" s="197"/>
      <c r="EV87" s="197"/>
      <c r="EW87" s="197"/>
      <c r="EX87" s="197"/>
      <c r="EY87" s="197"/>
      <c r="EZ87" s="197"/>
      <c r="FA87" s="197"/>
      <c r="FB87" s="197"/>
      <c r="FC87" s="197"/>
      <c r="FD87" s="197"/>
      <c r="FE87" s="197"/>
      <c r="FF87" s="197"/>
      <c r="FG87" s="197"/>
      <c r="FH87" s="197"/>
      <c r="FI87" s="197"/>
      <c r="FJ87" s="197"/>
      <c r="FK87" s="197"/>
      <c r="FL87" s="197"/>
      <c r="FM87" s="197"/>
      <c r="FN87" s="277"/>
      <c r="FO87" s="197"/>
      <c r="FP87" s="197"/>
      <c r="FQ87" s="197"/>
      <c r="FR87" s="197"/>
      <c r="FS87" s="197"/>
      <c r="FT87" s="197"/>
      <c r="FU87" s="197"/>
      <c r="FV87" s="197"/>
      <c r="FW87" s="197"/>
      <c r="FX87" s="197"/>
      <c r="FY87" s="197"/>
      <c r="FZ87" s="197"/>
      <c r="GA87" s="197"/>
      <c r="GB87" s="197"/>
      <c r="GC87" s="197"/>
      <c r="GD87" s="197"/>
      <c r="GE87" s="197"/>
      <c r="GF87" s="197"/>
      <c r="GG87" s="197"/>
      <c r="GH87" s="197"/>
      <c r="GI87" s="197"/>
      <c r="GJ87" s="197"/>
      <c r="GK87" s="197"/>
      <c r="GL87" s="197"/>
      <c r="GM87" s="197"/>
      <c r="GN87" s="197"/>
      <c r="GO87" s="197"/>
      <c r="GP87" s="197"/>
      <c r="GQ87" s="197"/>
      <c r="GR87" s="197"/>
      <c r="GS87" s="197"/>
      <c r="GT87" s="197"/>
      <c r="GU87" s="197"/>
      <c r="GV87" s="197"/>
      <c r="GW87" s="197"/>
      <c r="GX87" s="197"/>
      <c r="GY87" s="197"/>
      <c r="GZ87" s="197"/>
      <c r="HA87" s="197"/>
      <c r="HB87" s="197"/>
      <c r="HC87" s="197"/>
      <c r="HD87" s="197"/>
      <c r="HE87" s="197"/>
      <c r="HF87" s="197"/>
      <c r="HG87" s="197"/>
      <c r="HH87" s="197"/>
      <c r="HI87" s="197"/>
      <c r="HJ87" s="197"/>
      <c r="HK87" s="197"/>
      <c r="HL87" s="197"/>
      <c r="HM87" s="197"/>
      <c r="HN87" s="197"/>
      <c r="HO87" s="197"/>
      <c r="HP87" s="197"/>
      <c r="HQ87" s="197"/>
      <c r="HR87" s="197"/>
    </row>
    <row r="88" spans="1:226" ht="15" customHeight="1">
      <c r="A88" s="160"/>
      <c r="B88" s="160"/>
      <c r="C88" s="231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3"/>
      <c r="AD88" s="343"/>
      <c r="AE88" s="343"/>
      <c r="AF88" s="343"/>
      <c r="AG88" s="343"/>
      <c r="AH88" s="343"/>
      <c r="AI88" s="276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27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</row>
    <row r="89" spans="1:226" ht="15" customHeight="1">
      <c r="A89" s="160"/>
      <c r="B89" s="160"/>
      <c r="C89" s="231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  <c r="AA89" s="342"/>
      <c r="AB89" s="342"/>
      <c r="AC89" s="343"/>
      <c r="AD89" s="343"/>
      <c r="AE89" s="343"/>
      <c r="AF89" s="343"/>
      <c r="AG89" s="343"/>
      <c r="AH89" s="343"/>
      <c r="AI89" s="276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27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  <c r="HQ89" s="197"/>
      <c r="HR89" s="197"/>
    </row>
    <row r="90" spans="1:226" ht="15" customHeight="1">
      <c r="A90" s="160"/>
      <c r="B90" s="160"/>
      <c r="C90" s="231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42"/>
      <c r="AC90" s="343"/>
      <c r="AD90" s="343"/>
      <c r="AE90" s="343"/>
      <c r="AF90" s="343"/>
      <c r="AG90" s="343"/>
      <c r="AH90" s="343"/>
      <c r="AI90" s="276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27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</row>
    <row r="91" spans="1:226" ht="15" customHeight="1">
      <c r="A91" s="160"/>
      <c r="B91" s="160"/>
      <c r="C91" s="231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  <c r="AA91" s="342"/>
      <c r="AB91" s="342"/>
      <c r="AC91" s="343"/>
      <c r="AD91" s="343"/>
      <c r="AE91" s="343"/>
      <c r="AF91" s="343"/>
      <c r="AG91" s="343"/>
      <c r="AH91" s="343"/>
      <c r="AI91" s="276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27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</row>
    <row r="92" spans="1:226" ht="15" customHeight="1">
      <c r="A92" s="160"/>
      <c r="B92" s="160"/>
      <c r="C92" s="231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  <c r="AA92" s="342"/>
      <c r="AB92" s="342"/>
      <c r="AC92" s="343"/>
      <c r="AD92" s="343"/>
      <c r="AE92" s="343"/>
      <c r="AF92" s="343"/>
      <c r="AG92" s="343"/>
      <c r="AH92" s="343"/>
      <c r="AI92" s="276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27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</row>
    <row r="93" spans="1:226" ht="15" customHeight="1">
      <c r="A93" s="160"/>
      <c r="B93" s="160"/>
      <c r="C93" s="231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97"/>
      <c r="AD93" s="197"/>
      <c r="AE93" s="197"/>
      <c r="AF93" s="197"/>
      <c r="AG93" s="197"/>
      <c r="AH93" s="197"/>
      <c r="AI93" s="276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27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  <c r="HF93" s="197"/>
      <c r="HG93" s="197"/>
      <c r="HH93" s="197"/>
      <c r="HI93" s="197"/>
      <c r="HJ93" s="197"/>
      <c r="HK93" s="197"/>
      <c r="HL93" s="197"/>
      <c r="HM93" s="197"/>
      <c r="HN93" s="197"/>
      <c r="HO93" s="197"/>
      <c r="HP93" s="197"/>
      <c r="HQ93" s="197"/>
      <c r="HR93" s="197"/>
    </row>
    <row r="94" spans="1:226" ht="15" customHeight="1">
      <c r="A94" s="160"/>
      <c r="B94" s="160"/>
      <c r="C94" s="231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97"/>
      <c r="AD94" s="197"/>
      <c r="AE94" s="197"/>
      <c r="AF94" s="197"/>
      <c r="AG94" s="197"/>
      <c r="AH94" s="197"/>
      <c r="AI94" s="276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27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  <c r="HQ94" s="197"/>
      <c r="HR94" s="197"/>
    </row>
    <row r="95" spans="1:226" ht="15" customHeight="1">
      <c r="A95" s="160"/>
      <c r="B95" s="160"/>
      <c r="C95" s="231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97"/>
      <c r="AD95" s="197"/>
      <c r="AE95" s="197"/>
      <c r="AF95" s="197"/>
      <c r="AG95" s="197"/>
      <c r="AH95" s="197"/>
      <c r="AI95" s="276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27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</row>
    <row r="96" spans="1:226" ht="15" customHeight="1">
      <c r="A96" s="160"/>
      <c r="B96" s="160"/>
      <c r="C96" s="231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97"/>
      <c r="AD96" s="197"/>
      <c r="AE96" s="197"/>
      <c r="AF96" s="197"/>
      <c r="AG96" s="197"/>
      <c r="AH96" s="197"/>
      <c r="AI96" s="276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27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</row>
    <row r="97" spans="1:226" ht="15" customHeight="1">
      <c r="A97" s="160"/>
      <c r="B97" s="160"/>
      <c r="C97" s="231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97"/>
      <c r="AD97" s="197"/>
      <c r="AE97" s="197"/>
      <c r="AF97" s="197"/>
      <c r="AG97" s="197"/>
      <c r="AH97" s="197"/>
      <c r="AI97" s="276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27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</row>
    <row r="98" spans="1:226" ht="15" customHeight="1">
      <c r="A98" s="160"/>
      <c r="B98" s="160"/>
      <c r="C98" s="231"/>
      <c r="D98" s="162"/>
      <c r="E98" s="162"/>
      <c r="F98" s="331"/>
      <c r="G98" s="331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97"/>
      <c r="AD98" s="197"/>
      <c r="AE98" s="197"/>
      <c r="AF98" s="197"/>
      <c r="AG98" s="197"/>
      <c r="AH98" s="197"/>
      <c r="AI98" s="276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27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97"/>
      <c r="HK98" s="197"/>
      <c r="HL98" s="197"/>
      <c r="HM98" s="197"/>
      <c r="HN98" s="197"/>
      <c r="HO98" s="197"/>
      <c r="HP98" s="197"/>
      <c r="HQ98" s="197"/>
      <c r="HR98" s="197"/>
    </row>
    <row r="99" spans="1:226" ht="15" customHeight="1">
      <c r="A99" s="160"/>
      <c r="B99" s="160"/>
      <c r="C99" s="231"/>
      <c r="D99" s="162"/>
      <c r="E99" s="162"/>
      <c r="F99" s="331"/>
      <c r="G99" s="331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97"/>
      <c r="AD99" s="197"/>
      <c r="AE99" s="197"/>
      <c r="AF99" s="197"/>
      <c r="AG99" s="197"/>
      <c r="AH99" s="197"/>
      <c r="AI99" s="276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27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  <c r="HF99" s="197"/>
      <c r="HG99" s="197"/>
      <c r="HH99" s="197"/>
      <c r="HI99" s="197"/>
      <c r="HJ99" s="197"/>
      <c r="HK99" s="197"/>
      <c r="HL99" s="197"/>
      <c r="HM99" s="197"/>
      <c r="HN99" s="197"/>
      <c r="HO99" s="197"/>
      <c r="HP99" s="197"/>
      <c r="HQ99" s="197"/>
      <c r="HR99" s="197"/>
    </row>
    <row r="100" spans="1:226" ht="15" customHeight="1">
      <c r="A100" s="160"/>
      <c r="B100" s="160"/>
      <c r="C100" s="231"/>
      <c r="D100" s="162"/>
      <c r="E100" s="162"/>
      <c r="F100" s="331"/>
      <c r="G100" s="331"/>
      <c r="H100" s="331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97"/>
      <c r="AD100" s="197"/>
      <c r="AE100" s="197"/>
      <c r="AF100" s="197"/>
      <c r="AG100" s="197"/>
      <c r="AH100" s="197"/>
      <c r="AI100" s="276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27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  <c r="HF100" s="197"/>
      <c r="HG100" s="197"/>
      <c r="HH100" s="197"/>
      <c r="HI100" s="197"/>
      <c r="HJ100" s="197"/>
      <c r="HK100" s="197"/>
      <c r="HL100" s="197"/>
      <c r="HM100" s="197"/>
      <c r="HN100" s="197"/>
      <c r="HO100" s="197"/>
      <c r="HP100" s="197"/>
      <c r="HQ100" s="197"/>
      <c r="HR100" s="197"/>
    </row>
    <row r="101" spans="1:226" ht="15" customHeight="1">
      <c r="A101" s="160"/>
      <c r="B101" s="160"/>
      <c r="C101" s="231"/>
      <c r="D101" s="162"/>
      <c r="E101" s="162"/>
      <c r="F101" s="331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97"/>
      <c r="AD101" s="197"/>
      <c r="AE101" s="197"/>
      <c r="AF101" s="197"/>
      <c r="AG101" s="197"/>
      <c r="AH101" s="197"/>
      <c r="AI101" s="276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27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</row>
    <row r="102" spans="1:226" ht="15" customHeight="1">
      <c r="A102" s="160"/>
      <c r="B102" s="160"/>
      <c r="C102" s="23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97"/>
      <c r="AD102" s="197"/>
      <c r="AE102" s="197"/>
      <c r="AF102" s="197"/>
      <c r="AG102" s="197"/>
      <c r="AH102" s="197"/>
      <c r="AI102" s="276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27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  <c r="HQ102" s="197"/>
      <c r="HR102" s="197"/>
    </row>
    <row r="103" spans="1:226" ht="15" customHeight="1">
      <c r="A103" s="160"/>
      <c r="B103" s="160"/>
      <c r="C103" s="23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AE103" s="197"/>
      <c r="AF103" s="197"/>
      <c r="AG103" s="197"/>
      <c r="AH103" s="197"/>
      <c r="AI103" s="276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197"/>
      <c r="FM103" s="197"/>
      <c r="FN103" s="27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197"/>
      <c r="GD103" s="197"/>
      <c r="GE103" s="197"/>
      <c r="GF103" s="197"/>
      <c r="GG103" s="197"/>
      <c r="GH103" s="197"/>
      <c r="GI103" s="197"/>
      <c r="GJ103" s="197"/>
      <c r="GK103" s="197"/>
      <c r="GL103" s="197"/>
      <c r="GM103" s="197"/>
      <c r="GN103" s="197"/>
      <c r="GO103" s="197"/>
      <c r="GP103" s="197"/>
      <c r="GQ103" s="197"/>
      <c r="GR103" s="197"/>
      <c r="GS103" s="197"/>
      <c r="GT103" s="197"/>
      <c r="GU103" s="197"/>
      <c r="GV103" s="197"/>
      <c r="GW103" s="197"/>
      <c r="GX103" s="197"/>
      <c r="GY103" s="197"/>
      <c r="GZ103" s="197"/>
      <c r="HA103" s="197"/>
      <c r="HB103" s="197"/>
      <c r="HC103" s="197"/>
      <c r="HD103" s="197"/>
      <c r="HE103" s="197"/>
      <c r="HF103" s="197"/>
      <c r="HG103" s="197"/>
      <c r="HH103" s="197"/>
      <c r="HI103" s="197"/>
      <c r="HJ103" s="197"/>
      <c r="HK103" s="197"/>
      <c r="HL103" s="197"/>
      <c r="HM103" s="197"/>
      <c r="HN103" s="197"/>
      <c r="HO103" s="197"/>
      <c r="HP103" s="197"/>
      <c r="HQ103" s="197"/>
      <c r="HR103" s="197"/>
    </row>
    <row r="104" spans="1:226" ht="15" customHeight="1">
      <c r="A104" s="160"/>
      <c r="B104" s="160"/>
      <c r="C104" s="23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AE104" s="197"/>
      <c r="AF104" s="197"/>
      <c r="AG104" s="197"/>
      <c r="AH104" s="197"/>
      <c r="AI104" s="276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197"/>
      <c r="FM104" s="197"/>
      <c r="FN104" s="27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7"/>
      <c r="GP104" s="197"/>
      <c r="GQ104" s="197"/>
      <c r="GR104" s="197"/>
      <c r="GS104" s="197"/>
      <c r="GT104" s="197"/>
      <c r="GU104" s="197"/>
      <c r="GV104" s="197"/>
      <c r="GW104" s="197"/>
      <c r="GX104" s="197"/>
      <c r="GY104" s="197"/>
      <c r="GZ104" s="197"/>
      <c r="HA104" s="197"/>
      <c r="HB104" s="197"/>
      <c r="HC104" s="197"/>
      <c r="HD104" s="197"/>
      <c r="HE104" s="197"/>
      <c r="HF104" s="197"/>
      <c r="HG104" s="197"/>
      <c r="HH104" s="197"/>
      <c r="HI104" s="197"/>
      <c r="HJ104" s="197"/>
      <c r="HK104" s="197"/>
      <c r="HL104" s="197"/>
      <c r="HM104" s="197"/>
      <c r="HN104" s="197"/>
      <c r="HO104" s="197"/>
      <c r="HP104" s="197"/>
      <c r="HQ104" s="197"/>
      <c r="HR104" s="197"/>
    </row>
    <row r="105" spans="1:226" ht="15" customHeight="1">
      <c r="A105" s="160"/>
      <c r="B105" s="160"/>
      <c r="C105" s="23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AE105" s="197"/>
      <c r="AF105" s="197"/>
      <c r="AG105" s="197"/>
      <c r="AH105" s="197"/>
      <c r="AI105" s="276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197"/>
      <c r="FM105" s="197"/>
      <c r="FN105" s="27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197"/>
      <c r="GD105" s="197"/>
      <c r="GE105" s="197"/>
      <c r="GF105" s="197"/>
      <c r="GG105" s="197"/>
      <c r="GH105" s="197"/>
      <c r="GI105" s="197"/>
      <c r="GJ105" s="197"/>
      <c r="GK105" s="197"/>
      <c r="GL105" s="197"/>
      <c r="GM105" s="197"/>
      <c r="GN105" s="197"/>
      <c r="GO105" s="197"/>
      <c r="GP105" s="197"/>
      <c r="GQ105" s="197"/>
      <c r="GR105" s="197"/>
      <c r="GS105" s="197"/>
      <c r="GT105" s="197"/>
      <c r="GU105" s="197"/>
      <c r="GV105" s="197"/>
      <c r="GW105" s="197"/>
      <c r="GX105" s="197"/>
      <c r="GY105" s="197"/>
      <c r="GZ105" s="197"/>
      <c r="HA105" s="197"/>
      <c r="HB105" s="197"/>
      <c r="HC105" s="197"/>
      <c r="HD105" s="197"/>
      <c r="HE105" s="197"/>
      <c r="HF105" s="197"/>
      <c r="HG105" s="197"/>
      <c r="HH105" s="197"/>
      <c r="HI105" s="197"/>
      <c r="HJ105" s="197"/>
      <c r="HK105" s="197"/>
      <c r="HL105" s="197"/>
      <c r="HM105" s="197"/>
      <c r="HN105" s="197"/>
      <c r="HO105" s="197"/>
      <c r="HP105" s="197"/>
      <c r="HQ105" s="197"/>
      <c r="HR105" s="197"/>
    </row>
    <row r="106" spans="1:226" ht="15" customHeight="1">
      <c r="A106" s="160"/>
      <c r="B106" s="160"/>
      <c r="C106" s="23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AE106" s="197"/>
      <c r="AF106" s="197"/>
      <c r="AG106" s="197"/>
      <c r="AH106" s="197"/>
      <c r="AI106" s="276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27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197"/>
      <c r="GD106" s="197"/>
      <c r="GE106" s="197"/>
      <c r="GF106" s="197"/>
      <c r="GG106" s="197"/>
      <c r="GH106" s="197"/>
      <c r="GI106" s="197"/>
      <c r="GJ106" s="197"/>
      <c r="GK106" s="197"/>
      <c r="GL106" s="197"/>
      <c r="GM106" s="197"/>
      <c r="GN106" s="197"/>
      <c r="GO106" s="197"/>
      <c r="GP106" s="197"/>
      <c r="GQ106" s="197"/>
      <c r="GR106" s="197"/>
      <c r="GS106" s="197"/>
      <c r="GT106" s="197"/>
      <c r="GU106" s="197"/>
      <c r="GV106" s="197"/>
      <c r="GW106" s="197"/>
      <c r="GX106" s="197"/>
      <c r="GY106" s="197"/>
      <c r="GZ106" s="197"/>
      <c r="HA106" s="197"/>
      <c r="HB106" s="197"/>
      <c r="HC106" s="197"/>
      <c r="HD106" s="197"/>
      <c r="HE106" s="197"/>
      <c r="HF106" s="197"/>
      <c r="HG106" s="197"/>
      <c r="HH106" s="197"/>
      <c r="HI106" s="197"/>
      <c r="HJ106" s="197"/>
      <c r="HK106" s="197"/>
      <c r="HL106" s="197"/>
      <c r="HM106" s="197"/>
      <c r="HN106" s="197"/>
      <c r="HO106" s="197"/>
      <c r="HP106" s="197"/>
      <c r="HQ106" s="197"/>
      <c r="HR106" s="197"/>
    </row>
    <row r="107" spans="1:226" ht="15" customHeight="1">
      <c r="A107" s="160"/>
      <c r="B107" s="160"/>
      <c r="C107" s="23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AE107" s="197"/>
      <c r="AF107" s="197"/>
      <c r="AG107" s="197"/>
      <c r="AH107" s="197"/>
      <c r="AI107" s="276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197"/>
      <c r="FM107" s="197"/>
      <c r="FN107" s="27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197"/>
      <c r="GD107" s="197"/>
      <c r="GE107" s="197"/>
      <c r="GF107" s="197"/>
      <c r="GG107" s="197"/>
      <c r="GH107" s="197"/>
      <c r="GI107" s="197"/>
      <c r="GJ107" s="197"/>
      <c r="GK107" s="197"/>
      <c r="GL107" s="197"/>
      <c r="GM107" s="197"/>
      <c r="GN107" s="197"/>
      <c r="GO107" s="197"/>
      <c r="GP107" s="197"/>
      <c r="GQ107" s="197"/>
      <c r="GR107" s="197"/>
      <c r="GS107" s="197"/>
      <c r="GT107" s="197"/>
      <c r="GU107" s="197"/>
      <c r="GV107" s="197"/>
      <c r="GW107" s="197"/>
      <c r="GX107" s="197"/>
      <c r="GY107" s="197"/>
      <c r="GZ107" s="197"/>
      <c r="HA107" s="197"/>
      <c r="HB107" s="197"/>
      <c r="HC107" s="197"/>
      <c r="HD107" s="197"/>
      <c r="HE107" s="197"/>
      <c r="HF107" s="197"/>
      <c r="HG107" s="197"/>
      <c r="HH107" s="197"/>
      <c r="HI107" s="197"/>
      <c r="HJ107" s="197"/>
      <c r="HK107" s="197"/>
      <c r="HL107" s="197"/>
      <c r="HM107" s="197"/>
      <c r="HN107" s="197"/>
      <c r="HO107" s="197"/>
      <c r="HP107" s="197"/>
      <c r="HQ107" s="197"/>
      <c r="HR107" s="197"/>
    </row>
    <row r="108" spans="1:226" ht="15" customHeight="1">
      <c r="A108" s="160"/>
      <c r="B108" s="160"/>
      <c r="C108" s="23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AE108" s="197"/>
      <c r="AF108" s="197"/>
      <c r="AG108" s="197"/>
      <c r="AH108" s="197"/>
      <c r="AI108" s="276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197"/>
      <c r="FM108" s="197"/>
      <c r="FN108" s="27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197"/>
      <c r="GD108" s="197"/>
      <c r="GE108" s="197"/>
      <c r="GF108" s="197"/>
      <c r="GG108" s="197"/>
      <c r="GH108" s="197"/>
      <c r="GI108" s="197"/>
      <c r="GJ108" s="197"/>
      <c r="GK108" s="197"/>
      <c r="GL108" s="197"/>
      <c r="GM108" s="197"/>
      <c r="GN108" s="197"/>
      <c r="GO108" s="197"/>
      <c r="GP108" s="197"/>
      <c r="GQ108" s="197"/>
      <c r="GR108" s="197"/>
      <c r="GS108" s="197"/>
      <c r="GT108" s="197"/>
      <c r="GU108" s="197"/>
      <c r="GV108" s="197"/>
      <c r="GW108" s="197"/>
      <c r="GX108" s="197"/>
      <c r="GY108" s="197"/>
      <c r="GZ108" s="197"/>
      <c r="HA108" s="197"/>
      <c r="HB108" s="197"/>
      <c r="HC108" s="197"/>
      <c r="HD108" s="197"/>
      <c r="HE108" s="197"/>
      <c r="HF108" s="197"/>
      <c r="HG108" s="197"/>
      <c r="HH108" s="197"/>
      <c r="HI108" s="197"/>
      <c r="HJ108" s="197"/>
      <c r="HK108" s="197"/>
      <c r="HL108" s="197"/>
      <c r="HM108" s="197"/>
      <c r="HN108" s="197"/>
      <c r="HO108" s="197"/>
      <c r="HP108" s="197"/>
      <c r="HQ108" s="197"/>
      <c r="HR108" s="197"/>
    </row>
    <row r="109" spans="1:226" ht="15" customHeight="1">
      <c r="A109" s="160"/>
      <c r="B109" s="160"/>
      <c r="C109" s="23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AE109" s="197"/>
      <c r="AF109" s="197"/>
      <c r="AG109" s="197"/>
      <c r="AH109" s="197"/>
      <c r="AI109" s="276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27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  <c r="HQ109" s="197"/>
      <c r="HR109" s="197"/>
    </row>
    <row r="110" spans="1:226" ht="15" customHeight="1">
      <c r="A110" s="160"/>
      <c r="B110" s="160"/>
      <c r="C110" s="23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AE110" s="197"/>
      <c r="AF110" s="197"/>
      <c r="AG110" s="197"/>
      <c r="AH110" s="197"/>
      <c r="AI110" s="276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27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  <c r="HQ110" s="197"/>
      <c r="HR110" s="197"/>
    </row>
    <row r="111" spans="1:226" ht="15" customHeight="1">
      <c r="A111" s="160"/>
      <c r="B111" s="160"/>
      <c r="C111" s="23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AE111" s="197"/>
      <c r="AF111" s="197"/>
      <c r="AG111" s="197"/>
      <c r="AH111" s="197"/>
      <c r="AI111" s="276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197"/>
      <c r="FM111" s="197"/>
      <c r="FN111" s="27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197"/>
      <c r="GD111" s="197"/>
      <c r="GE111" s="197"/>
      <c r="GF111" s="197"/>
      <c r="GG111" s="197"/>
      <c r="GH111" s="197"/>
      <c r="GI111" s="197"/>
      <c r="GJ111" s="197"/>
      <c r="GK111" s="197"/>
      <c r="GL111" s="197"/>
      <c r="GM111" s="197"/>
      <c r="GN111" s="197"/>
      <c r="GO111" s="197"/>
      <c r="GP111" s="197"/>
      <c r="GQ111" s="197"/>
      <c r="GR111" s="197"/>
      <c r="GS111" s="197"/>
      <c r="GT111" s="197"/>
      <c r="GU111" s="197"/>
      <c r="GV111" s="197"/>
      <c r="GW111" s="197"/>
      <c r="GX111" s="197"/>
      <c r="GY111" s="197"/>
      <c r="GZ111" s="197"/>
      <c r="HA111" s="197"/>
      <c r="HB111" s="197"/>
      <c r="HC111" s="197"/>
      <c r="HD111" s="197"/>
      <c r="HE111" s="197"/>
      <c r="HF111" s="197"/>
      <c r="HG111" s="197"/>
      <c r="HH111" s="197"/>
      <c r="HI111" s="197"/>
      <c r="HJ111" s="197"/>
      <c r="HK111" s="197"/>
      <c r="HL111" s="197"/>
      <c r="HM111" s="197"/>
      <c r="HN111" s="197"/>
      <c r="HO111" s="197"/>
      <c r="HP111" s="197"/>
      <c r="HQ111" s="197"/>
      <c r="HR111" s="197"/>
    </row>
    <row r="112" spans="1:226" ht="15" customHeight="1">
      <c r="A112" s="160"/>
      <c r="B112" s="160"/>
      <c r="C112" s="23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AE112" s="197"/>
      <c r="AF112" s="197"/>
      <c r="AG112" s="197"/>
      <c r="AH112" s="197"/>
      <c r="AI112" s="276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197"/>
      <c r="FM112" s="197"/>
      <c r="FN112" s="27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97"/>
      <c r="GD112" s="197"/>
      <c r="GE112" s="197"/>
      <c r="GF112" s="197"/>
      <c r="GG112" s="197"/>
      <c r="GH112" s="197"/>
      <c r="GI112" s="197"/>
      <c r="GJ112" s="197"/>
      <c r="GK112" s="197"/>
      <c r="GL112" s="197"/>
      <c r="GM112" s="197"/>
      <c r="GN112" s="197"/>
      <c r="GO112" s="197"/>
      <c r="GP112" s="197"/>
      <c r="GQ112" s="197"/>
      <c r="GR112" s="197"/>
      <c r="GS112" s="197"/>
      <c r="GT112" s="197"/>
      <c r="GU112" s="197"/>
      <c r="GV112" s="197"/>
      <c r="GW112" s="197"/>
      <c r="GX112" s="197"/>
      <c r="GY112" s="197"/>
      <c r="GZ112" s="197"/>
      <c r="HA112" s="197"/>
      <c r="HB112" s="197"/>
      <c r="HC112" s="197"/>
      <c r="HD112" s="197"/>
      <c r="HE112" s="197"/>
      <c r="HF112" s="197"/>
      <c r="HG112" s="197"/>
      <c r="HH112" s="197"/>
      <c r="HI112" s="197"/>
      <c r="HJ112" s="197"/>
      <c r="HK112" s="197"/>
      <c r="HL112" s="197"/>
      <c r="HM112" s="197"/>
      <c r="HN112" s="197"/>
      <c r="HO112" s="197"/>
      <c r="HP112" s="197"/>
      <c r="HQ112" s="197"/>
      <c r="HR112" s="197"/>
    </row>
    <row r="113" spans="1:226" ht="15" customHeight="1">
      <c r="A113" s="160"/>
      <c r="B113" s="160"/>
      <c r="C113" s="23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AE113" s="197"/>
      <c r="AF113" s="197"/>
      <c r="AG113" s="197"/>
      <c r="AH113" s="197"/>
      <c r="AI113" s="276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197"/>
      <c r="FM113" s="197"/>
      <c r="FN113" s="27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97"/>
      <c r="GD113" s="197"/>
      <c r="GE113" s="197"/>
      <c r="GF113" s="197"/>
      <c r="GG113" s="197"/>
      <c r="GH113" s="197"/>
      <c r="GI113" s="197"/>
      <c r="GJ113" s="197"/>
      <c r="GK113" s="197"/>
      <c r="GL113" s="197"/>
      <c r="GM113" s="197"/>
      <c r="GN113" s="197"/>
      <c r="GO113" s="197"/>
      <c r="GP113" s="197"/>
      <c r="GQ113" s="197"/>
      <c r="GR113" s="197"/>
      <c r="GS113" s="197"/>
      <c r="GT113" s="197"/>
      <c r="GU113" s="197"/>
      <c r="GV113" s="197"/>
      <c r="GW113" s="197"/>
      <c r="GX113" s="197"/>
      <c r="GY113" s="197"/>
      <c r="GZ113" s="197"/>
      <c r="HA113" s="197"/>
      <c r="HB113" s="197"/>
      <c r="HC113" s="197"/>
      <c r="HD113" s="197"/>
      <c r="HE113" s="197"/>
      <c r="HF113" s="197"/>
      <c r="HG113" s="197"/>
      <c r="HH113" s="197"/>
      <c r="HI113" s="197"/>
      <c r="HJ113" s="197"/>
      <c r="HK113" s="197"/>
      <c r="HL113" s="197"/>
      <c r="HM113" s="197"/>
      <c r="HN113" s="197"/>
      <c r="HO113" s="197"/>
      <c r="HP113" s="197"/>
      <c r="HQ113" s="197"/>
      <c r="HR113" s="197"/>
    </row>
    <row r="114" spans="1:226" ht="15" customHeight="1">
      <c r="A114" s="160"/>
      <c r="B114" s="160"/>
      <c r="C114" s="23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AE114" s="197"/>
      <c r="AF114" s="197"/>
      <c r="AG114" s="197"/>
      <c r="AH114" s="197"/>
      <c r="AI114" s="276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197"/>
      <c r="FM114" s="197"/>
      <c r="FN114" s="27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97"/>
      <c r="GD114" s="197"/>
      <c r="GE114" s="197"/>
      <c r="GF114" s="197"/>
      <c r="GG114" s="197"/>
      <c r="GH114" s="197"/>
      <c r="GI114" s="197"/>
      <c r="GJ114" s="197"/>
      <c r="GK114" s="197"/>
      <c r="GL114" s="197"/>
      <c r="GM114" s="197"/>
      <c r="GN114" s="197"/>
      <c r="GO114" s="197"/>
      <c r="GP114" s="197"/>
      <c r="GQ114" s="197"/>
      <c r="GR114" s="197"/>
      <c r="GS114" s="197"/>
      <c r="GT114" s="197"/>
      <c r="GU114" s="197"/>
      <c r="GV114" s="197"/>
      <c r="GW114" s="197"/>
      <c r="GX114" s="197"/>
      <c r="GY114" s="197"/>
      <c r="GZ114" s="197"/>
      <c r="HA114" s="197"/>
      <c r="HB114" s="197"/>
      <c r="HC114" s="197"/>
      <c r="HD114" s="197"/>
      <c r="HE114" s="197"/>
      <c r="HF114" s="197"/>
      <c r="HG114" s="197"/>
      <c r="HH114" s="197"/>
      <c r="HI114" s="197"/>
      <c r="HJ114" s="197"/>
      <c r="HK114" s="197"/>
      <c r="HL114" s="197"/>
      <c r="HM114" s="197"/>
      <c r="HN114" s="197"/>
      <c r="HO114" s="197"/>
      <c r="HP114" s="197"/>
      <c r="HQ114" s="197"/>
      <c r="HR114" s="197"/>
    </row>
    <row r="115" spans="1:226" ht="15" customHeight="1">
      <c r="A115" s="160"/>
      <c r="B115" s="160"/>
      <c r="C115" s="23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AE115" s="197"/>
      <c r="AF115" s="197"/>
      <c r="AG115" s="197"/>
      <c r="AH115" s="197"/>
      <c r="AI115" s="276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197"/>
      <c r="FM115" s="197"/>
      <c r="FN115" s="27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7"/>
      <c r="GO115" s="197"/>
      <c r="GP115" s="197"/>
      <c r="GQ115" s="197"/>
      <c r="GR115" s="197"/>
      <c r="GS115" s="197"/>
      <c r="GT115" s="197"/>
      <c r="GU115" s="197"/>
      <c r="GV115" s="197"/>
      <c r="GW115" s="197"/>
      <c r="GX115" s="197"/>
      <c r="GY115" s="197"/>
      <c r="GZ115" s="197"/>
      <c r="HA115" s="197"/>
      <c r="HB115" s="197"/>
      <c r="HC115" s="197"/>
      <c r="HD115" s="197"/>
      <c r="HE115" s="197"/>
      <c r="HF115" s="197"/>
      <c r="HG115" s="197"/>
      <c r="HH115" s="197"/>
      <c r="HI115" s="197"/>
      <c r="HJ115" s="197"/>
      <c r="HK115" s="197"/>
      <c r="HL115" s="197"/>
      <c r="HM115" s="197"/>
      <c r="HN115" s="197"/>
      <c r="HO115" s="197"/>
      <c r="HP115" s="197"/>
      <c r="HQ115" s="197"/>
      <c r="HR115" s="197"/>
    </row>
    <row r="116" spans="1:226" ht="15" customHeight="1">
      <c r="A116" s="160"/>
      <c r="B116" s="160"/>
      <c r="C116" s="23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AE116" s="197"/>
      <c r="AF116" s="197"/>
      <c r="AG116" s="197"/>
      <c r="AH116" s="197"/>
      <c r="AI116" s="276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  <c r="EC116" s="197"/>
      <c r="ED116" s="197"/>
      <c r="EE116" s="197"/>
      <c r="EF116" s="197"/>
      <c r="EG116" s="197"/>
      <c r="EH116" s="197"/>
      <c r="EI116" s="197"/>
      <c r="EJ116" s="197"/>
      <c r="EK116" s="197"/>
      <c r="EL116" s="197"/>
      <c r="EM116" s="197"/>
      <c r="EN116" s="197"/>
      <c r="EO116" s="197"/>
      <c r="EP116" s="197"/>
      <c r="EQ116" s="197"/>
      <c r="ER116" s="197"/>
      <c r="ES116" s="197"/>
      <c r="ET116" s="197"/>
      <c r="EU116" s="197"/>
      <c r="EV116" s="197"/>
      <c r="EW116" s="197"/>
      <c r="EX116" s="197"/>
      <c r="EY116" s="197"/>
      <c r="EZ116" s="197"/>
      <c r="FA116" s="197"/>
      <c r="FB116" s="197"/>
      <c r="FC116" s="197"/>
      <c r="FD116" s="197"/>
      <c r="FE116" s="197"/>
      <c r="FF116" s="197"/>
      <c r="FG116" s="197"/>
      <c r="FH116" s="197"/>
      <c r="FI116" s="197"/>
      <c r="FJ116" s="197"/>
      <c r="FK116" s="197"/>
      <c r="FL116" s="197"/>
      <c r="FM116" s="197"/>
      <c r="FN116" s="277"/>
      <c r="FO116" s="197"/>
      <c r="FP116" s="197"/>
      <c r="FQ116" s="197"/>
      <c r="FR116" s="197"/>
      <c r="FS116" s="197"/>
      <c r="FT116" s="197"/>
      <c r="FU116" s="197"/>
      <c r="FV116" s="197"/>
      <c r="FW116" s="197"/>
      <c r="FX116" s="197"/>
      <c r="FY116" s="197"/>
      <c r="FZ116" s="197"/>
      <c r="GA116" s="197"/>
      <c r="GB116" s="197"/>
      <c r="GC116" s="197"/>
      <c r="GD116" s="197"/>
      <c r="GE116" s="197"/>
      <c r="GF116" s="197"/>
      <c r="GG116" s="197"/>
      <c r="GH116" s="197"/>
      <c r="GI116" s="197"/>
      <c r="GJ116" s="197"/>
      <c r="GK116" s="197"/>
      <c r="GL116" s="197"/>
      <c r="GM116" s="197"/>
      <c r="GN116" s="197"/>
      <c r="GO116" s="197"/>
      <c r="GP116" s="197"/>
      <c r="GQ116" s="197"/>
      <c r="GR116" s="197"/>
      <c r="GS116" s="197"/>
      <c r="GT116" s="197"/>
      <c r="GU116" s="197"/>
      <c r="GV116" s="197"/>
      <c r="GW116" s="197"/>
      <c r="GX116" s="197"/>
      <c r="GY116" s="197"/>
      <c r="GZ116" s="197"/>
      <c r="HA116" s="197"/>
      <c r="HB116" s="197"/>
      <c r="HC116" s="197"/>
      <c r="HD116" s="197"/>
      <c r="HE116" s="197"/>
      <c r="HF116" s="197"/>
      <c r="HG116" s="197"/>
      <c r="HH116" s="197"/>
      <c r="HI116" s="197"/>
      <c r="HJ116" s="197"/>
      <c r="HK116" s="197"/>
      <c r="HL116" s="197"/>
      <c r="HM116" s="197"/>
      <c r="HN116" s="197"/>
      <c r="HO116" s="197"/>
      <c r="HP116" s="197"/>
      <c r="HQ116" s="197"/>
      <c r="HR116" s="197"/>
    </row>
    <row r="117" spans="1:226" ht="15" customHeight="1">
      <c r="A117" s="160"/>
      <c r="B117" s="160"/>
      <c r="C117" s="23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AE117" s="197"/>
      <c r="AF117" s="197"/>
      <c r="AG117" s="197"/>
      <c r="AH117" s="197"/>
      <c r="AI117" s="276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197"/>
      <c r="ES117" s="197"/>
      <c r="ET117" s="197"/>
      <c r="EU117" s="197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197"/>
      <c r="FG117" s="197"/>
      <c r="FH117" s="197"/>
      <c r="FI117" s="197"/>
      <c r="FJ117" s="197"/>
      <c r="FK117" s="197"/>
      <c r="FL117" s="197"/>
      <c r="FM117" s="197"/>
      <c r="FN117" s="277"/>
      <c r="FO117" s="197"/>
      <c r="FP117" s="197"/>
      <c r="FQ117" s="197"/>
      <c r="FR117" s="197"/>
      <c r="FS117" s="197"/>
      <c r="FT117" s="197"/>
      <c r="FU117" s="197"/>
      <c r="FV117" s="197"/>
      <c r="FW117" s="197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197"/>
      <c r="GI117" s="197"/>
      <c r="GJ117" s="197"/>
      <c r="GK117" s="197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197"/>
      <c r="GW117" s="197"/>
      <c r="GX117" s="197"/>
      <c r="GY117" s="197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197"/>
      <c r="HK117" s="197"/>
      <c r="HL117" s="197"/>
      <c r="HM117" s="197"/>
      <c r="HN117" s="197"/>
      <c r="HO117" s="197"/>
      <c r="HP117" s="197"/>
      <c r="HQ117" s="197"/>
      <c r="HR117" s="197"/>
    </row>
    <row r="118" spans="1:226" ht="15" customHeight="1">
      <c r="A118" s="160"/>
      <c r="B118" s="160"/>
      <c r="C118" s="23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AE118" s="197"/>
      <c r="AF118" s="197"/>
      <c r="AG118" s="197"/>
      <c r="AH118" s="197"/>
      <c r="AI118" s="276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197"/>
      <c r="FM118" s="197"/>
      <c r="FN118" s="27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197"/>
      <c r="GD118" s="197"/>
      <c r="GE118" s="197"/>
      <c r="GF118" s="197"/>
      <c r="GG118" s="197"/>
      <c r="GH118" s="197"/>
      <c r="GI118" s="197"/>
      <c r="GJ118" s="197"/>
      <c r="GK118" s="197"/>
      <c r="GL118" s="197"/>
      <c r="GM118" s="197"/>
      <c r="GN118" s="197"/>
      <c r="GO118" s="197"/>
      <c r="GP118" s="197"/>
      <c r="GQ118" s="197"/>
      <c r="GR118" s="197"/>
      <c r="GS118" s="197"/>
      <c r="GT118" s="197"/>
      <c r="GU118" s="197"/>
      <c r="GV118" s="197"/>
      <c r="GW118" s="197"/>
      <c r="GX118" s="197"/>
      <c r="GY118" s="197"/>
      <c r="GZ118" s="197"/>
      <c r="HA118" s="197"/>
      <c r="HB118" s="197"/>
      <c r="HC118" s="197"/>
      <c r="HD118" s="197"/>
      <c r="HE118" s="197"/>
      <c r="HF118" s="197"/>
      <c r="HG118" s="197"/>
      <c r="HH118" s="197"/>
      <c r="HI118" s="197"/>
      <c r="HJ118" s="197"/>
      <c r="HK118" s="197"/>
      <c r="HL118" s="197"/>
      <c r="HM118" s="197"/>
      <c r="HN118" s="197"/>
      <c r="HO118" s="197"/>
      <c r="HP118" s="197"/>
      <c r="HQ118" s="197"/>
      <c r="HR118" s="197"/>
    </row>
    <row r="119" spans="1:226" ht="15" customHeight="1">
      <c r="A119" s="160"/>
      <c r="B119" s="160"/>
      <c r="C119" s="23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AE119" s="197"/>
      <c r="AF119" s="197"/>
      <c r="AG119" s="197"/>
      <c r="AH119" s="197"/>
      <c r="AI119" s="276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197"/>
      <c r="FM119" s="197"/>
      <c r="FN119" s="27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197"/>
      <c r="GD119" s="197"/>
      <c r="GE119" s="197"/>
      <c r="GF119" s="197"/>
      <c r="GG119" s="197"/>
      <c r="GH119" s="197"/>
      <c r="GI119" s="197"/>
      <c r="GJ119" s="197"/>
      <c r="GK119" s="197"/>
      <c r="GL119" s="197"/>
      <c r="GM119" s="197"/>
      <c r="GN119" s="197"/>
      <c r="GO119" s="197"/>
      <c r="GP119" s="197"/>
      <c r="GQ119" s="197"/>
      <c r="GR119" s="197"/>
      <c r="GS119" s="197"/>
      <c r="GT119" s="197"/>
      <c r="GU119" s="197"/>
      <c r="GV119" s="197"/>
      <c r="GW119" s="197"/>
      <c r="GX119" s="197"/>
      <c r="GY119" s="197"/>
      <c r="GZ119" s="197"/>
      <c r="HA119" s="197"/>
      <c r="HB119" s="197"/>
      <c r="HC119" s="197"/>
      <c r="HD119" s="197"/>
      <c r="HE119" s="197"/>
      <c r="HF119" s="197"/>
      <c r="HG119" s="197"/>
      <c r="HH119" s="197"/>
      <c r="HI119" s="197"/>
      <c r="HJ119" s="197"/>
      <c r="HK119" s="197"/>
      <c r="HL119" s="197"/>
      <c r="HM119" s="197"/>
      <c r="HN119" s="197"/>
      <c r="HO119" s="197"/>
      <c r="HP119" s="197"/>
      <c r="HQ119" s="197"/>
      <c r="HR119" s="197"/>
    </row>
    <row r="120" spans="1:226" ht="15" customHeight="1">
      <c r="A120" s="160"/>
      <c r="B120" s="160"/>
      <c r="C120" s="23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AE120" s="197"/>
      <c r="AF120" s="197"/>
      <c r="AG120" s="197"/>
      <c r="AH120" s="197"/>
      <c r="AI120" s="276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197"/>
      <c r="FM120" s="197"/>
      <c r="FN120" s="27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7"/>
      <c r="GO120" s="197"/>
      <c r="GP120" s="197"/>
      <c r="GQ120" s="197"/>
      <c r="GR120" s="197"/>
      <c r="GS120" s="197"/>
      <c r="GT120" s="197"/>
      <c r="GU120" s="197"/>
      <c r="GV120" s="197"/>
      <c r="GW120" s="197"/>
      <c r="GX120" s="197"/>
      <c r="GY120" s="197"/>
      <c r="GZ120" s="197"/>
      <c r="HA120" s="197"/>
      <c r="HB120" s="197"/>
      <c r="HC120" s="197"/>
      <c r="HD120" s="197"/>
      <c r="HE120" s="197"/>
      <c r="HF120" s="197"/>
      <c r="HG120" s="197"/>
      <c r="HH120" s="197"/>
      <c r="HI120" s="197"/>
      <c r="HJ120" s="197"/>
      <c r="HK120" s="197"/>
      <c r="HL120" s="197"/>
      <c r="HM120" s="197"/>
      <c r="HN120" s="197"/>
      <c r="HO120" s="197"/>
      <c r="HP120" s="197"/>
      <c r="HQ120" s="197"/>
      <c r="HR120" s="197"/>
    </row>
    <row r="121" spans="1:226" ht="15" customHeight="1">
      <c r="A121" s="160"/>
      <c r="B121" s="160"/>
      <c r="C121" s="23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AE121" s="197"/>
      <c r="AF121" s="197"/>
      <c r="AG121" s="197"/>
      <c r="AH121" s="197"/>
      <c r="AI121" s="276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  <c r="EN121" s="197"/>
      <c r="EO121" s="197"/>
      <c r="EP121" s="197"/>
      <c r="EQ121" s="197"/>
      <c r="ER121" s="197"/>
      <c r="ES121" s="197"/>
      <c r="ET121" s="197"/>
      <c r="EU121" s="197"/>
      <c r="EV121" s="197"/>
      <c r="EW121" s="197"/>
      <c r="EX121" s="197"/>
      <c r="EY121" s="197"/>
      <c r="EZ121" s="197"/>
      <c r="FA121" s="197"/>
      <c r="FB121" s="197"/>
      <c r="FC121" s="197"/>
      <c r="FD121" s="197"/>
      <c r="FE121" s="197"/>
      <c r="FF121" s="197"/>
      <c r="FG121" s="197"/>
      <c r="FH121" s="197"/>
      <c r="FI121" s="197"/>
      <c r="FJ121" s="197"/>
      <c r="FK121" s="197"/>
      <c r="FL121" s="197"/>
      <c r="FM121" s="197"/>
      <c r="FN121" s="277"/>
      <c r="FO121" s="197"/>
      <c r="FP121" s="197"/>
      <c r="FQ121" s="197"/>
      <c r="FR121" s="197"/>
      <c r="FS121" s="197"/>
      <c r="FT121" s="197"/>
      <c r="FU121" s="197"/>
      <c r="FV121" s="197"/>
      <c r="FW121" s="197"/>
      <c r="FX121" s="197"/>
      <c r="FY121" s="197"/>
      <c r="FZ121" s="197"/>
      <c r="GA121" s="197"/>
      <c r="GB121" s="197"/>
      <c r="GC121" s="197"/>
      <c r="GD121" s="197"/>
      <c r="GE121" s="197"/>
      <c r="GF121" s="197"/>
      <c r="GG121" s="197"/>
      <c r="GH121" s="197"/>
      <c r="GI121" s="197"/>
      <c r="GJ121" s="197"/>
      <c r="GK121" s="197"/>
      <c r="GL121" s="197"/>
      <c r="GM121" s="197"/>
      <c r="GN121" s="197"/>
      <c r="GO121" s="197"/>
      <c r="GP121" s="197"/>
      <c r="GQ121" s="197"/>
      <c r="GR121" s="197"/>
      <c r="GS121" s="197"/>
      <c r="GT121" s="197"/>
      <c r="GU121" s="197"/>
      <c r="GV121" s="197"/>
      <c r="GW121" s="197"/>
      <c r="GX121" s="197"/>
      <c r="GY121" s="197"/>
      <c r="GZ121" s="197"/>
      <c r="HA121" s="197"/>
      <c r="HB121" s="197"/>
      <c r="HC121" s="197"/>
      <c r="HD121" s="197"/>
      <c r="HE121" s="197"/>
      <c r="HF121" s="197"/>
      <c r="HG121" s="197"/>
      <c r="HH121" s="197"/>
      <c r="HI121" s="197"/>
      <c r="HJ121" s="197"/>
      <c r="HK121" s="197"/>
      <c r="HL121" s="197"/>
      <c r="HM121" s="197"/>
      <c r="HN121" s="197"/>
      <c r="HO121" s="197"/>
      <c r="HP121" s="197"/>
      <c r="HQ121" s="197"/>
      <c r="HR121" s="197"/>
    </row>
    <row r="122" spans="1:226" ht="15" customHeight="1">
      <c r="A122" s="160"/>
      <c r="B122" s="160"/>
      <c r="C122" s="23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AE122" s="197"/>
      <c r="AF122" s="197"/>
      <c r="AG122" s="197"/>
      <c r="AH122" s="197"/>
      <c r="AI122" s="276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7"/>
      <c r="EU122" s="197"/>
      <c r="EV122" s="197"/>
      <c r="EW122" s="197"/>
      <c r="EX122" s="197"/>
      <c r="EY122" s="197"/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7"/>
      <c r="FL122" s="197"/>
      <c r="FM122" s="197"/>
      <c r="FN122" s="27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7"/>
      <c r="FY122" s="197"/>
      <c r="FZ122" s="197"/>
      <c r="GA122" s="197"/>
      <c r="GB122" s="197"/>
      <c r="GC122" s="197"/>
      <c r="GD122" s="197"/>
      <c r="GE122" s="197"/>
      <c r="GF122" s="197"/>
      <c r="GG122" s="197"/>
      <c r="GH122" s="197"/>
      <c r="GI122" s="197"/>
      <c r="GJ122" s="197"/>
      <c r="GK122" s="197"/>
      <c r="GL122" s="197"/>
      <c r="GM122" s="197"/>
      <c r="GN122" s="197"/>
      <c r="GO122" s="197"/>
      <c r="GP122" s="197"/>
      <c r="GQ122" s="197"/>
      <c r="GR122" s="197"/>
      <c r="GS122" s="197"/>
      <c r="GT122" s="197"/>
      <c r="GU122" s="197"/>
      <c r="GV122" s="197"/>
      <c r="GW122" s="197"/>
      <c r="GX122" s="197"/>
      <c r="GY122" s="197"/>
      <c r="GZ122" s="197"/>
      <c r="HA122" s="197"/>
      <c r="HB122" s="197"/>
      <c r="HC122" s="197"/>
      <c r="HD122" s="197"/>
      <c r="HE122" s="197"/>
      <c r="HF122" s="197"/>
      <c r="HG122" s="197"/>
      <c r="HH122" s="197"/>
      <c r="HI122" s="197"/>
      <c r="HJ122" s="197"/>
      <c r="HK122" s="197"/>
      <c r="HL122" s="197"/>
      <c r="HM122" s="197"/>
      <c r="HN122" s="197"/>
      <c r="HO122" s="197"/>
      <c r="HP122" s="197"/>
      <c r="HQ122" s="197"/>
      <c r="HR122" s="197"/>
    </row>
    <row r="123" spans="1:226" ht="15" customHeight="1">
      <c r="A123" s="160"/>
      <c r="B123" s="160"/>
      <c r="C123" s="23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AE123" s="197"/>
      <c r="AF123" s="197"/>
      <c r="AG123" s="197"/>
      <c r="AH123" s="197"/>
      <c r="AI123" s="276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7"/>
      <c r="EU123" s="197"/>
      <c r="EV123" s="197"/>
      <c r="EW123" s="197"/>
      <c r="EX123" s="197"/>
      <c r="EY123" s="197"/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7"/>
      <c r="FL123" s="197"/>
      <c r="FM123" s="197"/>
      <c r="FN123" s="27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7"/>
      <c r="FY123" s="197"/>
      <c r="FZ123" s="197"/>
      <c r="GA123" s="197"/>
      <c r="GB123" s="197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  <c r="HQ123" s="197"/>
      <c r="HR123" s="197"/>
    </row>
    <row r="124" spans="1:226" ht="15" customHeight="1">
      <c r="A124" s="160"/>
      <c r="B124" s="160"/>
      <c r="C124" s="23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AE124" s="197"/>
      <c r="AF124" s="197"/>
      <c r="AG124" s="197"/>
      <c r="AH124" s="197"/>
      <c r="AI124" s="276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7"/>
      <c r="EU124" s="197"/>
      <c r="EV124" s="197"/>
      <c r="EW124" s="197"/>
      <c r="EX124" s="197"/>
      <c r="EY124" s="197"/>
      <c r="EZ124" s="197"/>
      <c r="FA124" s="197"/>
      <c r="FB124" s="197"/>
      <c r="FC124" s="197"/>
      <c r="FD124" s="197"/>
      <c r="FE124" s="197"/>
      <c r="FF124" s="197"/>
      <c r="FG124" s="197"/>
      <c r="FH124" s="197"/>
      <c r="FI124" s="197"/>
      <c r="FJ124" s="197"/>
      <c r="FK124" s="197"/>
      <c r="FL124" s="197"/>
      <c r="FM124" s="197"/>
      <c r="FN124" s="27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97"/>
      <c r="GD124" s="197"/>
      <c r="GE124" s="197"/>
      <c r="GF124" s="197"/>
      <c r="GG124" s="197"/>
      <c r="GH124" s="197"/>
      <c r="GI124" s="197"/>
      <c r="GJ124" s="197"/>
      <c r="GK124" s="197"/>
      <c r="GL124" s="197"/>
      <c r="GM124" s="197"/>
      <c r="GN124" s="197"/>
      <c r="GO124" s="197"/>
      <c r="GP124" s="197"/>
      <c r="GQ124" s="197"/>
      <c r="GR124" s="197"/>
      <c r="GS124" s="197"/>
      <c r="GT124" s="197"/>
      <c r="GU124" s="197"/>
      <c r="GV124" s="197"/>
      <c r="GW124" s="197"/>
      <c r="GX124" s="197"/>
      <c r="GY124" s="197"/>
      <c r="GZ124" s="197"/>
      <c r="HA124" s="197"/>
      <c r="HB124" s="197"/>
      <c r="HC124" s="197"/>
      <c r="HD124" s="197"/>
      <c r="HE124" s="197"/>
      <c r="HF124" s="197"/>
      <c r="HG124" s="197"/>
      <c r="HH124" s="197"/>
      <c r="HI124" s="197"/>
      <c r="HJ124" s="197"/>
      <c r="HK124" s="197"/>
      <c r="HL124" s="197"/>
      <c r="HM124" s="197"/>
      <c r="HN124" s="197"/>
      <c r="HO124" s="197"/>
      <c r="HP124" s="197"/>
      <c r="HQ124" s="197"/>
      <c r="HR124" s="197"/>
    </row>
    <row r="125" spans="1:226" ht="15" customHeight="1">
      <c r="A125" s="160"/>
      <c r="B125" s="160"/>
      <c r="C125" s="23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AE125" s="197"/>
      <c r="AF125" s="197"/>
      <c r="AG125" s="197"/>
      <c r="AH125" s="197"/>
      <c r="AI125" s="276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  <c r="EN125" s="197"/>
      <c r="EO125" s="197"/>
      <c r="EP125" s="197"/>
      <c r="EQ125" s="197"/>
      <c r="ER125" s="197"/>
      <c r="ES125" s="197"/>
      <c r="ET125" s="197"/>
      <c r="EU125" s="197"/>
      <c r="EV125" s="197"/>
      <c r="EW125" s="197"/>
      <c r="EX125" s="197"/>
      <c r="EY125" s="197"/>
      <c r="EZ125" s="197"/>
      <c r="FA125" s="197"/>
      <c r="FB125" s="197"/>
      <c r="FC125" s="197"/>
      <c r="FD125" s="197"/>
      <c r="FE125" s="197"/>
      <c r="FF125" s="197"/>
      <c r="FG125" s="197"/>
      <c r="FH125" s="197"/>
      <c r="FI125" s="197"/>
      <c r="FJ125" s="197"/>
      <c r="FK125" s="197"/>
      <c r="FL125" s="197"/>
      <c r="FM125" s="197"/>
      <c r="FN125" s="27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197"/>
      <c r="GD125" s="197"/>
      <c r="GE125" s="197"/>
      <c r="GF125" s="197"/>
      <c r="GG125" s="197"/>
      <c r="GH125" s="197"/>
      <c r="GI125" s="197"/>
      <c r="GJ125" s="197"/>
      <c r="GK125" s="197"/>
      <c r="GL125" s="197"/>
      <c r="GM125" s="197"/>
      <c r="GN125" s="197"/>
      <c r="GO125" s="197"/>
      <c r="GP125" s="197"/>
      <c r="GQ125" s="197"/>
      <c r="GR125" s="197"/>
      <c r="GS125" s="197"/>
      <c r="GT125" s="197"/>
      <c r="GU125" s="197"/>
      <c r="GV125" s="197"/>
      <c r="GW125" s="197"/>
      <c r="GX125" s="197"/>
      <c r="GY125" s="197"/>
      <c r="GZ125" s="197"/>
      <c r="HA125" s="197"/>
      <c r="HB125" s="197"/>
      <c r="HC125" s="197"/>
      <c r="HD125" s="197"/>
      <c r="HE125" s="197"/>
      <c r="HF125" s="197"/>
      <c r="HG125" s="197"/>
      <c r="HH125" s="197"/>
      <c r="HI125" s="197"/>
      <c r="HJ125" s="197"/>
      <c r="HK125" s="197"/>
      <c r="HL125" s="197"/>
      <c r="HM125" s="197"/>
      <c r="HN125" s="197"/>
      <c r="HO125" s="197"/>
      <c r="HP125" s="197"/>
      <c r="HQ125" s="197"/>
      <c r="HR125" s="197"/>
    </row>
    <row r="126" spans="1:226" ht="15" customHeight="1">
      <c r="A126" s="160"/>
      <c r="B126" s="160"/>
      <c r="C126" s="23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AE126" s="197"/>
      <c r="AF126" s="197"/>
      <c r="AG126" s="197"/>
      <c r="AH126" s="197"/>
      <c r="AI126" s="276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  <c r="EN126" s="197"/>
      <c r="EO126" s="197"/>
      <c r="EP126" s="197"/>
      <c r="EQ126" s="197"/>
      <c r="ER126" s="197"/>
      <c r="ES126" s="197"/>
      <c r="ET126" s="197"/>
      <c r="EU126" s="197"/>
      <c r="EV126" s="197"/>
      <c r="EW126" s="197"/>
      <c r="EX126" s="197"/>
      <c r="EY126" s="197"/>
      <c r="EZ126" s="197"/>
      <c r="FA126" s="197"/>
      <c r="FB126" s="197"/>
      <c r="FC126" s="197"/>
      <c r="FD126" s="197"/>
      <c r="FE126" s="197"/>
      <c r="FF126" s="197"/>
      <c r="FG126" s="197"/>
      <c r="FH126" s="197"/>
      <c r="FI126" s="197"/>
      <c r="FJ126" s="197"/>
      <c r="FK126" s="197"/>
      <c r="FL126" s="197"/>
      <c r="FM126" s="197"/>
      <c r="FN126" s="277"/>
      <c r="FO126" s="197"/>
      <c r="FP126" s="197"/>
      <c r="FQ126" s="197"/>
      <c r="FR126" s="197"/>
      <c r="FS126" s="197"/>
      <c r="FT126" s="197"/>
      <c r="FU126" s="197"/>
      <c r="FV126" s="197"/>
      <c r="FW126" s="197"/>
      <c r="FX126" s="197"/>
      <c r="FY126" s="197"/>
      <c r="FZ126" s="197"/>
      <c r="GA126" s="197"/>
      <c r="GB126" s="197"/>
      <c r="GC126" s="197"/>
      <c r="GD126" s="197"/>
      <c r="GE126" s="197"/>
      <c r="GF126" s="197"/>
      <c r="GG126" s="197"/>
      <c r="GH126" s="197"/>
      <c r="GI126" s="197"/>
      <c r="GJ126" s="197"/>
      <c r="GK126" s="197"/>
      <c r="GL126" s="197"/>
      <c r="GM126" s="197"/>
      <c r="GN126" s="197"/>
      <c r="GO126" s="197"/>
      <c r="GP126" s="197"/>
      <c r="GQ126" s="197"/>
      <c r="GR126" s="197"/>
      <c r="GS126" s="197"/>
      <c r="GT126" s="197"/>
      <c r="GU126" s="197"/>
      <c r="GV126" s="197"/>
      <c r="GW126" s="197"/>
      <c r="GX126" s="197"/>
      <c r="GY126" s="197"/>
      <c r="GZ126" s="197"/>
      <c r="HA126" s="197"/>
      <c r="HB126" s="197"/>
      <c r="HC126" s="197"/>
      <c r="HD126" s="197"/>
      <c r="HE126" s="197"/>
      <c r="HF126" s="197"/>
      <c r="HG126" s="197"/>
      <c r="HH126" s="197"/>
      <c r="HI126" s="197"/>
      <c r="HJ126" s="197"/>
      <c r="HK126" s="197"/>
      <c r="HL126" s="197"/>
      <c r="HM126" s="197"/>
      <c r="HN126" s="197"/>
      <c r="HO126" s="197"/>
      <c r="HP126" s="197"/>
      <c r="HQ126" s="197"/>
      <c r="HR126" s="197"/>
    </row>
    <row r="127" spans="1:226" ht="15" customHeight="1">
      <c r="A127" s="160"/>
      <c r="B127" s="160"/>
      <c r="C127" s="23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AE127" s="197"/>
      <c r="AF127" s="197"/>
      <c r="AG127" s="197"/>
      <c r="AH127" s="197"/>
      <c r="AI127" s="276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  <c r="EN127" s="197"/>
      <c r="EO127" s="197"/>
      <c r="EP127" s="197"/>
      <c r="EQ127" s="197"/>
      <c r="ER127" s="197"/>
      <c r="ES127" s="197"/>
      <c r="ET127" s="197"/>
      <c r="EU127" s="197"/>
      <c r="EV127" s="197"/>
      <c r="EW127" s="197"/>
      <c r="EX127" s="197"/>
      <c r="EY127" s="197"/>
      <c r="EZ127" s="197"/>
      <c r="FA127" s="197"/>
      <c r="FB127" s="197"/>
      <c r="FC127" s="197"/>
      <c r="FD127" s="197"/>
      <c r="FE127" s="197"/>
      <c r="FF127" s="197"/>
      <c r="FG127" s="197"/>
      <c r="FH127" s="197"/>
      <c r="FI127" s="197"/>
      <c r="FJ127" s="197"/>
      <c r="FK127" s="197"/>
      <c r="FL127" s="197"/>
      <c r="FM127" s="197"/>
      <c r="FN127" s="277"/>
      <c r="FO127" s="197"/>
      <c r="FP127" s="197"/>
      <c r="FQ127" s="197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197"/>
      <c r="GB127" s="197"/>
      <c r="GC127" s="197"/>
      <c r="GD127" s="197"/>
      <c r="GE127" s="197"/>
      <c r="GF127" s="197"/>
      <c r="GG127" s="197"/>
      <c r="GH127" s="197"/>
      <c r="GI127" s="197"/>
      <c r="GJ127" s="197"/>
      <c r="GK127" s="197"/>
      <c r="GL127" s="197"/>
      <c r="GM127" s="197"/>
      <c r="GN127" s="197"/>
      <c r="GO127" s="197"/>
      <c r="GP127" s="197"/>
      <c r="GQ127" s="197"/>
      <c r="GR127" s="197"/>
      <c r="GS127" s="197"/>
      <c r="GT127" s="197"/>
      <c r="GU127" s="197"/>
      <c r="GV127" s="197"/>
      <c r="GW127" s="197"/>
      <c r="GX127" s="197"/>
      <c r="GY127" s="197"/>
      <c r="GZ127" s="197"/>
      <c r="HA127" s="197"/>
      <c r="HB127" s="197"/>
      <c r="HC127" s="197"/>
      <c r="HD127" s="197"/>
      <c r="HE127" s="197"/>
      <c r="HF127" s="197"/>
      <c r="HG127" s="197"/>
      <c r="HH127" s="197"/>
      <c r="HI127" s="197"/>
      <c r="HJ127" s="197"/>
      <c r="HK127" s="197"/>
      <c r="HL127" s="197"/>
      <c r="HM127" s="197"/>
      <c r="HN127" s="197"/>
      <c r="HO127" s="197"/>
      <c r="HP127" s="197"/>
      <c r="HQ127" s="197"/>
      <c r="HR127" s="197"/>
    </row>
    <row r="128" spans="1:226" ht="15" customHeight="1">
      <c r="A128" s="160"/>
      <c r="B128" s="160"/>
      <c r="C128" s="23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AE128" s="197"/>
      <c r="AF128" s="197"/>
      <c r="AG128" s="197"/>
      <c r="AH128" s="197"/>
      <c r="AI128" s="276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7"/>
      <c r="EP128" s="197"/>
      <c r="EQ128" s="197"/>
      <c r="ER128" s="197"/>
      <c r="ES128" s="197"/>
      <c r="ET128" s="197"/>
      <c r="EU128" s="197"/>
      <c r="EV128" s="197"/>
      <c r="EW128" s="197"/>
      <c r="EX128" s="197"/>
      <c r="EY128" s="197"/>
      <c r="EZ128" s="197"/>
      <c r="FA128" s="197"/>
      <c r="FB128" s="197"/>
      <c r="FC128" s="197"/>
      <c r="FD128" s="197"/>
      <c r="FE128" s="197"/>
      <c r="FF128" s="197"/>
      <c r="FG128" s="197"/>
      <c r="FH128" s="197"/>
      <c r="FI128" s="197"/>
      <c r="FJ128" s="197"/>
      <c r="FK128" s="197"/>
      <c r="FL128" s="197"/>
      <c r="FM128" s="197"/>
      <c r="FN128" s="277"/>
      <c r="FO128" s="197"/>
      <c r="FP128" s="197"/>
      <c r="FQ128" s="197"/>
      <c r="FR128" s="197"/>
      <c r="FS128" s="197"/>
      <c r="FT128" s="197"/>
      <c r="FU128" s="197"/>
      <c r="FV128" s="197"/>
      <c r="FW128" s="197"/>
      <c r="FX128" s="197"/>
      <c r="FY128" s="197"/>
      <c r="FZ128" s="197"/>
      <c r="GA128" s="197"/>
      <c r="GB128" s="197"/>
      <c r="GC128" s="197"/>
      <c r="GD128" s="197"/>
      <c r="GE128" s="197"/>
      <c r="GF128" s="197"/>
      <c r="GG128" s="197"/>
      <c r="GH128" s="197"/>
      <c r="GI128" s="197"/>
      <c r="GJ128" s="197"/>
      <c r="GK128" s="197"/>
      <c r="GL128" s="197"/>
      <c r="GM128" s="197"/>
      <c r="GN128" s="197"/>
      <c r="GO128" s="197"/>
      <c r="GP128" s="197"/>
      <c r="GQ128" s="197"/>
      <c r="GR128" s="197"/>
      <c r="GS128" s="197"/>
      <c r="GT128" s="197"/>
      <c r="GU128" s="197"/>
      <c r="GV128" s="197"/>
      <c r="GW128" s="197"/>
      <c r="GX128" s="197"/>
      <c r="GY128" s="197"/>
      <c r="GZ128" s="197"/>
      <c r="HA128" s="197"/>
      <c r="HB128" s="197"/>
      <c r="HC128" s="197"/>
      <c r="HD128" s="197"/>
      <c r="HE128" s="197"/>
      <c r="HF128" s="197"/>
      <c r="HG128" s="197"/>
      <c r="HH128" s="197"/>
      <c r="HI128" s="197"/>
      <c r="HJ128" s="197"/>
      <c r="HK128" s="197"/>
      <c r="HL128" s="197"/>
      <c r="HM128" s="197"/>
      <c r="HN128" s="197"/>
      <c r="HO128" s="197"/>
      <c r="HP128" s="197"/>
      <c r="HQ128" s="197"/>
      <c r="HR128" s="197"/>
    </row>
    <row r="129" spans="1:226" ht="15" customHeight="1">
      <c r="A129" s="160"/>
      <c r="B129" s="160"/>
      <c r="C129" s="23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AE129" s="197"/>
      <c r="AF129" s="197"/>
      <c r="AG129" s="197"/>
      <c r="AH129" s="197"/>
      <c r="AI129" s="276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  <c r="EN129" s="197"/>
      <c r="EO129" s="197"/>
      <c r="EP129" s="197"/>
      <c r="EQ129" s="197"/>
      <c r="ER129" s="197"/>
      <c r="ES129" s="197"/>
      <c r="ET129" s="197"/>
      <c r="EU129" s="197"/>
      <c r="EV129" s="197"/>
      <c r="EW129" s="197"/>
      <c r="EX129" s="197"/>
      <c r="EY129" s="197"/>
      <c r="EZ129" s="197"/>
      <c r="FA129" s="197"/>
      <c r="FB129" s="197"/>
      <c r="FC129" s="197"/>
      <c r="FD129" s="197"/>
      <c r="FE129" s="197"/>
      <c r="FF129" s="197"/>
      <c r="FG129" s="197"/>
      <c r="FH129" s="197"/>
      <c r="FI129" s="197"/>
      <c r="FJ129" s="197"/>
      <c r="FK129" s="197"/>
      <c r="FL129" s="197"/>
      <c r="FM129" s="197"/>
      <c r="FN129" s="277"/>
      <c r="FO129" s="197"/>
      <c r="FP129" s="197"/>
      <c r="FQ129" s="197"/>
      <c r="FR129" s="197"/>
      <c r="FS129" s="197"/>
      <c r="FT129" s="197"/>
      <c r="FU129" s="197"/>
      <c r="FV129" s="197"/>
      <c r="FW129" s="197"/>
      <c r="FX129" s="197"/>
      <c r="FY129" s="197"/>
      <c r="FZ129" s="197"/>
      <c r="GA129" s="197"/>
      <c r="GB129" s="197"/>
      <c r="GC129" s="197"/>
      <c r="GD129" s="197"/>
      <c r="GE129" s="197"/>
      <c r="GF129" s="197"/>
      <c r="GG129" s="197"/>
      <c r="GH129" s="197"/>
      <c r="GI129" s="197"/>
      <c r="GJ129" s="197"/>
      <c r="GK129" s="197"/>
      <c r="GL129" s="197"/>
      <c r="GM129" s="197"/>
      <c r="GN129" s="197"/>
      <c r="GO129" s="197"/>
      <c r="GP129" s="197"/>
      <c r="GQ129" s="197"/>
      <c r="GR129" s="197"/>
      <c r="GS129" s="197"/>
      <c r="GT129" s="197"/>
      <c r="GU129" s="197"/>
      <c r="GV129" s="197"/>
      <c r="GW129" s="197"/>
      <c r="GX129" s="197"/>
      <c r="GY129" s="197"/>
      <c r="GZ129" s="197"/>
      <c r="HA129" s="197"/>
      <c r="HB129" s="197"/>
      <c r="HC129" s="197"/>
      <c r="HD129" s="197"/>
      <c r="HE129" s="197"/>
      <c r="HF129" s="197"/>
      <c r="HG129" s="197"/>
      <c r="HH129" s="197"/>
      <c r="HI129" s="197"/>
      <c r="HJ129" s="197"/>
      <c r="HK129" s="197"/>
      <c r="HL129" s="197"/>
      <c r="HM129" s="197"/>
      <c r="HN129" s="197"/>
      <c r="HO129" s="197"/>
      <c r="HP129" s="197"/>
      <c r="HQ129" s="197"/>
      <c r="HR129" s="197"/>
    </row>
    <row r="130" spans="1:226" ht="15" customHeight="1">
      <c r="A130" s="160"/>
      <c r="B130" s="160"/>
      <c r="C130" s="23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AE130" s="197"/>
      <c r="AF130" s="197"/>
      <c r="AG130" s="197"/>
      <c r="AH130" s="197"/>
      <c r="AI130" s="276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27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7"/>
      <c r="GF130" s="197"/>
      <c r="GG130" s="197"/>
      <c r="GH130" s="197"/>
      <c r="GI130" s="197"/>
      <c r="GJ130" s="197"/>
      <c r="GK130" s="197"/>
      <c r="GL130" s="197"/>
      <c r="GM130" s="197"/>
      <c r="GN130" s="197"/>
      <c r="GO130" s="197"/>
      <c r="GP130" s="197"/>
      <c r="GQ130" s="197"/>
      <c r="GR130" s="197"/>
      <c r="GS130" s="197"/>
      <c r="GT130" s="197"/>
      <c r="GU130" s="197"/>
      <c r="GV130" s="197"/>
      <c r="GW130" s="197"/>
      <c r="GX130" s="197"/>
      <c r="GY130" s="197"/>
      <c r="GZ130" s="197"/>
      <c r="HA130" s="197"/>
      <c r="HB130" s="197"/>
      <c r="HC130" s="197"/>
      <c r="HD130" s="197"/>
      <c r="HE130" s="197"/>
      <c r="HF130" s="197"/>
      <c r="HG130" s="197"/>
      <c r="HH130" s="197"/>
      <c r="HI130" s="197"/>
      <c r="HJ130" s="197"/>
      <c r="HK130" s="197"/>
      <c r="HL130" s="197"/>
      <c r="HM130" s="197"/>
      <c r="HN130" s="197"/>
      <c r="HO130" s="197"/>
      <c r="HP130" s="197"/>
      <c r="HQ130" s="197"/>
      <c r="HR130" s="197"/>
    </row>
    <row r="131" spans="1:226" ht="15" customHeight="1">
      <c r="A131" s="160"/>
      <c r="B131" s="160"/>
      <c r="C131" s="23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AE131" s="197"/>
      <c r="AF131" s="197"/>
      <c r="AG131" s="197"/>
      <c r="AH131" s="197"/>
      <c r="AI131" s="276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  <c r="EN131" s="197"/>
      <c r="EO131" s="197"/>
      <c r="EP131" s="197"/>
      <c r="EQ131" s="197"/>
      <c r="ER131" s="197"/>
      <c r="ES131" s="197"/>
      <c r="ET131" s="197"/>
      <c r="EU131" s="197"/>
      <c r="EV131" s="197"/>
      <c r="EW131" s="197"/>
      <c r="EX131" s="197"/>
      <c r="EY131" s="197"/>
      <c r="EZ131" s="197"/>
      <c r="FA131" s="197"/>
      <c r="FB131" s="197"/>
      <c r="FC131" s="197"/>
      <c r="FD131" s="197"/>
      <c r="FE131" s="197"/>
      <c r="FF131" s="197"/>
      <c r="FG131" s="197"/>
      <c r="FH131" s="197"/>
      <c r="FI131" s="197"/>
      <c r="FJ131" s="197"/>
      <c r="FK131" s="197"/>
      <c r="FL131" s="197"/>
      <c r="FM131" s="197"/>
      <c r="FN131" s="277"/>
      <c r="FO131" s="197"/>
      <c r="FP131" s="197"/>
      <c r="FQ131" s="197"/>
      <c r="FR131" s="197"/>
      <c r="FS131" s="197"/>
      <c r="FT131" s="197"/>
      <c r="FU131" s="197"/>
      <c r="FV131" s="197"/>
      <c r="FW131" s="197"/>
      <c r="FX131" s="197"/>
      <c r="FY131" s="197"/>
      <c r="FZ131" s="197"/>
      <c r="GA131" s="197"/>
      <c r="GB131" s="197"/>
      <c r="GC131" s="197"/>
      <c r="GD131" s="197"/>
      <c r="GE131" s="197"/>
      <c r="GF131" s="197"/>
      <c r="GG131" s="197"/>
      <c r="GH131" s="197"/>
      <c r="GI131" s="197"/>
      <c r="GJ131" s="197"/>
      <c r="GK131" s="197"/>
      <c r="GL131" s="197"/>
      <c r="GM131" s="197"/>
      <c r="GN131" s="197"/>
      <c r="GO131" s="197"/>
      <c r="GP131" s="197"/>
      <c r="GQ131" s="197"/>
      <c r="GR131" s="197"/>
      <c r="GS131" s="197"/>
      <c r="GT131" s="197"/>
      <c r="GU131" s="197"/>
      <c r="GV131" s="197"/>
      <c r="GW131" s="197"/>
      <c r="GX131" s="197"/>
      <c r="GY131" s="197"/>
      <c r="GZ131" s="197"/>
      <c r="HA131" s="197"/>
      <c r="HB131" s="197"/>
      <c r="HC131" s="197"/>
      <c r="HD131" s="197"/>
      <c r="HE131" s="197"/>
      <c r="HF131" s="197"/>
      <c r="HG131" s="197"/>
      <c r="HH131" s="197"/>
      <c r="HI131" s="197"/>
      <c r="HJ131" s="197"/>
      <c r="HK131" s="197"/>
      <c r="HL131" s="197"/>
      <c r="HM131" s="197"/>
      <c r="HN131" s="197"/>
      <c r="HO131" s="197"/>
      <c r="HP131" s="197"/>
      <c r="HQ131" s="197"/>
      <c r="HR131" s="197"/>
    </row>
    <row r="132" spans="1:226" ht="15" customHeight="1">
      <c r="A132" s="160"/>
      <c r="B132" s="160"/>
      <c r="C132" s="23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AE132" s="197"/>
      <c r="AF132" s="197"/>
      <c r="AG132" s="197"/>
      <c r="AH132" s="197"/>
      <c r="AI132" s="276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  <c r="EN132" s="197"/>
      <c r="EO132" s="197"/>
      <c r="EP132" s="197"/>
      <c r="EQ132" s="197"/>
      <c r="ER132" s="197"/>
      <c r="ES132" s="197"/>
      <c r="ET132" s="197"/>
      <c r="EU132" s="197"/>
      <c r="EV132" s="197"/>
      <c r="EW132" s="197"/>
      <c r="EX132" s="197"/>
      <c r="EY132" s="197"/>
      <c r="EZ132" s="197"/>
      <c r="FA132" s="197"/>
      <c r="FB132" s="197"/>
      <c r="FC132" s="197"/>
      <c r="FD132" s="197"/>
      <c r="FE132" s="197"/>
      <c r="FF132" s="197"/>
      <c r="FG132" s="197"/>
      <c r="FH132" s="197"/>
      <c r="FI132" s="197"/>
      <c r="FJ132" s="197"/>
      <c r="FK132" s="197"/>
      <c r="FL132" s="197"/>
      <c r="FM132" s="197"/>
      <c r="FN132" s="277"/>
      <c r="FO132" s="197"/>
      <c r="FP132" s="197"/>
      <c r="FQ132" s="197"/>
      <c r="FR132" s="197"/>
      <c r="FS132" s="197"/>
      <c r="FT132" s="197"/>
      <c r="FU132" s="197"/>
      <c r="FV132" s="197"/>
      <c r="FW132" s="197"/>
      <c r="FX132" s="197"/>
      <c r="FY132" s="197"/>
      <c r="FZ132" s="197"/>
      <c r="GA132" s="197"/>
      <c r="GB132" s="197"/>
      <c r="GC132" s="197"/>
      <c r="GD132" s="197"/>
      <c r="GE132" s="197"/>
      <c r="GF132" s="197"/>
      <c r="GG132" s="197"/>
      <c r="GH132" s="197"/>
      <c r="GI132" s="197"/>
      <c r="GJ132" s="197"/>
      <c r="GK132" s="197"/>
      <c r="GL132" s="197"/>
      <c r="GM132" s="197"/>
      <c r="GN132" s="197"/>
      <c r="GO132" s="197"/>
      <c r="GP132" s="197"/>
      <c r="GQ132" s="197"/>
      <c r="GR132" s="197"/>
      <c r="GS132" s="197"/>
      <c r="GT132" s="197"/>
      <c r="GU132" s="197"/>
      <c r="GV132" s="197"/>
      <c r="GW132" s="197"/>
      <c r="GX132" s="197"/>
      <c r="GY132" s="197"/>
      <c r="GZ132" s="197"/>
      <c r="HA132" s="197"/>
      <c r="HB132" s="197"/>
      <c r="HC132" s="197"/>
      <c r="HD132" s="197"/>
      <c r="HE132" s="197"/>
      <c r="HF132" s="197"/>
      <c r="HG132" s="197"/>
      <c r="HH132" s="197"/>
      <c r="HI132" s="197"/>
      <c r="HJ132" s="197"/>
      <c r="HK132" s="197"/>
      <c r="HL132" s="197"/>
      <c r="HM132" s="197"/>
      <c r="HN132" s="197"/>
      <c r="HO132" s="197"/>
      <c r="HP132" s="197"/>
      <c r="HQ132" s="197"/>
      <c r="HR132" s="197"/>
    </row>
    <row r="133" spans="1:226" ht="15" customHeight="1">
      <c r="A133" s="160"/>
      <c r="B133" s="160"/>
      <c r="C133" s="23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AE133" s="197"/>
      <c r="AF133" s="197"/>
      <c r="AG133" s="197"/>
      <c r="AH133" s="197"/>
      <c r="AI133" s="276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  <c r="EN133" s="197"/>
      <c r="EO133" s="197"/>
      <c r="EP133" s="197"/>
      <c r="EQ133" s="197"/>
      <c r="ER133" s="197"/>
      <c r="ES133" s="197"/>
      <c r="ET133" s="197"/>
      <c r="EU133" s="197"/>
      <c r="EV133" s="197"/>
      <c r="EW133" s="197"/>
      <c r="EX133" s="197"/>
      <c r="EY133" s="197"/>
      <c r="EZ133" s="197"/>
      <c r="FA133" s="197"/>
      <c r="FB133" s="197"/>
      <c r="FC133" s="197"/>
      <c r="FD133" s="197"/>
      <c r="FE133" s="197"/>
      <c r="FF133" s="197"/>
      <c r="FG133" s="197"/>
      <c r="FH133" s="197"/>
      <c r="FI133" s="197"/>
      <c r="FJ133" s="197"/>
      <c r="FK133" s="197"/>
      <c r="FL133" s="197"/>
      <c r="FM133" s="197"/>
      <c r="FN133" s="277"/>
      <c r="FO133" s="197"/>
      <c r="FP133" s="197"/>
      <c r="FQ133" s="197"/>
      <c r="FR133" s="197"/>
      <c r="FS133" s="197"/>
      <c r="FT133" s="197"/>
      <c r="FU133" s="197"/>
      <c r="FV133" s="197"/>
      <c r="FW133" s="197"/>
      <c r="FX133" s="197"/>
      <c r="FY133" s="197"/>
      <c r="FZ133" s="197"/>
      <c r="GA133" s="197"/>
      <c r="GB133" s="197"/>
      <c r="GC133" s="197"/>
      <c r="GD133" s="197"/>
      <c r="GE133" s="197"/>
      <c r="GF133" s="197"/>
      <c r="GG133" s="197"/>
      <c r="GH133" s="197"/>
      <c r="GI133" s="197"/>
      <c r="GJ133" s="197"/>
      <c r="GK133" s="197"/>
      <c r="GL133" s="197"/>
      <c r="GM133" s="197"/>
      <c r="GN133" s="197"/>
      <c r="GO133" s="197"/>
      <c r="GP133" s="197"/>
      <c r="GQ133" s="197"/>
      <c r="GR133" s="197"/>
      <c r="GS133" s="197"/>
      <c r="GT133" s="197"/>
      <c r="GU133" s="197"/>
      <c r="GV133" s="197"/>
      <c r="GW133" s="197"/>
      <c r="GX133" s="197"/>
      <c r="GY133" s="197"/>
      <c r="GZ133" s="197"/>
      <c r="HA133" s="197"/>
      <c r="HB133" s="197"/>
      <c r="HC133" s="197"/>
      <c r="HD133" s="197"/>
      <c r="HE133" s="197"/>
      <c r="HF133" s="197"/>
      <c r="HG133" s="197"/>
      <c r="HH133" s="197"/>
      <c r="HI133" s="197"/>
      <c r="HJ133" s="197"/>
      <c r="HK133" s="197"/>
      <c r="HL133" s="197"/>
      <c r="HM133" s="197"/>
      <c r="HN133" s="197"/>
      <c r="HO133" s="197"/>
      <c r="HP133" s="197"/>
      <c r="HQ133" s="197"/>
      <c r="HR133" s="197"/>
    </row>
    <row r="134" spans="1:226" ht="15" customHeight="1">
      <c r="A134" s="160"/>
      <c r="B134" s="160"/>
      <c r="C134" s="23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FN134" s="344"/>
    </row>
    <row r="135" spans="1:226" ht="15" customHeight="1">
      <c r="A135" s="160"/>
      <c r="B135" s="160"/>
      <c r="C135" s="23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</row>
    <row r="136" spans="1:226" ht="15" customHeight="1">
      <c r="A136" s="160"/>
      <c r="B136" s="160"/>
      <c r="C136" s="23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</row>
    <row r="137" spans="1:226" ht="15" customHeight="1">
      <c r="A137" s="160"/>
      <c r="B137" s="160"/>
      <c r="C137" s="23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</row>
    <row r="138" spans="1:226" ht="15" customHeight="1">
      <c r="A138" s="160"/>
      <c r="B138" s="160"/>
      <c r="C138" s="23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</row>
    <row r="139" spans="1:226" ht="15" customHeight="1">
      <c r="A139" s="160"/>
      <c r="B139" s="160"/>
      <c r="C139" s="23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</row>
    <row r="140" spans="1:226" ht="15" customHeight="1">
      <c r="A140" s="160"/>
      <c r="B140" s="160"/>
      <c r="C140" s="23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</row>
    <row r="141" spans="1:226" ht="15" customHeight="1">
      <c r="A141" s="160"/>
      <c r="B141" s="160"/>
      <c r="C141" s="23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</row>
    <row r="142" spans="1:226" ht="15" customHeight="1">
      <c r="A142" s="160"/>
      <c r="B142" s="160"/>
      <c r="C142" s="23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</row>
    <row r="143" spans="1:226" ht="15" customHeight="1">
      <c r="A143" s="160"/>
      <c r="B143" s="160"/>
      <c r="C143" s="23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</row>
    <row r="144" spans="1:226" ht="15" customHeight="1">
      <c r="A144" s="160"/>
      <c r="B144" s="160"/>
      <c r="C144" s="23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</row>
    <row r="145" spans="3:3" ht="15" customHeight="1">
      <c r="C145" s="233"/>
    </row>
    <row r="146" spans="3:3" ht="15" customHeight="1">
      <c r="C146" s="233"/>
    </row>
    <row r="147" spans="3:3" ht="15" customHeight="1">
      <c r="C147" s="233"/>
    </row>
    <row r="148" spans="3:3" ht="15" customHeight="1">
      <c r="C148" s="233"/>
    </row>
    <row r="149" spans="3:3" ht="15" customHeight="1">
      <c r="C149" s="233"/>
    </row>
    <row r="150" spans="3:3" ht="15" customHeight="1">
      <c r="C150" s="233"/>
    </row>
    <row r="151" spans="3:3" ht="15" customHeight="1">
      <c r="C151" s="233"/>
    </row>
    <row r="152" spans="3:3" ht="15" customHeight="1">
      <c r="C152" s="233"/>
    </row>
    <row r="153" spans="3:3" ht="15" customHeight="1">
      <c r="C153" s="233"/>
    </row>
    <row r="154" spans="3:3" ht="15" customHeight="1">
      <c r="C154" s="233"/>
    </row>
    <row r="155" spans="3:3" ht="15" customHeight="1">
      <c r="C155" s="233"/>
    </row>
    <row r="156" spans="3:3" ht="15" customHeight="1">
      <c r="C156" s="233"/>
    </row>
    <row r="157" spans="3:3" ht="15" customHeight="1">
      <c r="C157" s="233"/>
    </row>
    <row r="158" spans="3:3" ht="15" customHeight="1">
      <c r="C158" s="233"/>
    </row>
    <row r="159" spans="3:3" ht="15" customHeight="1">
      <c r="C159" s="233"/>
    </row>
    <row r="160" spans="3:3" ht="15" customHeight="1">
      <c r="C160" s="233"/>
    </row>
    <row r="161" spans="3:3" ht="15" customHeight="1">
      <c r="C161" s="233"/>
    </row>
    <row r="162" spans="3:3" ht="15" customHeight="1">
      <c r="C162" s="233"/>
    </row>
    <row r="163" spans="3:3" ht="15" customHeight="1">
      <c r="C163" s="233"/>
    </row>
    <row r="164" spans="3:3" ht="15" customHeight="1">
      <c r="C164" s="233"/>
    </row>
    <row r="165" spans="3:3" ht="15" customHeight="1">
      <c r="C165" s="233"/>
    </row>
    <row r="166" spans="3:3" ht="15" customHeight="1">
      <c r="C166" s="233"/>
    </row>
    <row r="167" spans="3:3" ht="15" customHeight="1">
      <c r="C167" s="233"/>
    </row>
    <row r="168" spans="3:3" ht="15" customHeight="1">
      <c r="C168" s="233"/>
    </row>
    <row r="169" spans="3:3" ht="15" customHeight="1">
      <c r="C169" s="233"/>
    </row>
    <row r="170" spans="3:3" ht="15" customHeight="1">
      <c r="C170" s="233"/>
    </row>
    <row r="171" spans="3:3" ht="15" customHeight="1">
      <c r="C171" s="233"/>
    </row>
    <row r="172" spans="3:3" ht="15" customHeight="1">
      <c r="C172" s="233"/>
    </row>
    <row r="173" spans="3:3" ht="15" customHeight="1">
      <c r="C173" s="233"/>
    </row>
    <row r="174" spans="3:3" ht="15" customHeight="1">
      <c r="C174" s="233"/>
    </row>
    <row r="175" spans="3:3" ht="15" customHeight="1">
      <c r="C175" s="233"/>
    </row>
    <row r="176" spans="3:3" ht="15" customHeight="1">
      <c r="C176" s="233"/>
    </row>
    <row r="177" spans="3:3" ht="15" customHeight="1">
      <c r="C177" s="233"/>
    </row>
    <row r="178" spans="3:3" ht="15" customHeight="1">
      <c r="C178" s="233"/>
    </row>
    <row r="179" spans="3:3" ht="15" customHeight="1">
      <c r="C179" s="233"/>
    </row>
    <row r="180" spans="3:3" ht="15" customHeight="1">
      <c r="C180" s="233"/>
    </row>
    <row r="181" spans="3:3" ht="15" customHeight="1">
      <c r="C181" s="233"/>
    </row>
    <row r="182" spans="3:3" ht="15" customHeight="1">
      <c r="C182" s="233"/>
    </row>
    <row r="183" spans="3:3" ht="15" customHeight="1">
      <c r="C183" s="233"/>
    </row>
    <row r="184" spans="3:3" ht="15" customHeight="1">
      <c r="C184" s="233"/>
    </row>
    <row r="185" spans="3:3" ht="15" customHeight="1">
      <c r="C185" s="233"/>
    </row>
    <row r="186" spans="3:3" ht="15" customHeight="1">
      <c r="C186" s="233"/>
    </row>
    <row r="187" spans="3:3" ht="15" customHeight="1">
      <c r="C187" s="233"/>
    </row>
    <row r="188" spans="3:3" ht="15" customHeight="1">
      <c r="C188" s="233"/>
    </row>
    <row r="189" spans="3:3" ht="15" customHeight="1">
      <c r="C189" s="233"/>
    </row>
    <row r="190" spans="3:3" ht="15" customHeight="1">
      <c r="C190" s="233"/>
    </row>
    <row r="191" spans="3:3" ht="15" customHeight="1">
      <c r="C191" s="233"/>
    </row>
    <row r="192" spans="3:3" ht="15" customHeight="1">
      <c r="C192" s="233"/>
    </row>
    <row r="193" spans="3:3" ht="15" customHeight="1">
      <c r="C193" s="233"/>
    </row>
    <row r="194" spans="3:3" ht="15" customHeight="1">
      <c r="C194" s="233"/>
    </row>
    <row r="195" spans="3:3" ht="15" customHeight="1">
      <c r="C195" s="233"/>
    </row>
    <row r="196" spans="3:3" ht="15" customHeight="1">
      <c r="C196" s="233"/>
    </row>
    <row r="197" spans="3:3" ht="15" customHeight="1">
      <c r="C197" s="233"/>
    </row>
    <row r="198" spans="3:3" ht="15" customHeight="1">
      <c r="C198" s="233"/>
    </row>
    <row r="199" spans="3:3" ht="15" customHeight="1">
      <c r="C199" s="233"/>
    </row>
    <row r="200" spans="3:3" ht="15" customHeight="1">
      <c r="C200" s="233"/>
    </row>
    <row r="201" spans="3:3" ht="15" customHeight="1">
      <c r="C201" s="233"/>
    </row>
    <row r="202" spans="3:3" ht="15" customHeight="1">
      <c r="C202" s="233"/>
    </row>
    <row r="203" spans="3:3" ht="15" customHeight="1">
      <c r="C203" s="233"/>
    </row>
    <row r="204" spans="3:3" ht="15" customHeight="1">
      <c r="C204" s="233"/>
    </row>
    <row r="205" spans="3:3" ht="15" customHeight="1">
      <c r="C205" s="233"/>
    </row>
    <row r="206" spans="3:3" ht="15" customHeight="1">
      <c r="C206" s="233"/>
    </row>
    <row r="207" spans="3:3" ht="15" customHeight="1">
      <c r="C207" s="233"/>
    </row>
    <row r="208" spans="3:3" ht="15" customHeight="1">
      <c r="C208" s="233"/>
    </row>
    <row r="209" spans="3:3" ht="15" customHeight="1">
      <c r="C209" s="233"/>
    </row>
    <row r="210" spans="3:3" ht="15" customHeight="1">
      <c r="C210" s="233"/>
    </row>
    <row r="211" spans="3:3" ht="15" customHeight="1">
      <c r="C211" s="233"/>
    </row>
    <row r="212" spans="3:3" ht="15" customHeight="1">
      <c r="C212" s="233"/>
    </row>
    <row r="213" spans="3:3" ht="15" customHeight="1"/>
    <row r="214" spans="3:3" ht="15" customHeight="1"/>
    <row r="215" spans="3:3" ht="15" customHeight="1"/>
    <row r="216" spans="3:3" ht="15" customHeight="1"/>
    <row r="217" spans="3:3" ht="15" customHeight="1"/>
    <row r="218" spans="3:3" ht="15" customHeight="1"/>
    <row r="219" spans="3:3" ht="15" customHeight="1"/>
    <row r="220" spans="3:3" ht="15" customHeight="1"/>
    <row r="221" spans="3:3" ht="15" customHeight="1"/>
    <row r="222" spans="3:3" ht="15" customHeight="1"/>
    <row r="223" spans="3:3" ht="15" customHeight="1"/>
    <row r="224" spans="3:3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</sheetData>
  <sheetProtection formatCells="0" formatColumns="0" formatRows="0" sort="0" autoFilter="0" pivotTables="0"/>
  <customSheetViews>
    <customSheetView guid="{A4D59F75-8091-4878-A19C-E6F7EFCC98D0}" fitToPage="1" hiddenColumns="1" showRuler="0">
      <selection activeCell="U18" sqref="U18"/>
      <pageMargins left="0" right="0" top="0" bottom="0" header="0" footer="0"/>
      <printOptions horizontalCentered="1" verticalCentered="1"/>
      <pageSetup paperSize="9" scale="10" orientation="portrait" r:id="rId1"/>
      <headerFooter alignWithMargins="0"/>
    </customSheetView>
    <customSheetView guid="{5F444141-AB98-4370-9413-F1F0A45DC16B}" fitToPage="1" hiddenRows="1" hiddenColumns="1" showRuler="0">
      <selection activeCell="B7" sqref="B7:B14"/>
      <pageMargins left="0" right="0" top="0" bottom="0" header="0" footer="0"/>
      <printOptions horizontalCentered="1" verticalCentered="1"/>
      <pageSetup paperSize="9" scale="10" orientation="portrait" r:id="rId2"/>
      <headerFooter alignWithMargins="0"/>
    </customSheetView>
    <customSheetView guid="{E484E83A-8AE1-4ACE-A5D4-7D98A52A9B4B}" fitToPage="1" hiddenRows="1" hiddenColumns="1" state="hidden" showRuler="0">
      <selection activeCell="T27" sqref="T27"/>
      <pageMargins left="0" right="0" top="0" bottom="0" header="0" footer="0"/>
      <printOptions horizontalCentered="1" verticalCentered="1"/>
      <pageSetup paperSize="9" scale="10" orientation="portrait" r:id="rId3"/>
      <headerFooter alignWithMargins="0"/>
    </customSheetView>
  </customSheetViews>
  <mergeCells count="34">
    <mergeCell ref="CV19:DG19"/>
    <mergeCell ref="AJ12:AN12"/>
    <mergeCell ref="AM18:AX18"/>
    <mergeCell ref="AY18:BJ18"/>
    <mergeCell ref="BL18:BW18"/>
    <mergeCell ref="BX18:CI18"/>
    <mergeCell ref="AM19:AX19"/>
    <mergeCell ref="AY19:BJ19"/>
    <mergeCell ref="BL19:BW19"/>
    <mergeCell ref="BX19:CI19"/>
    <mergeCell ref="I5:K5"/>
    <mergeCell ref="H6:L6"/>
    <mergeCell ref="D9:E9"/>
    <mergeCell ref="F9:G9"/>
    <mergeCell ref="H9:I9"/>
    <mergeCell ref="J9:K9"/>
    <mergeCell ref="C5:D5"/>
    <mergeCell ref="N9:O9"/>
    <mergeCell ref="L9:M9"/>
    <mergeCell ref="N11:O11"/>
    <mergeCell ref="C11:C12"/>
    <mergeCell ref="D11:E11"/>
    <mergeCell ref="F11:G11"/>
    <mergeCell ref="H11:I11"/>
    <mergeCell ref="J11:K11"/>
    <mergeCell ref="L11:M11"/>
    <mergeCell ref="R11:S11"/>
    <mergeCell ref="T11:U11"/>
    <mergeCell ref="V11:W11"/>
    <mergeCell ref="P9:Q9"/>
    <mergeCell ref="R9:S9"/>
    <mergeCell ref="T9:U9"/>
    <mergeCell ref="V9:W9"/>
    <mergeCell ref="P11:Q11"/>
  </mergeCells>
  <phoneticPr fontId="3" type="noConversion"/>
  <printOptions horizontalCentered="1" verticalCentered="1"/>
  <pageMargins left="0" right="0" top="0" bottom="0" header="0" footer="0"/>
  <pageSetup paperSize="9" scale="10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6" r:id="rId7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2</xdr:col>
                    <xdr:colOff>1219200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D1" workbookViewId="0">
      <selection activeCell="J29" sqref="J29"/>
    </sheetView>
  </sheetViews>
  <sheetFormatPr defaultColWidth="9.140625" defaultRowHeight="12.75"/>
  <cols>
    <col min="1" max="1" width="2" style="62" customWidth="1"/>
    <col min="2" max="2" width="62" style="62" customWidth="1"/>
    <col min="3" max="3" width="63.140625" style="62" customWidth="1"/>
    <col min="4" max="4" width="41.7109375" style="62" customWidth="1"/>
    <col min="5" max="5" width="20" style="62" customWidth="1"/>
    <col min="6" max="6" width="8.5703125" style="62" customWidth="1"/>
    <col min="7" max="7" width="5.42578125" style="62" customWidth="1"/>
    <col min="8" max="8" width="6.42578125" style="62" customWidth="1"/>
    <col min="9" max="9" width="8" style="62" customWidth="1"/>
    <col min="10" max="10" width="6.42578125" style="62" customWidth="1"/>
    <col min="11" max="11" width="9.28515625" style="62" customWidth="1"/>
    <col min="12" max="12" width="7.42578125" style="62" customWidth="1"/>
    <col min="13" max="13" width="17" style="62" customWidth="1"/>
    <col min="14" max="14" width="8.85546875" style="62" customWidth="1"/>
    <col min="15" max="15" width="83.140625" style="62" customWidth="1"/>
    <col min="16" max="16" width="6.42578125" style="62" customWidth="1"/>
    <col min="17" max="17" width="5.42578125" style="62" customWidth="1"/>
    <col min="18" max="18" width="6.42578125" style="62" customWidth="1"/>
    <col min="19" max="19" width="2.7109375" style="62" customWidth="1"/>
    <col min="20" max="20" width="6.5703125" style="62" customWidth="1"/>
    <col min="21" max="21" width="5.7109375" style="62" customWidth="1"/>
    <col min="22" max="22" width="11.7109375" style="43" customWidth="1"/>
    <col min="23" max="16384" width="9.140625" style="43"/>
  </cols>
  <sheetData>
    <row r="1" spans="1:3">
      <c r="A1" s="61">
        <v>2</v>
      </c>
      <c r="B1" s="62" t="s">
        <v>257</v>
      </c>
    </row>
    <row r="3" spans="1:3">
      <c r="B3" s="466" t="s">
        <v>196</v>
      </c>
      <c r="C3" s="466"/>
    </row>
    <row r="5" spans="1:3" ht="15" customHeight="1">
      <c r="B5" s="62" t="s">
        <v>199</v>
      </c>
      <c r="C5" s="62" t="s">
        <v>197</v>
      </c>
    </row>
    <row r="6" spans="1:3">
      <c r="B6" s="62" t="s">
        <v>200</v>
      </c>
      <c r="C6" s="62" t="s">
        <v>198</v>
      </c>
    </row>
    <row r="8" spans="1:3">
      <c r="B8" s="62" t="s">
        <v>208</v>
      </c>
      <c r="C8" s="62" t="s">
        <v>371</v>
      </c>
    </row>
    <row r="9" spans="1:3">
      <c r="B9" s="62" t="s">
        <v>206</v>
      </c>
      <c r="C9" s="62" t="s">
        <v>207</v>
      </c>
    </row>
    <row r="10" spans="1:3">
      <c r="B10" s="62" t="s">
        <v>213</v>
      </c>
      <c r="C10" s="62" t="s">
        <v>215</v>
      </c>
    </row>
    <row r="11" spans="1:3">
      <c r="B11" s="62" t="s">
        <v>214</v>
      </c>
      <c r="C11" s="62" t="s">
        <v>212</v>
      </c>
    </row>
    <row r="12" spans="1:3">
      <c r="B12" s="62" t="s">
        <v>216</v>
      </c>
      <c r="C12" s="62" t="s">
        <v>217</v>
      </c>
    </row>
    <row r="13" spans="1:3">
      <c r="B13" s="62" t="s">
        <v>211</v>
      </c>
      <c r="C13" s="62" t="s">
        <v>372</v>
      </c>
    </row>
    <row r="14" spans="1:3">
      <c r="B14" s="62" t="s">
        <v>373</v>
      </c>
      <c r="C14" s="62" t="s">
        <v>374</v>
      </c>
    </row>
    <row r="15" spans="1:3">
      <c r="B15" s="62" t="s">
        <v>209</v>
      </c>
      <c r="C15" s="62" t="s">
        <v>210</v>
      </c>
    </row>
    <row r="16" spans="1:3">
      <c r="B16" s="62" t="s">
        <v>201</v>
      </c>
      <c r="C16" s="62" t="s">
        <v>202</v>
      </c>
    </row>
    <row r="17" spans="2:3" ht="15" customHeight="1">
      <c r="B17" s="62" t="s">
        <v>203</v>
      </c>
      <c r="C17" s="62" t="s">
        <v>296</v>
      </c>
    </row>
    <row r="18" spans="2:3">
      <c r="B18" s="62" t="s">
        <v>375</v>
      </c>
      <c r="C18" s="62" t="s">
        <v>376</v>
      </c>
    </row>
    <row r="19" spans="2:3">
      <c r="B19" s="62" t="s">
        <v>297</v>
      </c>
      <c r="C19" s="62" t="s">
        <v>298</v>
      </c>
    </row>
    <row r="21" spans="2:3">
      <c r="B21" s="62" t="s">
        <v>223</v>
      </c>
      <c r="C21" s="62" t="s">
        <v>224</v>
      </c>
    </row>
    <row r="22" spans="2:3">
      <c r="B22" s="62" t="s">
        <v>204</v>
      </c>
      <c r="C22" s="62" t="s">
        <v>205</v>
      </c>
    </row>
    <row r="24" spans="2:3">
      <c r="B24" s="62" t="s">
        <v>337</v>
      </c>
    </row>
    <row r="25" spans="2:3">
      <c r="B25" s="62" t="s">
        <v>222</v>
      </c>
    </row>
    <row r="27" spans="2:3">
      <c r="B27" s="63" t="s">
        <v>172</v>
      </c>
    </row>
    <row r="28" spans="2:3">
      <c r="B28" s="63" t="s">
        <v>171</v>
      </c>
    </row>
    <row r="30" spans="2:3">
      <c r="B30" s="62" t="s">
        <v>218</v>
      </c>
    </row>
    <row r="31" spans="2:3">
      <c r="B31" s="62" t="s">
        <v>221</v>
      </c>
    </row>
    <row r="37" spans="2:20">
      <c r="B37" s="466" t="s">
        <v>250</v>
      </c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</row>
    <row r="40" spans="2:20" ht="12.75" customHeight="1">
      <c r="B40" s="465" t="s">
        <v>245</v>
      </c>
      <c r="C40" s="465"/>
      <c r="D40" s="470" t="s">
        <v>251</v>
      </c>
      <c r="E40" s="470"/>
      <c r="F40" s="465" t="s">
        <v>246</v>
      </c>
      <c r="G40" s="465"/>
      <c r="H40" s="465"/>
      <c r="I40" s="44" t="s">
        <v>247</v>
      </c>
      <c r="J40" s="465" t="s">
        <v>248</v>
      </c>
      <c r="K40" s="465"/>
      <c r="L40" s="465"/>
      <c r="M40" s="465" t="s">
        <v>249</v>
      </c>
      <c r="N40" s="465"/>
      <c r="O40" s="465"/>
      <c r="P40" s="465"/>
    </row>
    <row r="41" spans="2:20">
      <c r="B41" s="465"/>
      <c r="C41" s="465"/>
      <c r="D41" s="470"/>
      <c r="E41" s="470"/>
      <c r="F41" s="64">
        <v>2008</v>
      </c>
      <c r="G41" s="65">
        <v>2009</v>
      </c>
      <c r="H41" s="65">
        <v>2010</v>
      </c>
      <c r="I41" s="65">
        <v>2011</v>
      </c>
      <c r="J41" s="65">
        <v>2012</v>
      </c>
      <c r="K41" s="65">
        <v>2013</v>
      </c>
      <c r="L41" s="65">
        <v>2014</v>
      </c>
      <c r="M41" s="65">
        <v>2011</v>
      </c>
      <c r="N41" s="65">
        <v>2012</v>
      </c>
      <c r="O41" s="65">
        <v>2013</v>
      </c>
      <c r="P41" s="65">
        <v>2014</v>
      </c>
    </row>
    <row r="42" spans="2:20">
      <c r="B42" s="468" t="s">
        <v>229</v>
      </c>
      <c r="C42" s="66" t="s">
        <v>230</v>
      </c>
      <c r="D42" s="471" t="s">
        <v>181</v>
      </c>
      <c r="E42" s="67" t="s">
        <v>182</v>
      </c>
      <c r="F42" s="471" t="s">
        <v>253</v>
      </c>
      <c r="G42" s="471"/>
      <c r="H42" s="471"/>
      <c r="I42" s="68" t="s">
        <v>254</v>
      </c>
      <c r="J42" s="472" t="s">
        <v>255</v>
      </c>
      <c r="K42" s="472"/>
      <c r="L42" s="472"/>
      <c r="M42" s="471" t="s">
        <v>256</v>
      </c>
      <c r="N42" s="471"/>
      <c r="O42" s="471"/>
      <c r="P42" s="471"/>
    </row>
    <row r="43" spans="2:20">
      <c r="B43" s="468"/>
      <c r="C43" s="69" t="s">
        <v>231</v>
      </c>
      <c r="D43" s="471"/>
      <c r="E43" s="67" t="s">
        <v>183</v>
      </c>
      <c r="G43" s="67"/>
      <c r="H43" s="67"/>
      <c r="I43" s="68"/>
      <c r="J43" s="67"/>
      <c r="K43" s="68"/>
      <c r="L43" s="67"/>
      <c r="M43" s="68"/>
      <c r="N43" s="67"/>
    </row>
    <row r="44" spans="2:20">
      <c r="B44" s="468"/>
      <c r="C44" s="66" t="s">
        <v>232</v>
      </c>
      <c r="D44" s="471"/>
      <c r="E44" s="67" t="s">
        <v>184</v>
      </c>
      <c r="F44" s="67"/>
      <c r="G44" s="68"/>
      <c r="H44" s="67"/>
      <c r="I44" s="68"/>
      <c r="J44" s="68"/>
      <c r="K44" s="68"/>
      <c r="L44" s="67"/>
      <c r="M44" s="67"/>
      <c r="N44" s="67"/>
    </row>
    <row r="45" spans="2:20">
      <c r="B45" s="468"/>
      <c r="C45" s="66" t="s">
        <v>233</v>
      </c>
      <c r="D45" s="471"/>
      <c r="E45" s="68" t="s">
        <v>185</v>
      </c>
      <c r="F45" s="68"/>
      <c r="G45" s="68"/>
      <c r="H45" s="68"/>
      <c r="I45" s="68"/>
      <c r="J45" s="68"/>
      <c r="K45" s="68"/>
      <c r="L45" s="68"/>
      <c r="M45" s="68"/>
      <c r="N45" s="68"/>
    </row>
    <row r="46" spans="2:20">
      <c r="B46" s="468"/>
      <c r="C46" s="66" t="s">
        <v>234</v>
      </c>
      <c r="D46" s="471"/>
      <c r="E46" s="68" t="s">
        <v>186</v>
      </c>
      <c r="F46" s="68"/>
      <c r="G46" s="68"/>
      <c r="H46" s="68"/>
      <c r="I46" s="68"/>
      <c r="J46" s="68"/>
      <c r="K46" s="68"/>
      <c r="L46" s="68"/>
      <c r="M46" s="68"/>
      <c r="N46" s="68"/>
    </row>
    <row r="47" spans="2:20">
      <c r="B47" s="468"/>
      <c r="C47" s="66" t="s">
        <v>235</v>
      </c>
      <c r="D47" s="471"/>
      <c r="E47" s="67" t="s">
        <v>187</v>
      </c>
      <c r="F47" s="68"/>
      <c r="G47" s="68"/>
      <c r="H47" s="68"/>
      <c r="I47" s="67"/>
      <c r="J47" s="67"/>
      <c r="K47" s="67"/>
      <c r="L47" s="67"/>
      <c r="M47" s="67"/>
      <c r="N47" s="67"/>
    </row>
    <row r="48" spans="2:20">
      <c r="B48" s="468"/>
      <c r="C48" s="66" t="s">
        <v>236</v>
      </c>
      <c r="D48" s="471"/>
      <c r="E48" s="68" t="s">
        <v>188</v>
      </c>
      <c r="F48" s="68"/>
      <c r="G48" s="68"/>
      <c r="H48" s="68"/>
      <c r="I48" s="68"/>
      <c r="J48" s="68"/>
      <c r="K48" s="68"/>
      <c r="L48" s="68"/>
      <c r="M48" s="68"/>
      <c r="N48" s="68"/>
    </row>
    <row r="49" spans="2:20">
      <c r="B49" s="468"/>
      <c r="C49" s="70" t="s">
        <v>237</v>
      </c>
      <c r="D49" s="471"/>
      <c r="E49" s="67" t="s">
        <v>252</v>
      </c>
      <c r="F49" s="68"/>
      <c r="G49" s="67"/>
      <c r="H49" s="67"/>
      <c r="I49" s="67"/>
      <c r="J49" s="67"/>
      <c r="K49" s="67"/>
      <c r="L49" s="67"/>
      <c r="M49" s="67"/>
      <c r="N49" s="67"/>
    </row>
    <row r="50" spans="2:20">
      <c r="B50" s="468"/>
      <c r="C50" s="66" t="s">
        <v>238</v>
      </c>
      <c r="D50" s="471"/>
      <c r="E50" s="68" t="s">
        <v>189</v>
      </c>
      <c r="F50" s="68"/>
      <c r="G50" s="68"/>
      <c r="H50" s="68"/>
      <c r="I50" s="68"/>
      <c r="J50" s="68"/>
      <c r="K50" s="68"/>
      <c r="L50" s="68"/>
      <c r="M50" s="68"/>
      <c r="N50" s="68"/>
    </row>
    <row r="51" spans="2:20">
      <c r="B51" s="468"/>
      <c r="C51" s="66" t="s">
        <v>385</v>
      </c>
      <c r="D51" s="471"/>
      <c r="E51" s="68" t="s">
        <v>386</v>
      </c>
      <c r="F51" s="68"/>
      <c r="G51" s="68"/>
      <c r="H51" s="68"/>
      <c r="I51" s="68"/>
      <c r="J51" s="68"/>
      <c r="K51" s="68"/>
      <c r="L51" s="68"/>
      <c r="M51" s="68"/>
      <c r="N51" s="68"/>
    </row>
    <row r="52" spans="2:20">
      <c r="B52" s="469" t="s">
        <v>239</v>
      </c>
      <c r="C52" s="71" t="s">
        <v>240</v>
      </c>
      <c r="D52" s="471" t="s">
        <v>190</v>
      </c>
      <c r="E52" s="68" t="s">
        <v>191</v>
      </c>
      <c r="F52" s="68"/>
      <c r="G52" s="68"/>
      <c r="H52" s="68"/>
      <c r="I52" s="68"/>
      <c r="J52" s="68"/>
      <c r="K52" s="68"/>
      <c r="L52" s="68"/>
      <c r="M52" s="68"/>
      <c r="N52" s="68"/>
    </row>
    <row r="53" spans="2:20">
      <c r="B53" s="469"/>
      <c r="C53" s="71" t="s">
        <v>241</v>
      </c>
      <c r="D53" s="471"/>
      <c r="E53" s="68" t="s">
        <v>192</v>
      </c>
      <c r="F53" s="68"/>
      <c r="G53" s="68"/>
      <c r="H53" s="68"/>
      <c r="I53" s="68"/>
      <c r="J53" s="68"/>
      <c r="K53" s="68"/>
      <c r="L53" s="68"/>
      <c r="M53" s="68"/>
      <c r="N53" s="68"/>
    </row>
    <row r="54" spans="2:20">
      <c r="B54" s="469"/>
      <c r="C54" s="71" t="s">
        <v>242</v>
      </c>
      <c r="D54" s="471"/>
      <c r="E54" s="68" t="s">
        <v>380</v>
      </c>
      <c r="F54" s="68"/>
      <c r="G54" s="68"/>
      <c r="H54" s="68"/>
      <c r="I54" s="68"/>
      <c r="J54" s="68"/>
      <c r="K54" s="67"/>
      <c r="L54" s="68"/>
      <c r="M54" s="68"/>
      <c r="N54" s="68"/>
    </row>
    <row r="55" spans="2:20">
      <c r="B55" s="469"/>
      <c r="C55" s="71" t="s">
        <v>381</v>
      </c>
      <c r="D55" s="471"/>
      <c r="E55" s="71" t="s">
        <v>383</v>
      </c>
      <c r="F55" s="68"/>
      <c r="G55" s="68"/>
      <c r="H55" s="68"/>
      <c r="I55" s="68"/>
      <c r="J55" s="68"/>
      <c r="K55" s="67"/>
      <c r="L55" s="68"/>
      <c r="M55" s="68"/>
      <c r="N55" s="68"/>
    </row>
    <row r="56" spans="2:20">
      <c r="B56" s="469"/>
      <c r="C56" s="71" t="s">
        <v>80</v>
      </c>
      <c r="D56" s="471"/>
      <c r="E56" s="68" t="s">
        <v>193</v>
      </c>
      <c r="F56" s="68"/>
      <c r="G56" s="67"/>
      <c r="H56" s="72"/>
      <c r="I56" s="72"/>
      <c r="J56" s="72"/>
      <c r="K56" s="72"/>
      <c r="L56" s="72"/>
      <c r="M56" s="72"/>
      <c r="N56" s="67"/>
    </row>
    <row r="57" spans="2:20">
      <c r="B57" s="469"/>
      <c r="C57" s="71" t="s">
        <v>243</v>
      </c>
      <c r="D57" s="471"/>
      <c r="E57" s="68" t="s">
        <v>194</v>
      </c>
      <c r="F57" s="68"/>
      <c r="G57" s="68"/>
      <c r="H57" s="68"/>
      <c r="I57" s="68"/>
      <c r="J57" s="72"/>
      <c r="K57" s="67"/>
      <c r="L57" s="68"/>
      <c r="M57" s="68"/>
      <c r="N57" s="68"/>
    </row>
    <row r="58" spans="2:20">
      <c r="B58" s="469"/>
      <c r="C58" s="71" t="s">
        <v>382</v>
      </c>
      <c r="D58" s="471"/>
      <c r="E58" s="68" t="s">
        <v>384</v>
      </c>
      <c r="F58" s="68"/>
      <c r="G58" s="68"/>
      <c r="H58" s="68"/>
      <c r="I58" s="68"/>
      <c r="J58" s="72"/>
      <c r="K58" s="67"/>
      <c r="L58" s="68"/>
      <c r="M58" s="68"/>
      <c r="N58" s="68"/>
    </row>
    <row r="59" spans="2:20">
      <c r="B59" s="469"/>
      <c r="C59" s="71" t="s">
        <v>244</v>
      </c>
      <c r="D59" s="471"/>
      <c r="E59" s="68" t="s">
        <v>195</v>
      </c>
      <c r="F59" s="68"/>
      <c r="G59" s="68"/>
      <c r="H59" s="68"/>
      <c r="I59" s="68"/>
      <c r="J59" s="68"/>
      <c r="K59" s="68"/>
      <c r="L59" s="72"/>
      <c r="M59" s="68"/>
      <c r="N59" s="68"/>
    </row>
    <row r="60" spans="2:20">
      <c r="B60" s="62" t="s">
        <v>339</v>
      </c>
      <c r="D60" s="62" t="s">
        <v>338</v>
      </c>
    </row>
    <row r="62" spans="2:20">
      <c r="B62" s="466" t="s">
        <v>258</v>
      </c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</row>
    <row r="66" spans="2:22">
      <c r="B66" s="62" t="s">
        <v>377</v>
      </c>
    </row>
    <row r="67" spans="2:22">
      <c r="B67" s="62" t="s">
        <v>378</v>
      </c>
      <c r="M67" s="62" t="s">
        <v>344</v>
      </c>
      <c r="O67" s="62" t="s">
        <v>387</v>
      </c>
    </row>
    <row r="68" spans="2:22">
      <c r="D68" s="73"/>
      <c r="E68" s="74"/>
      <c r="F68" s="73"/>
      <c r="G68" s="74"/>
      <c r="H68" s="73"/>
      <c r="I68" s="74"/>
      <c r="J68" s="73"/>
      <c r="K68" s="74"/>
      <c r="L68" s="73"/>
      <c r="M68" s="74" t="s">
        <v>343</v>
      </c>
      <c r="N68" s="73"/>
      <c r="O68" s="74" t="s">
        <v>388</v>
      </c>
      <c r="P68" s="73"/>
      <c r="Q68" s="74"/>
      <c r="R68" s="73"/>
      <c r="S68" s="74"/>
      <c r="T68" s="73"/>
    </row>
    <row r="69" spans="2:22">
      <c r="C69" s="55">
        <v>2006</v>
      </c>
      <c r="D69" s="55"/>
      <c r="E69" s="55">
        <v>2007</v>
      </c>
      <c r="F69" s="55"/>
      <c r="G69" s="55">
        <v>2008</v>
      </c>
      <c r="H69" s="55"/>
      <c r="I69" s="55">
        <v>2009</v>
      </c>
      <c r="J69" s="55"/>
      <c r="K69" s="55">
        <v>2010</v>
      </c>
      <c r="L69" s="55"/>
      <c r="M69" s="55">
        <v>2011</v>
      </c>
      <c r="N69" s="55"/>
      <c r="O69" s="55">
        <v>2012</v>
      </c>
      <c r="P69" s="55"/>
      <c r="Q69" s="55">
        <v>2013</v>
      </c>
      <c r="R69" s="55"/>
      <c r="S69" s="55">
        <v>2014</v>
      </c>
      <c r="T69" s="55"/>
      <c r="U69" s="62">
        <v>2015</v>
      </c>
    </row>
    <row r="70" spans="2:22">
      <c r="B70" s="56" t="s">
        <v>127</v>
      </c>
      <c r="C70" s="57" t="s">
        <v>269</v>
      </c>
      <c r="D70" s="57" t="s">
        <v>150</v>
      </c>
      <c r="E70" s="57" t="s">
        <v>269</v>
      </c>
      <c r="F70" s="57" t="s">
        <v>150</v>
      </c>
      <c r="G70" s="57" t="s">
        <v>269</v>
      </c>
      <c r="H70" s="57" t="s">
        <v>150</v>
      </c>
      <c r="I70" s="57" t="s">
        <v>269</v>
      </c>
      <c r="J70" s="57" t="s">
        <v>150</v>
      </c>
      <c r="K70" s="57" t="s">
        <v>269</v>
      </c>
      <c r="L70" s="57" t="s">
        <v>150</v>
      </c>
      <c r="M70" s="57" t="s">
        <v>269</v>
      </c>
      <c r="N70" s="57" t="s">
        <v>150</v>
      </c>
      <c r="O70" s="57" t="s">
        <v>269</v>
      </c>
      <c r="P70" s="57" t="s">
        <v>150</v>
      </c>
      <c r="Q70" s="57" t="s">
        <v>269</v>
      </c>
      <c r="R70" s="57" t="s">
        <v>150</v>
      </c>
      <c r="S70" s="57" t="s">
        <v>269</v>
      </c>
      <c r="T70" s="57" t="s">
        <v>150</v>
      </c>
      <c r="U70" s="57" t="s">
        <v>269</v>
      </c>
      <c r="V70" s="45" t="s">
        <v>150</v>
      </c>
    </row>
    <row r="71" spans="2:22">
      <c r="B71" s="56" t="s">
        <v>259</v>
      </c>
      <c r="C71" s="57" t="s">
        <v>269</v>
      </c>
      <c r="D71" s="57" t="s">
        <v>166</v>
      </c>
      <c r="E71" s="57" t="s">
        <v>269</v>
      </c>
      <c r="F71" s="57" t="s">
        <v>166</v>
      </c>
      <c r="G71" s="57" t="s">
        <v>269</v>
      </c>
      <c r="H71" s="57" t="s">
        <v>166</v>
      </c>
      <c r="I71" s="57" t="s">
        <v>269</v>
      </c>
      <c r="J71" s="57" t="s">
        <v>166</v>
      </c>
      <c r="K71" s="57" t="s">
        <v>269</v>
      </c>
      <c r="L71" s="57" t="s">
        <v>166</v>
      </c>
      <c r="M71" s="57" t="s">
        <v>269</v>
      </c>
      <c r="N71" s="57" t="s">
        <v>166</v>
      </c>
      <c r="O71" s="57" t="s">
        <v>269</v>
      </c>
      <c r="P71" s="57" t="s">
        <v>166</v>
      </c>
      <c r="Q71" s="57" t="s">
        <v>269</v>
      </c>
      <c r="R71" s="57" t="s">
        <v>166</v>
      </c>
      <c r="S71" s="57" t="s">
        <v>269</v>
      </c>
      <c r="T71" s="57" t="s">
        <v>166</v>
      </c>
      <c r="U71" s="57" t="s">
        <v>269</v>
      </c>
      <c r="V71" s="45" t="s">
        <v>166</v>
      </c>
    </row>
    <row r="72" spans="2:22">
      <c r="B72" s="58" t="s">
        <v>128</v>
      </c>
      <c r="C72" s="74" t="s">
        <v>1</v>
      </c>
      <c r="D72" s="75"/>
      <c r="E72" s="76"/>
      <c r="F72" s="75"/>
      <c r="G72" s="76"/>
      <c r="H72" s="75"/>
      <c r="I72" s="76"/>
      <c r="J72" s="75"/>
      <c r="K72" s="76"/>
      <c r="L72" s="75"/>
      <c r="M72" s="76"/>
      <c r="N72" s="75"/>
      <c r="O72" s="76"/>
      <c r="P72" s="75"/>
      <c r="Q72" s="76"/>
      <c r="R72" s="75"/>
      <c r="S72" s="76"/>
      <c r="T72" s="75"/>
    </row>
    <row r="73" spans="2:22">
      <c r="B73" s="58" t="s">
        <v>2</v>
      </c>
      <c r="C73" s="74" t="s">
        <v>167</v>
      </c>
      <c r="D73" s="73"/>
      <c r="E73" s="74"/>
      <c r="F73" s="73"/>
      <c r="G73" s="74"/>
      <c r="H73" s="73"/>
      <c r="I73" s="74"/>
      <c r="J73" s="73"/>
      <c r="K73" s="74"/>
      <c r="L73" s="73"/>
      <c r="M73" s="74"/>
      <c r="N73" s="73"/>
      <c r="O73" s="74"/>
      <c r="P73" s="73"/>
      <c r="Q73" s="74"/>
      <c r="R73" s="73"/>
      <c r="S73" s="74"/>
      <c r="T73" s="73"/>
    </row>
    <row r="74" spans="2:22">
      <c r="B74" s="59" t="s">
        <v>3</v>
      </c>
      <c r="C74" s="74" t="s">
        <v>69</v>
      </c>
      <c r="D74" s="73"/>
      <c r="E74" s="74"/>
      <c r="F74" s="73"/>
      <c r="G74" s="74"/>
      <c r="H74" s="73"/>
      <c r="I74" s="74"/>
      <c r="J74" s="73"/>
      <c r="K74" s="74"/>
      <c r="L74" s="73"/>
      <c r="M74" s="74"/>
      <c r="N74" s="73"/>
      <c r="O74" s="74"/>
      <c r="P74" s="73"/>
      <c r="Q74" s="74"/>
      <c r="R74" s="73"/>
      <c r="S74" s="74"/>
      <c r="T74" s="73"/>
    </row>
    <row r="75" spans="2:22">
      <c r="B75" s="58" t="s">
        <v>5</v>
      </c>
      <c r="C75" s="74" t="s">
        <v>260</v>
      </c>
      <c r="D75" s="73"/>
      <c r="E75" s="74"/>
      <c r="F75" s="73"/>
      <c r="G75" s="74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</row>
    <row r="76" spans="2:22">
      <c r="B76" s="58" t="s">
        <v>7</v>
      </c>
      <c r="C76" s="77" t="s">
        <v>8</v>
      </c>
      <c r="D76" s="73"/>
      <c r="E76" s="74"/>
      <c r="F76" s="73"/>
      <c r="G76" s="74"/>
      <c r="H76" s="73"/>
      <c r="I76" s="74"/>
      <c r="J76" s="73"/>
      <c r="K76" s="74"/>
      <c r="L76" s="73"/>
      <c r="M76" s="74"/>
      <c r="N76" s="73"/>
      <c r="O76" s="74"/>
      <c r="P76" s="73"/>
      <c r="Q76" s="74"/>
      <c r="R76" s="73"/>
      <c r="S76" s="74"/>
      <c r="T76" s="73"/>
    </row>
    <row r="77" spans="2:22">
      <c r="B77" s="58" t="s">
        <v>9</v>
      </c>
      <c r="C77" s="77" t="s">
        <v>10</v>
      </c>
      <c r="D77" s="75"/>
      <c r="E77" s="76"/>
      <c r="F77" s="75"/>
      <c r="G77" s="76"/>
      <c r="H77" s="75"/>
      <c r="I77" s="76"/>
      <c r="J77" s="75"/>
      <c r="K77" s="76"/>
      <c r="L77" s="75"/>
      <c r="M77" s="76"/>
      <c r="N77" s="75"/>
      <c r="O77" s="76"/>
      <c r="P77" s="75"/>
      <c r="Q77" s="76"/>
      <c r="R77" s="75"/>
      <c r="S77" s="76"/>
      <c r="T77" s="75"/>
    </row>
    <row r="78" spans="2:22">
      <c r="B78" s="58" t="s">
        <v>12</v>
      </c>
      <c r="C78" s="77" t="s">
        <v>13</v>
      </c>
      <c r="D78" s="75"/>
      <c r="E78" s="74"/>
      <c r="F78" s="75"/>
      <c r="G78" s="74"/>
      <c r="H78" s="75"/>
      <c r="I78" s="74"/>
      <c r="J78" s="75"/>
      <c r="K78" s="74"/>
      <c r="L78" s="75"/>
      <c r="M78" s="74"/>
      <c r="N78" s="75"/>
      <c r="O78" s="74"/>
      <c r="P78" s="75"/>
      <c r="Q78" s="74"/>
      <c r="R78" s="75"/>
      <c r="S78" s="74"/>
      <c r="T78" s="75"/>
    </row>
    <row r="79" spans="2:22">
      <c r="B79" s="58" t="s">
        <v>14</v>
      </c>
      <c r="C79" s="77" t="s">
        <v>15</v>
      </c>
      <c r="D79" s="75"/>
      <c r="E79" s="74"/>
      <c r="F79" s="75"/>
      <c r="G79" s="74"/>
      <c r="H79" s="75"/>
      <c r="I79" s="74"/>
      <c r="J79" s="75"/>
      <c r="K79" s="74"/>
      <c r="L79" s="75"/>
      <c r="M79" s="74"/>
      <c r="N79" s="75"/>
      <c r="O79" s="74"/>
      <c r="P79" s="75"/>
      <c r="Q79" s="74"/>
      <c r="R79" s="75"/>
      <c r="S79" s="74"/>
      <c r="T79" s="75"/>
    </row>
    <row r="80" spans="2:22">
      <c r="B80" s="58" t="s">
        <v>17</v>
      </c>
      <c r="C80" s="77" t="s">
        <v>18</v>
      </c>
      <c r="D80" s="75"/>
      <c r="E80" s="74"/>
      <c r="F80" s="75"/>
      <c r="G80" s="74"/>
      <c r="H80" s="75"/>
      <c r="I80" s="74"/>
      <c r="J80" s="75"/>
      <c r="K80" s="74"/>
      <c r="L80" s="75"/>
      <c r="M80" s="74"/>
      <c r="N80" s="75"/>
      <c r="O80" s="74"/>
      <c r="P80" s="75"/>
      <c r="Q80" s="74"/>
      <c r="R80" s="75"/>
      <c r="S80" s="74"/>
      <c r="T80" s="75"/>
    </row>
    <row r="81" spans="2:20">
      <c r="B81" s="58" t="s">
        <v>19</v>
      </c>
      <c r="C81" s="77" t="s">
        <v>20</v>
      </c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</row>
    <row r="82" spans="2:20">
      <c r="B82" s="58" t="s">
        <v>21</v>
      </c>
      <c r="C82" s="77" t="s">
        <v>22</v>
      </c>
      <c r="D82" s="75"/>
      <c r="E82" s="76"/>
      <c r="F82" s="75"/>
      <c r="G82" s="76"/>
      <c r="H82" s="75"/>
      <c r="I82" s="76"/>
      <c r="J82" s="75"/>
      <c r="K82" s="76"/>
      <c r="L82" s="75"/>
      <c r="M82" s="76"/>
      <c r="N82" s="75"/>
      <c r="O82" s="76"/>
      <c r="P82" s="75"/>
      <c r="Q82" s="76"/>
      <c r="R82" s="75"/>
      <c r="S82" s="76"/>
      <c r="T82" s="75"/>
    </row>
    <row r="83" spans="2:20">
      <c r="B83" s="58" t="s">
        <v>23</v>
      </c>
      <c r="C83" s="77" t="s">
        <v>24</v>
      </c>
      <c r="D83" s="75"/>
      <c r="E83" s="74"/>
      <c r="F83" s="75"/>
      <c r="G83" s="74"/>
      <c r="H83" s="75"/>
      <c r="I83" s="74"/>
      <c r="J83" s="75"/>
      <c r="K83" s="74"/>
      <c r="L83" s="75"/>
      <c r="M83" s="74"/>
      <c r="N83" s="75"/>
      <c r="O83" s="74"/>
      <c r="P83" s="75"/>
      <c r="Q83" s="74"/>
      <c r="R83" s="75"/>
      <c r="S83" s="74"/>
      <c r="T83" s="75"/>
    </row>
    <row r="84" spans="2:20">
      <c r="B84" s="58" t="s">
        <v>25</v>
      </c>
      <c r="C84" s="77" t="s">
        <v>26</v>
      </c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  <c r="S84" s="74"/>
      <c r="T84" s="75"/>
    </row>
    <row r="85" spans="2:20">
      <c r="B85" s="58" t="s">
        <v>27</v>
      </c>
      <c r="C85" s="77" t="s">
        <v>28</v>
      </c>
      <c r="D85" s="75"/>
      <c r="E85" s="74"/>
      <c r="F85" s="75"/>
      <c r="G85" s="74"/>
      <c r="H85" s="75"/>
      <c r="I85" s="74"/>
      <c r="J85" s="75"/>
      <c r="K85" s="74"/>
      <c r="L85" s="75"/>
      <c r="M85" s="74"/>
      <c r="N85" s="75"/>
      <c r="O85" s="74"/>
      <c r="P85" s="75"/>
      <c r="Q85" s="74"/>
      <c r="R85" s="75"/>
      <c r="S85" s="74"/>
      <c r="T85" s="75"/>
    </row>
    <row r="86" spans="2:20">
      <c r="B86" s="58" t="s">
        <v>29</v>
      </c>
      <c r="C86" s="77" t="s">
        <v>30</v>
      </c>
      <c r="D86" s="75"/>
      <c r="E86" s="74"/>
      <c r="F86" s="75"/>
      <c r="G86" s="74"/>
      <c r="H86" s="75"/>
      <c r="I86" s="74"/>
      <c r="J86" s="75"/>
      <c r="K86" s="74"/>
      <c r="L86" s="75"/>
      <c r="M86" s="74"/>
      <c r="N86" s="75"/>
      <c r="O86" s="74"/>
      <c r="P86" s="75"/>
      <c r="Q86" s="74"/>
      <c r="R86" s="75"/>
      <c r="S86" s="74"/>
      <c r="T86" s="75"/>
    </row>
    <row r="87" spans="2:20">
      <c r="B87" s="58" t="s">
        <v>31</v>
      </c>
      <c r="C87" s="77" t="s">
        <v>175</v>
      </c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  <c r="Q87" s="74"/>
      <c r="R87" s="75"/>
      <c r="S87" s="74"/>
      <c r="T87" s="75"/>
    </row>
    <row r="88" spans="2:20">
      <c r="B88" s="58" t="s">
        <v>32</v>
      </c>
      <c r="C88" s="63" t="s">
        <v>33</v>
      </c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  <c r="Q88" s="74"/>
      <c r="R88" s="75"/>
      <c r="S88" s="74"/>
      <c r="T88" s="75"/>
    </row>
    <row r="89" spans="2:20">
      <c r="B89" s="58" t="s">
        <v>34</v>
      </c>
      <c r="C89" s="63" t="s">
        <v>35</v>
      </c>
      <c r="D89" s="75"/>
      <c r="E89" s="76"/>
      <c r="F89" s="75"/>
      <c r="G89" s="76"/>
      <c r="H89" s="75"/>
      <c r="I89" s="76"/>
      <c r="J89" s="75"/>
      <c r="K89" s="76"/>
      <c r="L89" s="75"/>
      <c r="M89" s="76"/>
      <c r="N89" s="75"/>
      <c r="O89" s="76"/>
      <c r="P89" s="75"/>
      <c r="Q89" s="76"/>
      <c r="R89" s="75"/>
      <c r="S89" s="76"/>
      <c r="T89" s="75"/>
    </row>
    <row r="90" spans="2:20">
      <c r="B90" s="58" t="s">
        <v>37</v>
      </c>
      <c r="C90" s="63" t="s">
        <v>38</v>
      </c>
      <c r="D90" s="75"/>
      <c r="E90" s="74"/>
      <c r="F90" s="75"/>
      <c r="G90" s="74"/>
      <c r="H90" s="75"/>
      <c r="I90" s="74"/>
      <c r="J90" s="75"/>
      <c r="K90" s="74"/>
      <c r="L90" s="75"/>
      <c r="M90" s="74"/>
      <c r="N90" s="75"/>
      <c r="O90" s="74"/>
      <c r="P90" s="75"/>
      <c r="Q90" s="74"/>
      <c r="R90" s="75"/>
      <c r="S90" s="74"/>
      <c r="T90" s="75"/>
    </row>
    <row r="91" spans="2:20">
      <c r="B91" s="58" t="s">
        <v>39</v>
      </c>
      <c r="C91" s="63" t="s">
        <v>168</v>
      </c>
      <c r="D91" s="75"/>
      <c r="E91" s="74"/>
      <c r="F91" s="75"/>
      <c r="G91" s="74"/>
      <c r="H91" s="75"/>
      <c r="I91" s="74"/>
      <c r="J91" s="75"/>
      <c r="K91" s="74"/>
      <c r="L91" s="75"/>
      <c r="M91" s="74"/>
      <c r="N91" s="75"/>
      <c r="O91" s="74"/>
      <c r="P91" s="75"/>
      <c r="Q91" s="74"/>
      <c r="R91" s="75"/>
      <c r="S91" s="74"/>
      <c r="T91" s="75"/>
    </row>
    <row r="92" spans="2:20">
      <c r="B92" s="58" t="s">
        <v>40</v>
      </c>
      <c r="C92" s="63" t="s">
        <v>41</v>
      </c>
      <c r="D92" s="75"/>
      <c r="E92" s="74"/>
      <c r="F92" s="75"/>
      <c r="G92" s="74"/>
      <c r="H92" s="75"/>
      <c r="I92" s="74"/>
      <c r="J92" s="75"/>
      <c r="K92" s="74"/>
      <c r="L92" s="75"/>
      <c r="M92" s="74"/>
      <c r="N92" s="75"/>
      <c r="O92" s="74"/>
      <c r="P92" s="75"/>
      <c r="Q92" s="74"/>
      <c r="R92" s="75"/>
      <c r="S92" s="74"/>
      <c r="T92" s="75"/>
    </row>
    <row r="93" spans="2:20">
      <c r="B93" s="58" t="s">
        <v>42</v>
      </c>
      <c r="C93" s="63" t="s">
        <v>43</v>
      </c>
      <c r="D93" s="75"/>
      <c r="E93" s="74"/>
      <c r="F93" s="75"/>
      <c r="G93" s="74"/>
      <c r="H93" s="75"/>
      <c r="I93" s="74"/>
      <c r="J93" s="75"/>
      <c r="K93" s="74"/>
      <c r="L93" s="75"/>
      <c r="M93" s="74"/>
      <c r="N93" s="75"/>
      <c r="O93" s="74"/>
      <c r="P93" s="75"/>
      <c r="Q93" s="74"/>
      <c r="R93" s="75"/>
      <c r="S93" s="74"/>
      <c r="T93" s="75"/>
    </row>
    <row r="94" spans="2:20">
      <c r="B94" s="58" t="s">
        <v>45</v>
      </c>
      <c r="C94" s="63" t="s">
        <v>46</v>
      </c>
      <c r="D94" s="75"/>
      <c r="E94" s="76"/>
      <c r="F94" s="75"/>
      <c r="G94" s="76"/>
      <c r="H94" s="75"/>
      <c r="I94" s="76"/>
      <c r="J94" s="75"/>
      <c r="K94" s="76"/>
      <c r="L94" s="75"/>
      <c r="M94" s="76"/>
      <c r="N94" s="75"/>
      <c r="O94" s="76"/>
      <c r="P94" s="75"/>
      <c r="Q94" s="76"/>
      <c r="R94" s="75"/>
      <c r="S94" s="76"/>
      <c r="T94" s="75"/>
    </row>
    <row r="95" spans="2:20">
      <c r="B95" s="58" t="s">
        <v>47</v>
      </c>
      <c r="C95" s="63" t="s">
        <v>48</v>
      </c>
      <c r="D95" s="75"/>
      <c r="E95" s="76"/>
      <c r="F95" s="75"/>
      <c r="G95" s="76"/>
      <c r="H95" s="75"/>
      <c r="I95" s="76"/>
      <c r="J95" s="75"/>
      <c r="K95" s="76"/>
      <c r="L95" s="75"/>
      <c r="M95" s="76"/>
      <c r="N95" s="75"/>
      <c r="O95" s="76"/>
      <c r="P95" s="75"/>
      <c r="Q95" s="76"/>
      <c r="R95" s="75"/>
      <c r="S95" s="76"/>
      <c r="T95" s="75"/>
    </row>
    <row r="96" spans="2:20">
      <c r="B96" s="58" t="s">
        <v>50</v>
      </c>
      <c r="C96" s="63" t="s">
        <v>169</v>
      </c>
      <c r="D96" s="75"/>
      <c r="E96" s="76"/>
      <c r="F96" s="75"/>
      <c r="G96" s="76"/>
      <c r="H96" s="75"/>
      <c r="I96" s="76"/>
      <c r="J96" s="75"/>
      <c r="K96" s="76"/>
      <c r="L96" s="75"/>
      <c r="M96" s="76"/>
      <c r="N96" s="75"/>
      <c r="O96" s="76"/>
      <c r="P96" s="75"/>
      <c r="Q96" s="76"/>
      <c r="R96" s="75"/>
      <c r="S96" s="76"/>
      <c r="T96" s="75"/>
    </row>
    <row r="97" spans="2:20">
      <c r="B97" s="58" t="s">
        <v>51</v>
      </c>
      <c r="C97" s="63" t="s">
        <v>52</v>
      </c>
      <c r="D97" s="73"/>
      <c r="E97" s="74"/>
      <c r="F97" s="73"/>
      <c r="G97" s="74"/>
      <c r="H97" s="73"/>
      <c r="I97" s="74"/>
      <c r="J97" s="73"/>
      <c r="K97" s="74"/>
      <c r="L97" s="73"/>
      <c r="M97" s="74"/>
      <c r="N97" s="73"/>
      <c r="O97" s="74"/>
      <c r="P97" s="73"/>
      <c r="Q97" s="74"/>
      <c r="R97" s="73"/>
      <c r="S97" s="74"/>
      <c r="T97" s="73"/>
    </row>
    <row r="98" spans="2:20">
      <c r="B98" s="58" t="s">
        <v>53</v>
      </c>
      <c r="C98" s="63" t="s">
        <v>54</v>
      </c>
      <c r="D98" s="73"/>
      <c r="E98" s="74"/>
      <c r="F98" s="73"/>
      <c r="G98" s="74"/>
      <c r="H98" s="73"/>
      <c r="I98" s="74"/>
      <c r="J98" s="73"/>
      <c r="K98" s="74"/>
      <c r="L98" s="73"/>
      <c r="M98" s="74"/>
      <c r="N98" s="73"/>
      <c r="O98" s="74"/>
      <c r="P98" s="73"/>
      <c r="Q98" s="74"/>
      <c r="R98" s="73"/>
      <c r="S98" s="74"/>
      <c r="T98" s="73"/>
    </row>
    <row r="99" spans="2:20">
      <c r="B99" s="58" t="s">
        <v>55</v>
      </c>
      <c r="C99" s="63" t="s">
        <v>56</v>
      </c>
      <c r="D99" s="73"/>
      <c r="E99" s="74"/>
      <c r="F99" s="73"/>
      <c r="G99" s="74"/>
      <c r="H99" s="73"/>
      <c r="I99" s="74"/>
      <c r="J99" s="73"/>
      <c r="K99" s="74"/>
      <c r="L99" s="73"/>
      <c r="M99" s="74"/>
      <c r="N99" s="73"/>
      <c r="O99" s="74"/>
      <c r="P99" s="73"/>
      <c r="Q99" s="74"/>
      <c r="R99" s="73"/>
      <c r="S99" s="74"/>
      <c r="T99" s="73"/>
    </row>
    <row r="100" spans="2:20">
      <c r="B100" s="58" t="s">
        <v>57</v>
      </c>
      <c r="C100" s="63" t="s">
        <v>58</v>
      </c>
      <c r="D100" s="73"/>
      <c r="E100" s="74"/>
      <c r="F100" s="73"/>
      <c r="G100" s="74"/>
      <c r="H100" s="73"/>
      <c r="I100" s="74"/>
      <c r="J100" s="73"/>
      <c r="K100" s="74"/>
      <c r="L100" s="73"/>
      <c r="M100" s="74"/>
      <c r="N100" s="73"/>
      <c r="O100" s="74"/>
      <c r="P100" s="73"/>
      <c r="Q100" s="74"/>
      <c r="R100" s="73"/>
      <c r="S100" s="74"/>
      <c r="T100" s="73"/>
    </row>
    <row r="101" spans="2:20">
      <c r="B101" s="58" t="s">
        <v>59</v>
      </c>
      <c r="C101" s="63" t="s">
        <v>60</v>
      </c>
      <c r="D101" s="73"/>
      <c r="E101" s="74"/>
      <c r="F101" s="73"/>
      <c r="G101" s="74"/>
      <c r="H101" s="73"/>
      <c r="I101" s="74"/>
      <c r="J101" s="73"/>
      <c r="K101" s="74"/>
      <c r="L101" s="73"/>
      <c r="M101" s="74"/>
      <c r="N101" s="73"/>
      <c r="O101" s="74"/>
      <c r="P101" s="73"/>
      <c r="Q101" s="74"/>
      <c r="R101" s="73"/>
      <c r="S101" s="74"/>
      <c r="T101" s="73"/>
    </row>
    <row r="102" spans="2:20">
      <c r="B102" s="58" t="s">
        <v>53</v>
      </c>
      <c r="C102" s="63" t="s">
        <v>54</v>
      </c>
      <c r="D102" s="73"/>
      <c r="E102" s="74"/>
      <c r="F102" s="73"/>
      <c r="G102" s="74"/>
      <c r="H102" s="73"/>
      <c r="I102" s="74"/>
      <c r="J102" s="73"/>
      <c r="K102" s="74"/>
      <c r="L102" s="73"/>
      <c r="M102" s="74"/>
      <c r="N102" s="73"/>
      <c r="O102" s="74"/>
      <c r="P102" s="73"/>
      <c r="Q102" s="74"/>
      <c r="R102" s="73"/>
      <c r="S102" s="74"/>
      <c r="T102" s="73"/>
    </row>
    <row r="103" spans="2:20">
      <c r="B103" s="58" t="s">
        <v>261</v>
      </c>
      <c r="C103" s="63" t="s">
        <v>61</v>
      </c>
      <c r="D103" s="73"/>
      <c r="E103" s="74"/>
      <c r="F103" s="73"/>
      <c r="G103" s="74"/>
      <c r="H103" s="73"/>
      <c r="I103" s="74"/>
      <c r="J103" s="73"/>
      <c r="K103" s="74"/>
      <c r="L103" s="73"/>
      <c r="M103" s="74"/>
      <c r="N103" s="73"/>
      <c r="O103" s="74"/>
      <c r="P103" s="73"/>
      <c r="Q103" s="74"/>
      <c r="R103" s="73"/>
      <c r="S103" s="74"/>
      <c r="T103" s="73"/>
    </row>
    <row r="104" spans="2:20">
      <c r="B104" s="58" t="s">
        <v>62</v>
      </c>
      <c r="C104" s="63" t="s">
        <v>346</v>
      </c>
      <c r="D104" s="73"/>
      <c r="E104" s="74"/>
      <c r="F104" s="73"/>
      <c r="G104" s="74"/>
      <c r="H104" s="73"/>
      <c r="I104" s="74"/>
      <c r="J104" s="73"/>
      <c r="K104" s="74"/>
      <c r="L104" s="73"/>
      <c r="M104" s="74"/>
      <c r="N104" s="73"/>
      <c r="O104" s="74"/>
      <c r="P104" s="73"/>
      <c r="Q104" s="74"/>
      <c r="R104" s="73"/>
      <c r="S104" s="74"/>
      <c r="T104" s="73"/>
    </row>
    <row r="105" spans="2:20">
      <c r="B105" s="58" t="s">
        <v>126</v>
      </c>
      <c r="C105" s="63" t="s">
        <v>170</v>
      </c>
      <c r="D105" s="73"/>
      <c r="E105" s="74"/>
      <c r="F105" s="73"/>
      <c r="G105" s="74"/>
      <c r="H105" s="73"/>
      <c r="I105" s="74"/>
      <c r="J105" s="73"/>
      <c r="K105" s="74"/>
      <c r="L105" s="73"/>
      <c r="M105" s="74"/>
      <c r="N105" s="73"/>
      <c r="O105" s="74"/>
      <c r="P105" s="73"/>
      <c r="Q105" s="74"/>
      <c r="R105" s="73"/>
      <c r="S105" s="74"/>
      <c r="T105" s="73"/>
    </row>
    <row r="106" spans="2:20">
      <c r="B106" s="60" t="s">
        <v>63</v>
      </c>
      <c r="C106" s="63" t="s">
        <v>347</v>
      </c>
      <c r="D106" s="73"/>
      <c r="E106" s="74"/>
      <c r="F106" s="73"/>
      <c r="G106" s="74"/>
      <c r="H106" s="73"/>
      <c r="I106" s="74"/>
      <c r="J106" s="73"/>
      <c r="K106" s="74"/>
      <c r="L106" s="73"/>
      <c r="M106" s="74"/>
      <c r="N106" s="73"/>
      <c r="O106" s="74"/>
      <c r="P106" s="73"/>
      <c r="Q106" s="74"/>
      <c r="R106" s="73"/>
      <c r="S106" s="74"/>
      <c r="T106" s="73"/>
    </row>
    <row r="107" spans="2:20">
      <c r="B107" s="60" t="s">
        <v>64</v>
      </c>
      <c r="C107" s="63" t="s">
        <v>65</v>
      </c>
      <c r="D107" s="73"/>
      <c r="E107" s="74"/>
      <c r="F107" s="73"/>
      <c r="G107" s="74"/>
      <c r="H107" s="73"/>
      <c r="I107" s="74"/>
      <c r="J107" s="73"/>
      <c r="K107" s="74"/>
      <c r="L107" s="73"/>
      <c r="M107" s="74"/>
      <c r="N107" s="73"/>
      <c r="O107" s="74"/>
      <c r="P107" s="73"/>
      <c r="Q107" s="74"/>
      <c r="R107" s="73"/>
      <c r="S107" s="74"/>
      <c r="T107" s="73"/>
    </row>
    <row r="108" spans="2:20">
      <c r="B108" s="60" t="s">
        <v>66</v>
      </c>
      <c r="C108" s="63" t="s">
        <v>67</v>
      </c>
      <c r="D108" s="73"/>
      <c r="E108" s="74"/>
      <c r="F108" s="73"/>
      <c r="G108" s="74"/>
      <c r="H108" s="73"/>
      <c r="I108" s="74"/>
      <c r="J108" s="73"/>
      <c r="K108" s="74"/>
      <c r="L108" s="73"/>
      <c r="M108" s="74"/>
      <c r="N108" s="73"/>
      <c r="O108" s="74"/>
      <c r="P108" s="73"/>
      <c r="Q108" s="74"/>
      <c r="R108" s="73"/>
      <c r="S108" s="74"/>
      <c r="T108" s="73"/>
    </row>
    <row r="109" spans="2:20">
      <c r="B109" s="60" t="s">
        <v>68</v>
      </c>
      <c r="C109" s="63" t="s">
        <v>69</v>
      </c>
      <c r="D109" s="73"/>
      <c r="E109" s="74"/>
      <c r="F109" s="73"/>
      <c r="G109" s="74"/>
      <c r="H109" s="73"/>
      <c r="I109" s="74"/>
      <c r="J109" s="73"/>
      <c r="K109" s="74"/>
      <c r="L109" s="73"/>
      <c r="M109" s="74"/>
      <c r="N109" s="73"/>
      <c r="O109" s="74"/>
      <c r="P109" s="73"/>
      <c r="Q109" s="74"/>
      <c r="R109" s="73"/>
      <c r="S109" s="74"/>
      <c r="T109" s="73"/>
    </row>
    <row r="110" spans="2:20">
      <c r="B110" s="60" t="s">
        <v>70</v>
      </c>
      <c r="C110" s="63" t="s">
        <v>71</v>
      </c>
      <c r="D110" s="73"/>
      <c r="E110" s="74"/>
      <c r="F110" s="73"/>
      <c r="G110" s="74"/>
      <c r="H110" s="73"/>
      <c r="I110" s="74"/>
      <c r="J110" s="73"/>
      <c r="K110" s="74"/>
      <c r="L110" s="73"/>
      <c r="M110" s="74"/>
      <c r="N110" s="73"/>
      <c r="O110" s="74"/>
      <c r="P110" s="73"/>
      <c r="Q110" s="74"/>
      <c r="R110" s="73"/>
      <c r="S110" s="74"/>
      <c r="T110" s="73"/>
    </row>
    <row r="111" spans="2:20">
      <c r="B111" s="60" t="s">
        <v>72</v>
      </c>
      <c r="C111" s="63" t="s">
        <v>73</v>
      </c>
      <c r="D111" s="73"/>
      <c r="E111" s="74"/>
      <c r="F111" s="73"/>
      <c r="G111" s="74"/>
      <c r="H111" s="73"/>
      <c r="I111" s="74"/>
      <c r="J111" s="73"/>
      <c r="K111" s="74"/>
      <c r="L111" s="73"/>
      <c r="M111" s="74"/>
      <c r="N111" s="73"/>
      <c r="O111" s="74"/>
      <c r="P111" s="73"/>
      <c r="Q111" s="74"/>
      <c r="R111" s="73"/>
      <c r="S111" s="74"/>
      <c r="T111" s="73"/>
    </row>
    <row r="112" spans="2:20">
      <c r="B112" s="60" t="s">
        <v>129</v>
      </c>
      <c r="C112" s="63" t="s">
        <v>179</v>
      </c>
      <c r="D112" s="75"/>
      <c r="E112" s="76"/>
      <c r="F112" s="75"/>
      <c r="G112" s="76"/>
      <c r="H112" s="75"/>
      <c r="I112" s="76"/>
      <c r="J112" s="75"/>
      <c r="K112" s="76"/>
      <c r="L112" s="75"/>
      <c r="M112" s="76"/>
      <c r="N112" s="75"/>
      <c r="O112" s="76"/>
      <c r="P112" s="75"/>
      <c r="Q112" s="76"/>
      <c r="R112" s="75"/>
      <c r="S112" s="76"/>
      <c r="T112" s="75"/>
    </row>
    <row r="113" spans="2:20">
      <c r="B113" s="60" t="s">
        <v>75</v>
      </c>
      <c r="C113" s="63" t="s">
        <v>76</v>
      </c>
      <c r="D113" s="73"/>
      <c r="E113" s="74"/>
      <c r="F113" s="73"/>
      <c r="G113" s="74"/>
      <c r="H113" s="73"/>
      <c r="I113" s="74"/>
      <c r="J113" s="73"/>
      <c r="K113" s="74"/>
      <c r="L113" s="73"/>
      <c r="M113" s="74"/>
      <c r="N113" s="73"/>
      <c r="O113" s="74"/>
      <c r="P113" s="73"/>
      <c r="Q113" s="74"/>
      <c r="R113" s="73"/>
      <c r="S113" s="74"/>
      <c r="T113" s="73"/>
    </row>
    <row r="114" spans="2:20">
      <c r="B114" s="60" t="s">
        <v>77</v>
      </c>
      <c r="C114" s="63" t="s">
        <v>78</v>
      </c>
      <c r="D114" s="73"/>
      <c r="E114" s="74"/>
      <c r="F114" s="73"/>
      <c r="G114" s="74"/>
      <c r="H114" s="73"/>
      <c r="I114" s="74"/>
      <c r="J114" s="73"/>
      <c r="K114" s="74"/>
      <c r="L114" s="73"/>
      <c r="M114" s="74"/>
      <c r="N114" s="73"/>
      <c r="O114" s="74"/>
      <c r="P114" s="73"/>
      <c r="Q114" s="74"/>
      <c r="R114" s="73"/>
      <c r="S114" s="74"/>
      <c r="T114" s="73"/>
    </row>
    <row r="115" spans="2:20">
      <c r="B115" s="60" t="s">
        <v>79</v>
      </c>
      <c r="C115" s="63" t="s">
        <v>151</v>
      </c>
      <c r="D115" s="73"/>
      <c r="E115" s="74"/>
      <c r="F115" s="73"/>
      <c r="G115" s="74"/>
      <c r="H115" s="73"/>
      <c r="I115" s="74"/>
      <c r="J115" s="73"/>
      <c r="K115" s="74"/>
      <c r="L115" s="73"/>
      <c r="M115" s="74"/>
      <c r="N115" s="73"/>
      <c r="O115" s="74"/>
      <c r="P115" s="73"/>
      <c r="Q115" s="74"/>
      <c r="R115" s="73"/>
      <c r="S115" s="74"/>
      <c r="T115" s="73"/>
    </row>
    <row r="116" spans="2:20">
      <c r="B116" s="60" t="s">
        <v>80</v>
      </c>
      <c r="C116" s="63" t="s">
        <v>81</v>
      </c>
      <c r="D116" s="73"/>
      <c r="E116" s="74"/>
      <c r="F116" s="73"/>
      <c r="G116" s="74"/>
      <c r="H116" s="73"/>
      <c r="I116" s="74"/>
      <c r="J116" s="73"/>
      <c r="K116" s="74"/>
      <c r="L116" s="73"/>
      <c r="M116" s="74"/>
      <c r="N116" s="73"/>
      <c r="O116" s="74"/>
      <c r="P116" s="73"/>
      <c r="Q116" s="74"/>
      <c r="R116" s="73"/>
      <c r="S116" s="74"/>
      <c r="T116" s="73"/>
    </row>
    <row r="117" spans="2:20">
      <c r="B117" s="60" t="s">
        <v>82</v>
      </c>
      <c r="C117" s="63" t="s">
        <v>83</v>
      </c>
      <c r="D117" s="73"/>
      <c r="E117" s="74"/>
      <c r="F117" s="73"/>
      <c r="G117" s="74"/>
      <c r="H117" s="73"/>
      <c r="I117" s="74"/>
      <c r="J117" s="73"/>
      <c r="K117" s="74"/>
      <c r="L117" s="73"/>
      <c r="M117" s="74"/>
      <c r="N117" s="73"/>
      <c r="O117" s="74"/>
      <c r="P117" s="73"/>
      <c r="Q117" s="74"/>
      <c r="R117" s="73"/>
      <c r="S117" s="74"/>
      <c r="T117" s="73"/>
    </row>
    <row r="118" spans="2:20">
      <c r="B118" s="60" t="s">
        <v>84</v>
      </c>
      <c r="C118" s="63" t="s">
        <v>85</v>
      </c>
      <c r="D118" s="75"/>
      <c r="E118" s="76"/>
      <c r="F118" s="75"/>
      <c r="G118" s="76"/>
      <c r="H118" s="75"/>
      <c r="I118" s="76"/>
      <c r="J118" s="75"/>
      <c r="K118" s="76"/>
      <c r="L118" s="75"/>
      <c r="M118" s="76"/>
      <c r="N118" s="75"/>
      <c r="O118" s="76"/>
      <c r="P118" s="75"/>
      <c r="Q118" s="76"/>
      <c r="R118" s="75"/>
      <c r="S118" s="76"/>
      <c r="T118" s="75"/>
    </row>
    <row r="119" spans="2:20">
      <c r="B119" s="60" t="s">
        <v>86</v>
      </c>
      <c r="C119" s="63" t="s">
        <v>348</v>
      </c>
      <c r="D119" s="73"/>
      <c r="E119" s="74"/>
      <c r="F119" s="73"/>
      <c r="G119" s="74"/>
      <c r="H119" s="73"/>
      <c r="I119" s="74"/>
      <c r="J119" s="73"/>
      <c r="K119" s="74"/>
      <c r="L119" s="73"/>
      <c r="M119" s="74"/>
      <c r="N119" s="73"/>
      <c r="O119" s="74"/>
      <c r="P119" s="73"/>
      <c r="Q119" s="74"/>
      <c r="R119" s="73"/>
      <c r="S119" s="74"/>
      <c r="T119" s="73"/>
    </row>
    <row r="120" spans="2:20">
      <c r="B120" s="60" t="s">
        <v>130</v>
      </c>
      <c r="C120" s="63" t="s">
        <v>180</v>
      </c>
      <c r="D120" s="73"/>
      <c r="E120" s="74"/>
      <c r="F120" s="73"/>
      <c r="G120" s="74"/>
      <c r="H120" s="73"/>
      <c r="I120" s="74"/>
      <c r="J120" s="73"/>
      <c r="K120" s="74"/>
      <c r="L120" s="73"/>
      <c r="M120" s="74"/>
      <c r="N120" s="73"/>
      <c r="O120" s="74"/>
      <c r="P120" s="73"/>
      <c r="Q120" s="74"/>
      <c r="R120" s="73"/>
      <c r="S120" s="74"/>
      <c r="T120" s="73"/>
    </row>
    <row r="121" spans="2:20">
      <c r="B121" s="60" t="s">
        <v>87</v>
      </c>
      <c r="C121" s="63" t="s">
        <v>88</v>
      </c>
      <c r="D121" s="73"/>
      <c r="E121" s="74"/>
      <c r="F121" s="73"/>
      <c r="G121" s="74"/>
      <c r="H121" s="73"/>
      <c r="I121" s="74"/>
      <c r="J121" s="73"/>
      <c r="K121" s="74"/>
      <c r="L121" s="73"/>
      <c r="M121" s="74"/>
      <c r="N121" s="73"/>
      <c r="O121" s="74"/>
      <c r="P121" s="73"/>
      <c r="Q121" s="74"/>
      <c r="R121" s="73"/>
      <c r="S121" s="74"/>
      <c r="T121" s="73"/>
    </row>
    <row r="122" spans="2:20">
      <c r="B122" s="60" t="s">
        <v>89</v>
      </c>
      <c r="C122" s="63" t="s">
        <v>90</v>
      </c>
      <c r="D122" s="73"/>
      <c r="E122" s="74"/>
      <c r="F122" s="73"/>
      <c r="G122" s="74"/>
      <c r="H122" s="73"/>
      <c r="I122" s="74"/>
      <c r="J122" s="73"/>
      <c r="K122" s="74"/>
      <c r="L122" s="73"/>
      <c r="M122" s="74"/>
      <c r="N122" s="73"/>
      <c r="O122" s="74"/>
      <c r="P122" s="73"/>
      <c r="Q122" s="74"/>
      <c r="R122" s="73"/>
      <c r="S122" s="74"/>
      <c r="T122" s="73"/>
    </row>
    <row r="123" spans="2:20">
      <c r="B123" s="60" t="s">
        <v>91</v>
      </c>
      <c r="C123" s="63" t="s">
        <v>92</v>
      </c>
      <c r="D123" s="73"/>
      <c r="E123" s="74"/>
      <c r="F123" s="73"/>
      <c r="G123" s="74"/>
      <c r="H123" s="73"/>
      <c r="I123" s="74"/>
      <c r="J123" s="73"/>
      <c r="K123" s="74"/>
      <c r="L123" s="73"/>
      <c r="M123" s="74"/>
      <c r="N123" s="73"/>
      <c r="O123" s="74"/>
      <c r="P123" s="73"/>
      <c r="Q123" s="74"/>
      <c r="R123" s="73"/>
      <c r="S123" s="74"/>
      <c r="T123" s="73"/>
    </row>
    <row r="124" spans="2:20">
      <c r="B124" s="60" t="s">
        <v>93</v>
      </c>
      <c r="C124" s="63" t="s">
        <v>94</v>
      </c>
      <c r="D124" s="75"/>
      <c r="E124" s="76"/>
      <c r="F124" s="75"/>
      <c r="G124" s="76"/>
      <c r="H124" s="75"/>
      <c r="I124" s="76"/>
      <c r="J124" s="75"/>
      <c r="K124" s="76"/>
      <c r="L124" s="75"/>
      <c r="M124" s="76"/>
      <c r="N124" s="75"/>
      <c r="O124" s="76"/>
      <c r="P124" s="75"/>
      <c r="Q124" s="76"/>
      <c r="R124" s="75"/>
      <c r="S124" s="76"/>
      <c r="T124" s="75"/>
    </row>
    <row r="125" spans="2:20">
      <c r="B125" s="60" t="s">
        <v>95</v>
      </c>
      <c r="C125" s="63" t="s">
        <v>96</v>
      </c>
      <c r="D125" s="75"/>
      <c r="E125" s="76"/>
      <c r="F125" s="75"/>
      <c r="G125" s="76"/>
      <c r="H125" s="75"/>
      <c r="I125" s="76"/>
      <c r="J125" s="75"/>
      <c r="K125" s="76"/>
      <c r="L125" s="75"/>
      <c r="M125" s="76"/>
      <c r="N125" s="75"/>
      <c r="O125" s="76"/>
      <c r="P125" s="75"/>
      <c r="Q125" s="76"/>
      <c r="R125" s="75"/>
      <c r="S125" s="76"/>
      <c r="T125" s="75"/>
    </row>
    <row r="126" spans="2:20">
      <c r="B126" s="60" t="s">
        <v>97</v>
      </c>
      <c r="C126" s="63" t="s">
        <v>98</v>
      </c>
      <c r="D126" s="75"/>
      <c r="E126" s="76"/>
      <c r="F126" s="75"/>
      <c r="G126" s="76"/>
      <c r="H126" s="75"/>
      <c r="I126" s="76"/>
      <c r="J126" s="75"/>
      <c r="K126" s="76"/>
      <c r="L126" s="75"/>
      <c r="M126" s="76"/>
      <c r="N126" s="75"/>
      <c r="O126" s="76"/>
      <c r="P126" s="75"/>
      <c r="Q126" s="76"/>
      <c r="R126" s="75"/>
      <c r="S126" s="76"/>
      <c r="T126" s="75"/>
    </row>
    <row r="127" spans="2:20">
      <c r="B127" s="60" t="s">
        <v>100</v>
      </c>
      <c r="C127" s="63" t="s">
        <v>101</v>
      </c>
      <c r="D127" s="75"/>
      <c r="E127" s="76"/>
      <c r="F127" s="75"/>
      <c r="G127" s="76"/>
      <c r="H127" s="75"/>
      <c r="I127" s="76"/>
      <c r="J127" s="75"/>
      <c r="K127" s="76"/>
      <c r="L127" s="75"/>
      <c r="M127" s="76"/>
      <c r="N127" s="75"/>
      <c r="O127" s="76"/>
      <c r="P127" s="75"/>
      <c r="Q127" s="76"/>
      <c r="R127" s="75"/>
      <c r="S127" s="76"/>
      <c r="T127" s="75"/>
    </row>
    <row r="128" spans="2:20">
      <c r="B128" s="60" t="s">
        <v>102</v>
      </c>
      <c r="C128" s="63" t="s">
        <v>103</v>
      </c>
      <c r="D128" s="75"/>
      <c r="E128" s="76"/>
      <c r="F128" s="75"/>
      <c r="G128" s="76"/>
      <c r="H128" s="75"/>
      <c r="I128" s="76"/>
      <c r="J128" s="75"/>
      <c r="K128" s="76"/>
      <c r="L128" s="75"/>
      <c r="M128" s="76"/>
      <c r="N128" s="75"/>
      <c r="O128" s="76"/>
      <c r="P128" s="75"/>
      <c r="Q128" s="76"/>
      <c r="R128" s="75"/>
      <c r="S128" s="76"/>
      <c r="T128" s="75"/>
    </row>
    <row r="129" spans="2:20">
      <c r="B129" s="60" t="s">
        <v>104</v>
      </c>
      <c r="C129" s="63" t="s">
        <v>105</v>
      </c>
      <c r="D129" s="75"/>
      <c r="E129" s="76"/>
      <c r="F129" s="75"/>
      <c r="G129" s="76"/>
      <c r="H129" s="75"/>
      <c r="I129" s="76"/>
      <c r="J129" s="75"/>
      <c r="K129" s="76"/>
      <c r="L129" s="75"/>
      <c r="M129" s="76"/>
      <c r="N129" s="75"/>
      <c r="O129" s="76"/>
      <c r="P129" s="75"/>
      <c r="Q129" s="76"/>
      <c r="R129" s="75"/>
      <c r="S129" s="76"/>
      <c r="T129" s="75"/>
    </row>
    <row r="130" spans="2:20">
      <c r="B130" s="60" t="s">
        <v>106</v>
      </c>
      <c r="C130" s="63" t="s">
        <v>107</v>
      </c>
      <c r="D130" s="75"/>
      <c r="E130" s="76"/>
      <c r="F130" s="75"/>
      <c r="G130" s="76"/>
      <c r="H130" s="75"/>
      <c r="I130" s="76"/>
      <c r="J130" s="75"/>
      <c r="K130" s="76"/>
      <c r="L130" s="75"/>
      <c r="M130" s="76"/>
      <c r="N130" s="75"/>
      <c r="O130" s="76"/>
      <c r="P130" s="75"/>
      <c r="Q130" s="76"/>
      <c r="R130" s="75"/>
      <c r="S130" s="76"/>
      <c r="T130" s="75"/>
    </row>
    <row r="131" spans="2:20">
      <c r="B131" s="60" t="s">
        <v>108</v>
      </c>
      <c r="C131" s="63" t="s">
        <v>173</v>
      </c>
      <c r="D131" s="75"/>
      <c r="E131" s="76"/>
      <c r="F131" s="75"/>
      <c r="G131" s="76"/>
      <c r="H131" s="75"/>
      <c r="I131" s="76"/>
      <c r="J131" s="75"/>
      <c r="K131" s="76"/>
      <c r="L131" s="75"/>
      <c r="M131" s="76"/>
      <c r="N131" s="75"/>
      <c r="O131" s="76"/>
      <c r="P131" s="75"/>
      <c r="Q131" s="76"/>
      <c r="R131" s="75"/>
      <c r="S131" s="76"/>
      <c r="T131" s="75"/>
    </row>
    <row r="132" spans="2:20">
      <c r="B132" s="60" t="s">
        <v>109</v>
      </c>
      <c r="C132" s="63" t="s">
        <v>174</v>
      </c>
      <c r="D132" s="73"/>
      <c r="E132" s="74"/>
      <c r="F132" s="73"/>
      <c r="G132" s="74"/>
      <c r="H132" s="73"/>
      <c r="I132" s="74"/>
      <c r="J132" s="73"/>
      <c r="K132" s="74"/>
      <c r="L132" s="73"/>
      <c r="M132" s="74"/>
      <c r="N132" s="73"/>
      <c r="O132" s="74"/>
      <c r="P132" s="73"/>
      <c r="Q132" s="74"/>
      <c r="R132" s="73"/>
      <c r="S132" s="74"/>
      <c r="T132" s="73"/>
    </row>
    <row r="133" spans="2:20">
      <c r="B133" s="60" t="s">
        <v>131</v>
      </c>
      <c r="C133" s="63" t="s">
        <v>176</v>
      </c>
      <c r="D133" s="73"/>
      <c r="E133" s="74"/>
      <c r="F133" s="73"/>
      <c r="G133" s="74"/>
      <c r="H133" s="73"/>
      <c r="I133" s="74"/>
      <c r="J133" s="73"/>
      <c r="K133" s="74"/>
      <c r="L133" s="73"/>
      <c r="M133" s="74"/>
      <c r="N133" s="73"/>
      <c r="O133" s="74"/>
      <c r="P133" s="73"/>
      <c r="Q133" s="74"/>
      <c r="R133" s="73"/>
      <c r="S133" s="74"/>
      <c r="T133" s="73"/>
    </row>
    <row r="134" spans="2:20">
      <c r="B134" s="60" t="s">
        <v>111</v>
      </c>
      <c r="C134" s="63" t="s">
        <v>112</v>
      </c>
      <c r="D134" s="73"/>
      <c r="E134" s="74"/>
      <c r="F134" s="73"/>
      <c r="G134" s="74"/>
      <c r="H134" s="73"/>
      <c r="I134" s="74"/>
      <c r="J134" s="73"/>
      <c r="K134" s="74"/>
      <c r="L134" s="73"/>
      <c r="M134" s="74"/>
      <c r="N134" s="73"/>
      <c r="O134" s="74"/>
      <c r="P134" s="73"/>
      <c r="Q134" s="74"/>
      <c r="R134" s="73"/>
      <c r="S134" s="74"/>
      <c r="T134" s="73"/>
    </row>
    <row r="135" spans="2:20">
      <c r="B135" s="60" t="s">
        <v>118</v>
      </c>
      <c r="C135" s="63" t="s">
        <v>119</v>
      </c>
      <c r="D135" s="73"/>
      <c r="E135" s="74"/>
      <c r="F135" s="73"/>
      <c r="G135" s="74"/>
      <c r="H135" s="73"/>
      <c r="I135" s="74"/>
      <c r="J135" s="73"/>
      <c r="K135" s="74"/>
      <c r="L135" s="73"/>
      <c r="M135" s="74"/>
      <c r="N135" s="73"/>
      <c r="O135" s="74"/>
      <c r="P135" s="73"/>
      <c r="Q135" s="74"/>
      <c r="R135" s="73"/>
      <c r="S135" s="74"/>
      <c r="T135" s="73"/>
    </row>
    <row r="136" spans="2:20">
      <c r="B136" s="60" t="s">
        <v>152</v>
      </c>
      <c r="C136" s="63" t="s">
        <v>177</v>
      </c>
      <c r="D136" s="75"/>
      <c r="E136" s="76"/>
      <c r="F136" s="75"/>
      <c r="G136" s="76"/>
      <c r="H136" s="75"/>
      <c r="I136" s="76"/>
      <c r="J136" s="75"/>
      <c r="K136" s="76"/>
      <c r="L136" s="75"/>
      <c r="M136" s="76"/>
      <c r="N136" s="75"/>
      <c r="O136" s="76"/>
      <c r="P136" s="75"/>
      <c r="Q136" s="76"/>
      <c r="R136" s="75"/>
      <c r="S136" s="76"/>
      <c r="T136" s="75"/>
    </row>
    <row r="137" spans="2:20">
      <c r="B137" s="60" t="s">
        <v>132</v>
      </c>
      <c r="C137" s="63" t="s">
        <v>120</v>
      </c>
      <c r="D137" s="75"/>
      <c r="E137" s="76"/>
      <c r="F137" s="75"/>
      <c r="G137" s="76"/>
      <c r="H137" s="75"/>
      <c r="I137" s="76"/>
      <c r="J137" s="75"/>
      <c r="K137" s="76"/>
      <c r="L137" s="75"/>
      <c r="M137" s="76"/>
      <c r="N137" s="75"/>
      <c r="O137" s="76"/>
      <c r="P137" s="75"/>
      <c r="Q137" s="76"/>
      <c r="R137" s="75"/>
      <c r="S137" s="76"/>
      <c r="T137" s="75"/>
    </row>
    <row r="138" spans="2:20">
      <c r="B138" s="60" t="s">
        <v>133</v>
      </c>
      <c r="C138" s="63" t="s">
        <v>178</v>
      </c>
      <c r="D138" s="73"/>
      <c r="E138" s="74"/>
      <c r="F138" s="73"/>
      <c r="G138" s="74"/>
      <c r="H138" s="73"/>
      <c r="I138" s="74"/>
      <c r="J138" s="73"/>
      <c r="K138" s="74"/>
      <c r="L138" s="73"/>
      <c r="M138" s="74"/>
      <c r="N138" s="73"/>
      <c r="O138" s="74"/>
      <c r="P138" s="73"/>
      <c r="Q138" s="74"/>
      <c r="R138" s="73"/>
      <c r="S138" s="74"/>
      <c r="T138" s="73"/>
    </row>
    <row r="139" spans="2:20">
      <c r="B139" s="60" t="s">
        <v>0</v>
      </c>
      <c r="C139" s="63" t="s">
        <v>134</v>
      </c>
      <c r="D139" s="73"/>
      <c r="E139" s="74"/>
      <c r="F139" s="73"/>
      <c r="G139" s="74"/>
      <c r="H139" s="73"/>
      <c r="I139" s="74"/>
      <c r="J139" s="73"/>
      <c r="K139" s="74"/>
      <c r="L139" s="73"/>
      <c r="M139" s="74"/>
      <c r="N139" s="73"/>
      <c r="O139" s="74"/>
      <c r="P139" s="73"/>
      <c r="Q139" s="74"/>
      <c r="R139" s="73"/>
      <c r="S139" s="74"/>
      <c r="T139" s="73"/>
    </row>
    <row r="140" spans="2:20">
      <c r="B140" s="60" t="s">
        <v>135</v>
      </c>
      <c r="C140" s="63" t="s">
        <v>136</v>
      </c>
      <c r="D140" s="73"/>
      <c r="E140" s="74"/>
      <c r="F140" s="73"/>
      <c r="G140" s="74"/>
      <c r="H140" s="73"/>
      <c r="I140" s="74"/>
      <c r="J140" s="73"/>
      <c r="K140" s="74"/>
      <c r="L140" s="73"/>
      <c r="M140" s="74"/>
      <c r="N140" s="73"/>
      <c r="O140" s="74"/>
      <c r="P140" s="73"/>
      <c r="Q140" s="74"/>
      <c r="R140" s="73"/>
      <c r="S140" s="74"/>
      <c r="T140" s="73"/>
    </row>
    <row r="141" spans="2:20">
      <c r="B141" s="60" t="s">
        <v>137</v>
      </c>
      <c r="C141" s="63" t="s">
        <v>138</v>
      </c>
      <c r="D141" s="73"/>
      <c r="E141" s="74"/>
      <c r="F141" s="73"/>
      <c r="G141" s="74"/>
      <c r="H141" s="73"/>
      <c r="I141" s="74"/>
      <c r="J141" s="73"/>
      <c r="K141" s="74"/>
      <c r="L141" s="73"/>
      <c r="M141" s="74"/>
      <c r="N141" s="73"/>
      <c r="O141" s="74"/>
      <c r="P141" s="73"/>
      <c r="Q141" s="74"/>
      <c r="R141" s="73"/>
      <c r="S141" s="74"/>
      <c r="T141" s="73"/>
    </row>
    <row r="142" spans="2:20">
      <c r="B142" s="60" t="s">
        <v>116</v>
      </c>
      <c r="C142" s="63" t="s">
        <v>139</v>
      </c>
    </row>
    <row r="143" spans="2:20">
      <c r="B143" s="60" t="s">
        <v>113</v>
      </c>
      <c r="C143" s="63" t="s">
        <v>140</v>
      </c>
    </row>
    <row r="144" spans="2:20">
      <c r="B144" s="60" t="s">
        <v>141</v>
      </c>
      <c r="C144" s="63" t="s">
        <v>142</v>
      </c>
    </row>
    <row r="145" spans="2:22">
      <c r="B145" s="60" t="s">
        <v>121</v>
      </c>
      <c r="C145" s="63" t="s">
        <v>143</v>
      </c>
    </row>
    <row r="146" spans="2:22">
      <c r="B146" s="60" t="s">
        <v>144</v>
      </c>
      <c r="C146" s="63" t="s">
        <v>145</v>
      </c>
    </row>
    <row r="147" spans="2:22">
      <c r="B147" s="60" t="s">
        <v>122</v>
      </c>
      <c r="C147" s="63" t="s">
        <v>146</v>
      </c>
    </row>
    <row r="148" spans="2:22">
      <c r="B148" s="60" t="s">
        <v>123</v>
      </c>
      <c r="C148" s="63" t="s">
        <v>147</v>
      </c>
    </row>
    <row r="149" spans="2:22">
      <c r="B149" s="60" t="s">
        <v>335</v>
      </c>
      <c r="C149" s="63" t="s">
        <v>148</v>
      </c>
    </row>
    <row r="150" spans="2:22">
      <c r="B150" s="60" t="s">
        <v>125</v>
      </c>
      <c r="C150" s="63" t="s">
        <v>149</v>
      </c>
    </row>
    <row r="151" spans="2:22">
      <c r="B151" s="62" t="s">
        <v>272</v>
      </c>
      <c r="C151" s="62" t="s">
        <v>273</v>
      </c>
    </row>
    <row r="154" spans="2:22">
      <c r="B154" s="466" t="s">
        <v>262</v>
      </c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6"/>
    </row>
    <row r="158" spans="2:22">
      <c r="C158" s="62">
        <v>2006</v>
      </c>
      <c r="E158" s="62">
        <v>2007</v>
      </c>
      <c r="G158" s="62">
        <v>2008</v>
      </c>
      <c r="I158" s="62">
        <v>2009</v>
      </c>
      <c r="K158" s="62">
        <v>2010</v>
      </c>
      <c r="M158" s="62">
        <v>2011</v>
      </c>
      <c r="O158" s="62">
        <v>2012</v>
      </c>
      <c r="Q158" s="62">
        <v>2013</v>
      </c>
      <c r="S158" s="62">
        <v>2014</v>
      </c>
      <c r="U158" s="62">
        <v>2015</v>
      </c>
    </row>
    <row r="159" spans="2:22">
      <c r="B159" s="62" t="s">
        <v>265</v>
      </c>
      <c r="C159" s="62" t="s">
        <v>269</v>
      </c>
      <c r="D159" s="62" t="s">
        <v>153</v>
      </c>
      <c r="E159" s="62" t="s">
        <v>269</v>
      </c>
      <c r="F159" s="62" t="s">
        <v>153</v>
      </c>
      <c r="G159" s="62" t="s">
        <v>269</v>
      </c>
      <c r="H159" s="62" t="s">
        <v>153</v>
      </c>
      <c r="I159" s="62" t="s">
        <v>269</v>
      </c>
      <c r="J159" s="62" t="s">
        <v>153</v>
      </c>
      <c r="K159" s="62" t="s">
        <v>269</v>
      </c>
      <c r="L159" s="62" t="s">
        <v>153</v>
      </c>
      <c r="M159" s="62" t="s">
        <v>269</v>
      </c>
      <c r="N159" s="62" t="s">
        <v>153</v>
      </c>
      <c r="O159" s="62" t="s">
        <v>269</v>
      </c>
      <c r="P159" s="62" t="s">
        <v>153</v>
      </c>
      <c r="Q159" s="62" t="s">
        <v>269</v>
      </c>
      <c r="R159" s="62" t="s">
        <v>153</v>
      </c>
      <c r="S159" s="62" t="s">
        <v>269</v>
      </c>
      <c r="T159" s="62" t="s">
        <v>153</v>
      </c>
      <c r="U159" s="62" t="s">
        <v>269</v>
      </c>
      <c r="V159" s="43" t="s">
        <v>153</v>
      </c>
    </row>
    <row r="160" spans="2:22">
      <c r="B160" s="62" t="s">
        <v>264</v>
      </c>
      <c r="C160" s="62" t="s">
        <v>269</v>
      </c>
      <c r="D160" s="62" t="s">
        <v>263</v>
      </c>
      <c r="E160" s="62" t="s">
        <v>269</v>
      </c>
      <c r="F160" s="62" t="s">
        <v>263</v>
      </c>
      <c r="G160" s="62" t="s">
        <v>269</v>
      </c>
      <c r="H160" s="62" t="s">
        <v>263</v>
      </c>
      <c r="I160" s="62" t="s">
        <v>269</v>
      </c>
      <c r="J160" s="62" t="s">
        <v>263</v>
      </c>
      <c r="K160" s="62" t="s">
        <v>269</v>
      </c>
      <c r="L160" s="62" t="s">
        <v>263</v>
      </c>
      <c r="M160" s="62" t="s">
        <v>269</v>
      </c>
      <c r="N160" s="62" t="s">
        <v>263</v>
      </c>
      <c r="O160" s="62" t="s">
        <v>269</v>
      </c>
      <c r="P160" s="62" t="s">
        <v>263</v>
      </c>
      <c r="Q160" s="62" t="s">
        <v>269</v>
      </c>
      <c r="R160" s="62" t="s">
        <v>263</v>
      </c>
      <c r="S160" s="62" t="s">
        <v>269</v>
      </c>
      <c r="T160" s="62" t="s">
        <v>263</v>
      </c>
      <c r="U160" s="62" t="s">
        <v>269</v>
      </c>
      <c r="V160" s="43" t="s">
        <v>263</v>
      </c>
    </row>
    <row r="161" spans="2:3">
      <c r="B161" s="62" t="s">
        <v>267</v>
      </c>
      <c r="C161" s="62" t="s">
        <v>266</v>
      </c>
    </row>
    <row r="162" spans="2:3">
      <c r="B162" s="62" t="s">
        <v>128</v>
      </c>
      <c r="C162" s="62" t="s">
        <v>1</v>
      </c>
    </row>
    <row r="163" spans="2:3">
      <c r="B163" s="62" t="s">
        <v>2</v>
      </c>
      <c r="C163" s="62" t="s">
        <v>167</v>
      </c>
    </row>
    <row r="164" spans="2:3">
      <c r="B164" s="62" t="s">
        <v>3</v>
      </c>
      <c r="C164" s="62" t="s">
        <v>4</v>
      </c>
    </row>
    <row r="165" spans="2:3">
      <c r="B165" s="62" t="s">
        <v>5</v>
      </c>
      <c r="C165" s="62" t="s">
        <v>6</v>
      </c>
    </row>
    <row r="166" spans="2:3">
      <c r="B166" s="62" t="s">
        <v>7</v>
      </c>
      <c r="C166" s="62" t="s">
        <v>8</v>
      </c>
    </row>
    <row r="167" spans="2:3">
      <c r="B167" s="62" t="s">
        <v>9</v>
      </c>
      <c r="C167" s="62" t="s">
        <v>10</v>
      </c>
    </row>
    <row r="168" spans="2:3">
      <c r="B168" s="62" t="s">
        <v>11</v>
      </c>
      <c r="C168" s="62" t="s">
        <v>270</v>
      </c>
    </row>
    <row r="169" spans="2:3">
      <c r="B169" s="62" t="s">
        <v>12</v>
      </c>
      <c r="C169" s="62" t="s">
        <v>13</v>
      </c>
    </row>
    <row r="170" spans="2:3">
      <c r="B170" s="62" t="s">
        <v>14</v>
      </c>
      <c r="C170" s="62" t="s">
        <v>15</v>
      </c>
    </row>
    <row r="171" spans="2:3">
      <c r="B171" s="62" t="s">
        <v>16</v>
      </c>
      <c r="C171" s="62" t="s">
        <v>18</v>
      </c>
    </row>
    <row r="172" spans="2:3">
      <c r="B172" s="62" t="s">
        <v>19</v>
      </c>
      <c r="C172" s="62" t="s">
        <v>20</v>
      </c>
    </row>
    <row r="173" spans="2:3">
      <c r="B173" s="62" t="s">
        <v>21</v>
      </c>
      <c r="C173" s="62" t="s">
        <v>22</v>
      </c>
    </row>
    <row r="174" spans="2:3">
      <c r="B174" s="62" t="s">
        <v>23</v>
      </c>
      <c r="C174" s="62" t="s">
        <v>24</v>
      </c>
    </row>
    <row r="175" spans="2:3">
      <c r="B175" s="62" t="s">
        <v>25</v>
      </c>
      <c r="C175" s="62" t="s">
        <v>26</v>
      </c>
    </row>
    <row r="176" spans="2:3">
      <c r="B176" s="62" t="s">
        <v>27</v>
      </c>
      <c r="C176" s="62" t="s">
        <v>28</v>
      </c>
    </row>
    <row r="177" spans="2:3">
      <c r="B177" s="62" t="s">
        <v>29</v>
      </c>
      <c r="C177" s="62" t="s">
        <v>30</v>
      </c>
    </row>
    <row r="178" spans="2:3">
      <c r="B178" s="62" t="s">
        <v>31</v>
      </c>
      <c r="C178" s="62" t="s">
        <v>175</v>
      </c>
    </row>
    <row r="179" spans="2:3">
      <c r="B179" s="62" t="s">
        <v>32</v>
      </c>
      <c r="C179" s="62" t="s">
        <v>33</v>
      </c>
    </row>
    <row r="180" spans="2:3">
      <c r="B180" s="62" t="s">
        <v>34</v>
      </c>
      <c r="C180" s="62" t="s">
        <v>274</v>
      </c>
    </row>
    <row r="181" spans="2:3">
      <c r="B181" s="62" t="s">
        <v>36</v>
      </c>
      <c r="C181" s="62" t="s">
        <v>279</v>
      </c>
    </row>
    <row r="182" spans="2:3">
      <c r="B182" s="62" t="s">
        <v>37</v>
      </c>
      <c r="C182" s="62" t="s">
        <v>38</v>
      </c>
    </row>
    <row r="183" spans="2:3">
      <c r="B183" s="62" t="s">
        <v>39</v>
      </c>
      <c r="C183" s="62" t="s">
        <v>168</v>
      </c>
    </row>
    <row r="184" spans="2:3">
      <c r="B184" s="62" t="s">
        <v>40</v>
      </c>
      <c r="C184" s="62" t="s">
        <v>41</v>
      </c>
    </row>
    <row r="185" spans="2:3">
      <c r="B185" s="62" t="s">
        <v>42</v>
      </c>
      <c r="C185" s="62" t="s">
        <v>43</v>
      </c>
    </row>
    <row r="186" spans="2:3">
      <c r="B186" s="62" t="s">
        <v>162</v>
      </c>
      <c r="C186" s="62" t="s">
        <v>284</v>
      </c>
    </row>
    <row r="187" spans="2:3">
      <c r="B187" s="62" t="s">
        <v>44</v>
      </c>
      <c r="C187" s="62" t="s">
        <v>283</v>
      </c>
    </row>
    <row r="188" spans="2:3">
      <c r="B188" s="62" t="s">
        <v>45</v>
      </c>
      <c r="C188" s="62" t="s">
        <v>46</v>
      </c>
    </row>
    <row r="189" spans="2:3">
      <c r="B189" s="62" t="s">
        <v>47</v>
      </c>
      <c r="C189" s="62" t="s">
        <v>48</v>
      </c>
    </row>
    <row r="190" spans="2:3">
      <c r="B190" s="62" t="s">
        <v>49</v>
      </c>
      <c r="C190" s="62" t="s">
        <v>275</v>
      </c>
    </row>
    <row r="191" spans="2:3">
      <c r="B191" s="62" t="s">
        <v>50</v>
      </c>
      <c r="C191" s="62" t="s">
        <v>169</v>
      </c>
    </row>
    <row r="192" spans="2:3">
      <c r="B192" s="62" t="s">
        <v>51</v>
      </c>
      <c r="C192" s="62" t="s">
        <v>52</v>
      </c>
    </row>
    <row r="193" spans="2:3">
      <c r="B193" s="62" t="s">
        <v>53</v>
      </c>
      <c r="C193" s="62" t="s">
        <v>54</v>
      </c>
    </row>
    <row r="194" spans="2:3">
      <c r="B194" s="62" t="s">
        <v>55</v>
      </c>
      <c r="C194" s="62" t="s">
        <v>56</v>
      </c>
    </row>
    <row r="195" spans="2:3">
      <c r="B195" s="62" t="s">
        <v>57</v>
      </c>
      <c r="C195" s="62" t="s">
        <v>58</v>
      </c>
    </row>
    <row r="196" spans="2:3">
      <c r="B196" s="62" t="s">
        <v>59</v>
      </c>
      <c r="C196" s="62" t="s">
        <v>60</v>
      </c>
    </row>
    <row r="197" spans="2:3">
      <c r="B197" s="62" t="s">
        <v>53</v>
      </c>
      <c r="C197" s="62" t="s">
        <v>54</v>
      </c>
    </row>
    <row r="198" spans="2:3">
      <c r="B198" s="58" t="s">
        <v>261</v>
      </c>
      <c r="C198" s="62" t="s">
        <v>61</v>
      </c>
    </row>
    <row r="199" spans="2:3">
      <c r="B199" s="62" t="s">
        <v>123</v>
      </c>
      <c r="C199" s="62" t="s">
        <v>147</v>
      </c>
    </row>
    <row r="200" spans="2:3">
      <c r="B200" s="62" t="s">
        <v>62</v>
      </c>
      <c r="C200" s="62" t="s">
        <v>346</v>
      </c>
    </row>
    <row r="201" spans="2:3">
      <c r="B201" s="62" t="s">
        <v>268</v>
      </c>
      <c r="C201" s="62" t="s">
        <v>276</v>
      </c>
    </row>
    <row r="202" spans="2:3">
      <c r="B202" s="62" t="s">
        <v>63</v>
      </c>
      <c r="C202" s="62" t="s">
        <v>347</v>
      </c>
    </row>
    <row r="203" spans="2:3">
      <c r="B203" s="62" t="s">
        <v>64</v>
      </c>
      <c r="C203" s="62" t="s">
        <v>65</v>
      </c>
    </row>
    <row r="204" spans="2:3">
      <c r="B204" s="62" t="s">
        <v>66</v>
      </c>
      <c r="C204" s="62" t="s">
        <v>67</v>
      </c>
    </row>
    <row r="205" spans="2:3">
      <c r="B205" s="62" t="s">
        <v>68</v>
      </c>
      <c r="C205" s="62" t="s">
        <v>69</v>
      </c>
    </row>
    <row r="206" spans="2:3">
      <c r="B206" s="62" t="s">
        <v>70</v>
      </c>
      <c r="C206" s="62" t="s">
        <v>71</v>
      </c>
    </row>
    <row r="207" spans="2:3">
      <c r="B207" s="62" t="s">
        <v>72</v>
      </c>
      <c r="C207" s="62" t="s">
        <v>73</v>
      </c>
    </row>
    <row r="208" spans="2:3">
      <c r="B208" s="62" t="s">
        <v>74</v>
      </c>
      <c r="C208" s="62" t="s">
        <v>277</v>
      </c>
    </row>
    <row r="209" spans="2:3">
      <c r="B209" s="62" t="s">
        <v>75</v>
      </c>
      <c r="C209" s="62" t="s">
        <v>76</v>
      </c>
    </row>
    <row r="210" spans="2:3">
      <c r="B210" s="62" t="s">
        <v>77</v>
      </c>
      <c r="C210" s="62" t="s">
        <v>78</v>
      </c>
    </row>
    <row r="211" spans="2:3">
      <c r="B211" s="62" t="s">
        <v>79</v>
      </c>
      <c r="C211" s="62" t="s">
        <v>278</v>
      </c>
    </row>
    <row r="212" spans="2:3">
      <c r="B212" s="62" t="s">
        <v>80</v>
      </c>
      <c r="C212" s="62" t="s">
        <v>81</v>
      </c>
    </row>
    <row r="213" spans="2:3">
      <c r="B213" s="62" t="s">
        <v>82</v>
      </c>
      <c r="C213" s="62" t="s">
        <v>83</v>
      </c>
    </row>
    <row r="214" spans="2:3">
      <c r="B214" s="62" t="s">
        <v>84</v>
      </c>
      <c r="C214" s="62" t="s">
        <v>85</v>
      </c>
    </row>
    <row r="215" spans="2:3">
      <c r="B215" s="62" t="s">
        <v>86</v>
      </c>
      <c r="C215" s="62" t="s">
        <v>348</v>
      </c>
    </row>
    <row r="216" spans="2:3">
      <c r="B216" s="62" t="s">
        <v>87</v>
      </c>
      <c r="C216" s="62" t="s">
        <v>88</v>
      </c>
    </row>
    <row r="217" spans="2:3">
      <c r="B217" s="62" t="s">
        <v>89</v>
      </c>
      <c r="C217" s="62" t="s">
        <v>90</v>
      </c>
    </row>
    <row r="218" spans="2:3">
      <c r="B218" s="62" t="s">
        <v>91</v>
      </c>
      <c r="C218" s="62" t="s">
        <v>92</v>
      </c>
    </row>
    <row r="219" spans="2:3">
      <c r="B219" s="62" t="s">
        <v>93</v>
      </c>
      <c r="C219" s="62" t="s">
        <v>94</v>
      </c>
    </row>
    <row r="220" spans="2:3">
      <c r="B220" s="62" t="s">
        <v>95</v>
      </c>
      <c r="C220" s="62" t="s">
        <v>96</v>
      </c>
    </row>
    <row r="221" spans="2:3">
      <c r="B221" s="62" t="s">
        <v>97</v>
      </c>
      <c r="C221" s="62" t="s">
        <v>98</v>
      </c>
    </row>
    <row r="222" spans="2:3">
      <c r="B222" s="62" t="s">
        <v>99</v>
      </c>
      <c r="C222" s="62" t="s">
        <v>101</v>
      </c>
    </row>
    <row r="223" spans="2:3">
      <c r="B223" s="62" t="s">
        <v>102</v>
      </c>
      <c r="C223" s="62" t="s">
        <v>103</v>
      </c>
    </row>
    <row r="224" spans="2:3">
      <c r="B224" s="62" t="s">
        <v>104</v>
      </c>
      <c r="C224" s="62" t="s">
        <v>105</v>
      </c>
    </row>
    <row r="225" spans="2:3">
      <c r="B225" s="62" t="s">
        <v>106</v>
      </c>
      <c r="C225" s="62" t="s">
        <v>107</v>
      </c>
    </row>
    <row r="226" spans="2:3">
      <c r="B226" s="62" t="s">
        <v>108</v>
      </c>
      <c r="C226" s="63" t="s">
        <v>173</v>
      </c>
    </row>
    <row r="227" spans="2:3">
      <c r="B227" s="62" t="s">
        <v>109</v>
      </c>
      <c r="C227" s="63" t="s">
        <v>174</v>
      </c>
    </row>
    <row r="228" spans="2:3">
      <c r="B228" s="62" t="s">
        <v>163</v>
      </c>
      <c r="C228" s="62" t="s">
        <v>349</v>
      </c>
    </row>
    <row r="229" spans="2:3">
      <c r="B229" s="62" t="s">
        <v>110</v>
      </c>
      <c r="C229" s="63" t="s">
        <v>176</v>
      </c>
    </row>
    <row r="230" spans="2:3">
      <c r="B230" s="62" t="s">
        <v>111</v>
      </c>
      <c r="C230" s="62" t="s">
        <v>112</v>
      </c>
    </row>
    <row r="231" spans="2:3">
      <c r="B231" s="62" t="s">
        <v>113</v>
      </c>
      <c r="C231" s="62" t="s">
        <v>114</v>
      </c>
    </row>
    <row r="232" spans="2:3">
      <c r="B232" s="62" t="s">
        <v>115</v>
      </c>
      <c r="C232" s="62" t="s">
        <v>117</v>
      </c>
    </row>
    <row r="233" spans="2:3">
      <c r="B233" s="62" t="s">
        <v>118</v>
      </c>
      <c r="C233" s="62" t="s">
        <v>119</v>
      </c>
    </row>
    <row r="234" spans="2:3">
      <c r="B234" s="62" t="s">
        <v>152</v>
      </c>
      <c r="C234" s="63" t="s">
        <v>177</v>
      </c>
    </row>
    <row r="235" spans="2:3">
      <c r="B235" s="62" t="s">
        <v>271</v>
      </c>
      <c r="C235" s="62" t="s">
        <v>293</v>
      </c>
    </row>
    <row r="236" spans="2:3">
      <c r="B236" s="62" t="s">
        <v>133</v>
      </c>
      <c r="C236" s="63" t="s">
        <v>178</v>
      </c>
    </row>
    <row r="237" spans="2:3">
      <c r="B237" s="62" t="s">
        <v>0</v>
      </c>
      <c r="C237" s="63" t="s">
        <v>134</v>
      </c>
    </row>
    <row r="238" spans="2:3">
      <c r="B238" s="62" t="s">
        <v>158</v>
      </c>
      <c r="C238" s="63" t="s">
        <v>136</v>
      </c>
    </row>
    <row r="239" spans="2:3">
      <c r="B239" s="62" t="s">
        <v>159</v>
      </c>
      <c r="C239" s="63" t="s">
        <v>138</v>
      </c>
    </row>
    <row r="240" spans="2:3">
      <c r="B240" s="62" t="s">
        <v>160</v>
      </c>
      <c r="C240" s="63" t="s">
        <v>139</v>
      </c>
    </row>
    <row r="241" spans="2:21">
      <c r="B241" s="62" t="s">
        <v>113</v>
      </c>
      <c r="C241" s="63" t="s">
        <v>140</v>
      </c>
    </row>
    <row r="242" spans="2:21">
      <c r="B242" s="62" t="s">
        <v>141</v>
      </c>
      <c r="C242" s="63" t="s">
        <v>142</v>
      </c>
    </row>
    <row r="243" spans="2:21">
      <c r="B243" s="62" t="s">
        <v>121</v>
      </c>
      <c r="C243" s="63" t="s">
        <v>143</v>
      </c>
    </row>
    <row r="244" spans="2:21">
      <c r="B244" s="62" t="s">
        <v>144</v>
      </c>
      <c r="C244" s="63" t="s">
        <v>145</v>
      </c>
    </row>
    <row r="245" spans="2:21">
      <c r="B245" s="62" t="s">
        <v>122</v>
      </c>
      <c r="C245" s="63" t="s">
        <v>146</v>
      </c>
    </row>
    <row r="246" spans="2:21">
      <c r="B246" s="62" t="s">
        <v>124</v>
      </c>
      <c r="C246" s="63" t="s">
        <v>148</v>
      </c>
    </row>
    <row r="247" spans="2:21">
      <c r="B247" s="62" t="s">
        <v>123</v>
      </c>
      <c r="C247" s="56" t="s">
        <v>147</v>
      </c>
    </row>
    <row r="248" spans="2:21">
      <c r="B248" s="62" t="s">
        <v>164</v>
      </c>
      <c r="C248" s="56" t="s">
        <v>281</v>
      </c>
    </row>
    <row r="249" spans="2:21">
      <c r="B249" s="62" t="s">
        <v>165</v>
      </c>
      <c r="C249" s="56" t="s">
        <v>282</v>
      </c>
    </row>
    <row r="250" spans="2:21">
      <c r="B250" s="62" t="s">
        <v>272</v>
      </c>
      <c r="C250" s="62" t="s">
        <v>280</v>
      </c>
    </row>
    <row r="253" spans="2:21">
      <c r="B253" s="466" t="s">
        <v>285</v>
      </c>
      <c r="C253" s="466"/>
      <c r="D253" s="466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66"/>
      <c r="P253" s="466"/>
      <c r="Q253" s="466"/>
      <c r="R253" s="466"/>
      <c r="S253" s="466"/>
      <c r="T253" s="466"/>
    </row>
    <row r="256" spans="2:21">
      <c r="C256" s="62">
        <v>2006</v>
      </c>
      <c r="E256" s="62">
        <v>2007</v>
      </c>
      <c r="G256" s="62">
        <v>2008</v>
      </c>
      <c r="I256" s="62">
        <v>2009</v>
      </c>
      <c r="K256" s="62">
        <v>2010</v>
      </c>
      <c r="M256" s="62">
        <v>2011</v>
      </c>
      <c r="O256" s="62">
        <v>2012</v>
      </c>
      <c r="Q256" s="62">
        <v>2013</v>
      </c>
      <c r="S256" s="62">
        <v>2014</v>
      </c>
      <c r="U256" s="62">
        <v>2015</v>
      </c>
    </row>
    <row r="257" spans="2:22">
      <c r="B257" s="62" t="s">
        <v>241</v>
      </c>
      <c r="C257" s="62" t="s">
        <v>269</v>
      </c>
      <c r="D257" s="62" t="s">
        <v>153</v>
      </c>
      <c r="E257" s="62" t="s">
        <v>269</v>
      </c>
      <c r="F257" s="62" t="s">
        <v>153</v>
      </c>
      <c r="G257" s="62" t="s">
        <v>269</v>
      </c>
      <c r="H257" s="62" t="s">
        <v>153</v>
      </c>
      <c r="I257" s="62" t="s">
        <v>269</v>
      </c>
      <c r="J257" s="62" t="s">
        <v>153</v>
      </c>
      <c r="K257" s="62" t="s">
        <v>269</v>
      </c>
      <c r="L257" s="62" t="s">
        <v>153</v>
      </c>
      <c r="M257" s="62" t="s">
        <v>269</v>
      </c>
      <c r="N257" s="62" t="s">
        <v>153</v>
      </c>
      <c r="O257" s="62" t="s">
        <v>269</v>
      </c>
      <c r="P257" s="62" t="s">
        <v>153</v>
      </c>
      <c r="Q257" s="62" t="s">
        <v>269</v>
      </c>
      <c r="R257" s="62" t="s">
        <v>153</v>
      </c>
      <c r="S257" s="62" t="s">
        <v>269</v>
      </c>
      <c r="T257" s="62" t="s">
        <v>153</v>
      </c>
      <c r="U257" s="62" t="s">
        <v>269</v>
      </c>
      <c r="V257" s="43" t="s">
        <v>153</v>
      </c>
    </row>
    <row r="258" spans="2:22">
      <c r="B258" s="62" t="s">
        <v>192</v>
      </c>
      <c r="C258" s="62" t="s">
        <v>269</v>
      </c>
      <c r="D258" s="62" t="s">
        <v>263</v>
      </c>
      <c r="E258" s="62" t="s">
        <v>269</v>
      </c>
      <c r="F258" s="62" t="s">
        <v>263</v>
      </c>
      <c r="G258" s="62" t="s">
        <v>269</v>
      </c>
      <c r="H258" s="62" t="s">
        <v>263</v>
      </c>
      <c r="I258" s="62" t="s">
        <v>269</v>
      </c>
      <c r="J258" s="62" t="s">
        <v>263</v>
      </c>
      <c r="K258" s="62" t="s">
        <v>269</v>
      </c>
      <c r="L258" s="62" t="s">
        <v>263</v>
      </c>
      <c r="M258" s="62" t="s">
        <v>269</v>
      </c>
      <c r="N258" s="62" t="s">
        <v>263</v>
      </c>
      <c r="O258" s="62" t="s">
        <v>269</v>
      </c>
      <c r="P258" s="62" t="s">
        <v>263</v>
      </c>
      <c r="Q258" s="62" t="s">
        <v>269</v>
      </c>
      <c r="R258" s="62" t="s">
        <v>263</v>
      </c>
      <c r="S258" s="62" t="s">
        <v>269</v>
      </c>
      <c r="T258" s="62" t="s">
        <v>263</v>
      </c>
      <c r="U258" s="62" t="s">
        <v>269</v>
      </c>
      <c r="V258" s="43" t="s">
        <v>263</v>
      </c>
    </row>
    <row r="259" spans="2:22">
      <c r="B259" s="62" t="s">
        <v>128</v>
      </c>
      <c r="C259" s="62" t="s">
        <v>1</v>
      </c>
    </row>
    <row r="260" spans="2:22">
      <c r="B260" s="62" t="s">
        <v>2</v>
      </c>
      <c r="C260" s="62" t="s">
        <v>167</v>
      </c>
    </row>
    <row r="261" spans="2:22">
      <c r="B261" s="62" t="s">
        <v>3</v>
      </c>
      <c r="C261" s="62" t="s">
        <v>4</v>
      </c>
    </row>
    <row r="262" spans="2:22">
      <c r="B262" s="62" t="s">
        <v>5</v>
      </c>
      <c r="C262" s="62" t="s">
        <v>6</v>
      </c>
    </row>
    <row r="263" spans="2:22">
      <c r="B263" s="62" t="s">
        <v>7</v>
      </c>
      <c r="C263" s="62" t="s">
        <v>8</v>
      </c>
    </row>
    <row r="264" spans="2:22">
      <c r="B264" s="62" t="s">
        <v>9</v>
      </c>
      <c r="C264" s="62" t="s">
        <v>10</v>
      </c>
    </row>
    <row r="265" spans="2:22">
      <c r="B265" s="62" t="s">
        <v>12</v>
      </c>
      <c r="C265" s="62" t="s">
        <v>13</v>
      </c>
    </row>
    <row r="266" spans="2:22">
      <c r="B266" s="62" t="s">
        <v>14</v>
      </c>
      <c r="C266" s="62" t="s">
        <v>15</v>
      </c>
    </row>
    <row r="267" spans="2:22">
      <c r="B267" s="62" t="s">
        <v>11</v>
      </c>
      <c r="C267" s="62" t="s">
        <v>288</v>
      </c>
    </row>
    <row r="268" spans="2:22">
      <c r="B268" s="62" t="s">
        <v>16</v>
      </c>
      <c r="C268" s="62" t="s">
        <v>18</v>
      </c>
    </row>
    <row r="269" spans="2:22">
      <c r="B269" s="62" t="s">
        <v>19</v>
      </c>
      <c r="C269" s="62" t="s">
        <v>20</v>
      </c>
    </row>
    <row r="270" spans="2:22">
      <c r="B270" s="62" t="s">
        <v>21</v>
      </c>
      <c r="C270" s="62" t="s">
        <v>22</v>
      </c>
    </row>
    <row r="271" spans="2:22">
      <c r="B271" s="62" t="s">
        <v>23</v>
      </c>
      <c r="C271" s="62" t="s">
        <v>24</v>
      </c>
    </row>
    <row r="272" spans="2:22">
      <c r="B272" s="62" t="s">
        <v>25</v>
      </c>
      <c r="C272" s="62" t="s">
        <v>26</v>
      </c>
    </row>
    <row r="273" spans="2:3">
      <c r="B273" s="62" t="s">
        <v>27</v>
      </c>
      <c r="C273" s="62" t="s">
        <v>28</v>
      </c>
    </row>
    <row r="274" spans="2:3">
      <c r="B274" s="62" t="s">
        <v>29</v>
      </c>
      <c r="C274" s="62" t="s">
        <v>30</v>
      </c>
    </row>
    <row r="275" spans="2:3">
      <c r="B275" s="62" t="s">
        <v>39</v>
      </c>
      <c r="C275" s="62" t="s">
        <v>168</v>
      </c>
    </row>
    <row r="276" spans="2:3">
      <c r="B276" s="62" t="s">
        <v>53</v>
      </c>
      <c r="C276" s="62" t="s">
        <v>54</v>
      </c>
    </row>
    <row r="277" spans="2:3">
      <c r="B277" s="58" t="s">
        <v>261</v>
      </c>
      <c r="C277" s="62" t="s">
        <v>61</v>
      </c>
    </row>
    <row r="278" spans="2:3">
      <c r="B278" s="62" t="s">
        <v>241</v>
      </c>
      <c r="C278" s="62" t="s">
        <v>289</v>
      </c>
    </row>
    <row r="279" spans="2:3">
      <c r="B279" s="62" t="s">
        <v>286</v>
      </c>
      <c r="C279" s="62" t="s">
        <v>290</v>
      </c>
    </row>
    <row r="280" spans="2:3">
      <c r="B280" s="62" t="s">
        <v>63</v>
      </c>
      <c r="C280" s="62" t="s">
        <v>347</v>
      </c>
    </row>
    <row r="281" spans="2:3">
      <c r="B281" s="62" t="s">
        <v>64</v>
      </c>
      <c r="C281" s="62" t="s">
        <v>65</v>
      </c>
    </row>
    <row r="282" spans="2:3">
      <c r="B282" s="62" t="s">
        <v>66</v>
      </c>
      <c r="C282" s="62" t="s">
        <v>67</v>
      </c>
    </row>
    <row r="283" spans="2:3">
      <c r="B283" s="62" t="s">
        <v>68</v>
      </c>
      <c r="C283" s="62" t="s">
        <v>69</v>
      </c>
    </row>
    <row r="284" spans="2:3">
      <c r="B284" s="62" t="s">
        <v>70</v>
      </c>
      <c r="C284" s="62" t="s">
        <v>71</v>
      </c>
    </row>
    <row r="285" spans="2:3">
      <c r="B285" s="62" t="s">
        <v>72</v>
      </c>
      <c r="C285" s="62" t="s">
        <v>73</v>
      </c>
    </row>
    <row r="286" spans="2:3">
      <c r="B286" s="62" t="s">
        <v>154</v>
      </c>
      <c r="C286" s="62" t="s">
        <v>277</v>
      </c>
    </row>
    <row r="287" spans="2:3">
      <c r="B287" s="62" t="s">
        <v>75</v>
      </c>
      <c r="C287" s="62" t="s">
        <v>76</v>
      </c>
    </row>
    <row r="288" spans="2:3">
      <c r="B288" s="62" t="s">
        <v>77</v>
      </c>
      <c r="C288" s="62" t="s">
        <v>78</v>
      </c>
    </row>
    <row r="289" spans="2:3">
      <c r="B289" s="62" t="s">
        <v>79</v>
      </c>
      <c r="C289" s="62" t="s">
        <v>278</v>
      </c>
    </row>
    <row r="290" spans="2:3">
      <c r="B290" s="62" t="s">
        <v>80</v>
      </c>
      <c r="C290" s="62" t="s">
        <v>81</v>
      </c>
    </row>
    <row r="291" spans="2:3">
      <c r="B291" s="62" t="s">
        <v>82</v>
      </c>
      <c r="C291" s="62" t="s">
        <v>83</v>
      </c>
    </row>
    <row r="292" spans="2:3">
      <c r="B292" s="62" t="s">
        <v>84</v>
      </c>
      <c r="C292" s="62" t="s">
        <v>85</v>
      </c>
    </row>
    <row r="293" spans="2:3">
      <c r="B293" s="62" t="s">
        <v>86</v>
      </c>
      <c r="C293" s="62" t="s">
        <v>348</v>
      </c>
    </row>
    <row r="294" spans="2:3">
      <c r="B294" s="62" t="s">
        <v>155</v>
      </c>
      <c r="C294" s="62" t="s">
        <v>350</v>
      </c>
    </row>
    <row r="295" spans="2:3">
      <c r="B295" s="62" t="s">
        <v>87</v>
      </c>
      <c r="C295" s="62" t="s">
        <v>88</v>
      </c>
    </row>
    <row r="296" spans="2:3">
      <c r="B296" s="62" t="s">
        <v>89</v>
      </c>
      <c r="C296" s="62" t="s">
        <v>90</v>
      </c>
    </row>
    <row r="297" spans="2:3">
      <c r="B297" s="62" t="s">
        <v>91</v>
      </c>
      <c r="C297" s="62" t="s">
        <v>92</v>
      </c>
    </row>
    <row r="298" spans="2:3">
      <c r="B298" s="62" t="s">
        <v>93</v>
      </c>
      <c r="C298" s="62" t="s">
        <v>94</v>
      </c>
    </row>
    <row r="299" spans="2:3">
      <c r="B299" s="62" t="s">
        <v>95</v>
      </c>
      <c r="C299" s="62" t="s">
        <v>96</v>
      </c>
    </row>
    <row r="300" spans="2:3">
      <c r="B300" s="62" t="s">
        <v>97</v>
      </c>
      <c r="C300" s="62" t="s">
        <v>98</v>
      </c>
    </row>
    <row r="301" spans="2:3">
      <c r="B301" s="62" t="s">
        <v>156</v>
      </c>
      <c r="C301" s="62" t="s">
        <v>101</v>
      </c>
    </row>
    <row r="302" spans="2:3">
      <c r="B302" s="62" t="s">
        <v>102</v>
      </c>
      <c r="C302" s="62" t="s">
        <v>103</v>
      </c>
    </row>
    <row r="303" spans="2:3">
      <c r="B303" s="62" t="s">
        <v>104</v>
      </c>
      <c r="C303" s="62" t="s">
        <v>105</v>
      </c>
    </row>
    <row r="304" spans="2:3">
      <c r="B304" s="62" t="s">
        <v>109</v>
      </c>
      <c r="C304" s="63" t="s">
        <v>174</v>
      </c>
    </row>
    <row r="305" spans="2:3">
      <c r="B305" s="62" t="s">
        <v>106</v>
      </c>
      <c r="C305" s="62" t="s">
        <v>107</v>
      </c>
    </row>
    <row r="306" spans="2:3">
      <c r="B306" s="62" t="s">
        <v>287</v>
      </c>
      <c r="C306" s="62" t="s">
        <v>349</v>
      </c>
    </row>
    <row r="307" spans="2:3">
      <c r="B307" s="62" t="s">
        <v>110</v>
      </c>
      <c r="C307" s="62" t="s">
        <v>291</v>
      </c>
    </row>
    <row r="308" spans="2:3">
      <c r="B308" s="62" t="s">
        <v>157</v>
      </c>
      <c r="C308" s="62" t="s">
        <v>292</v>
      </c>
    </row>
    <row r="309" spans="2:3">
      <c r="B309" s="62" t="s">
        <v>111</v>
      </c>
      <c r="C309" s="62" t="s">
        <v>112</v>
      </c>
    </row>
    <row r="310" spans="2:3">
      <c r="B310" s="62" t="s">
        <v>113</v>
      </c>
      <c r="C310" s="62" t="s">
        <v>114</v>
      </c>
    </row>
    <row r="311" spans="2:3">
      <c r="B311" s="62" t="s">
        <v>116</v>
      </c>
      <c r="C311" s="62" t="s">
        <v>117</v>
      </c>
    </row>
    <row r="312" spans="2:3">
      <c r="B312" s="62" t="s">
        <v>118</v>
      </c>
      <c r="C312" s="62" t="s">
        <v>119</v>
      </c>
    </row>
    <row r="313" spans="2:3">
      <c r="B313" s="62" t="s">
        <v>152</v>
      </c>
      <c r="C313" s="63" t="s">
        <v>177</v>
      </c>
    </row>
    <row r="314" spans="2:3">
      <c r="B314" s="62" t="s">
        <v>271</v>
      </c>
      <c r="C314" s="62" t="s">
        <v>293</v>
      </c>
    </row>
    <row r="315" spans="2:3">
      <c r="B315" s="62" t="s">
        <v>133</v>
      </c>
      <c r="C315" s="63" t="s">
        <v>178</v>
      </c>
    </row>
    <row r="316" spans="2:3">
      <c r="B316" s="62" t="s">
        <v>0</v>
      </c>
      <c r="C316" s="63" t="s">
        <v>134</v>
      </c>
    </row>
    <row r="317" spans="2:3">
      <c r="B317" s="62" t="s">
        <v>158</v>
      </c>
      <c r="C317" s="63" t="s">
        <v>136</v>
      </c>
    </row>
    <row r="318" spans="2:3">
      <c r="B318" s="62" t="s">
        <v>159</v>
      </c>
      <c r="C318" s="63" t="s">
        <v>138</v>
      </c>
    </row>
    <row r="319" spans="2:3">
      <c r="B319" s="62" t="s">
        <v>116</v>
      </c>
      <c r="C319" s="63" t="s">
        <v>139</v>
      </c>
    </row>
    <row r="320" spans="2:3">
      <c r="B320" s="62" t="s">
        <v>113</v>
      </c>
      <c r="C320" s="63" t="s">
        <v>140</v>
      </c>
    </row>
    <row r="321" spans="2:20">
      <c r="B321" s="62" t="s">
        <v>141</v>
      </c>
      <c r="C321" s="63" t="s">
        <v>142</v>
      </c>
    </row>
    <row r="322" spans="2:20">
      <c r="B322" s="62" t="s">
        <v>121</v>
      </c>
      <c r="C322" s="63" t="s">
        <v>294</v>
      </c>
    </row>
    <row r="323" spans="2:20">
      <c r="B323" s="62" t="s">
        <v>144</v>
      </c>
      <c r="C323" s="63" t="s">
        <v>145</v>
      </c>
    </row>
    <row r="324" spans="2:20">
      <c r="B324" s="62" t="s">
        <v>122</v>
      </c>
      <c r="C324" s="63" t="s">
        <v>146</v>
      </c>
    </row>
    <row r="325" spans="2:20">
      <c r="B325" s="62" t="s">
        <v>123</v>
      </c>
      <c r="C325" s="56" t="s">
        <v>147</v>
      </c>
    </row>
    <row r="326" spans="2:20">
      <c r="B326" s="62" t="s">
        <v>124</v>
      </c>
      <c r="C326" s="63" t="s">
        <v>295</v>
      </c>
    </row>
    <row r="327" spans="2:20">
      <c r="B327" s="62" t="s">
        <v>161</v>
      </c>
      <c r="C327" s="63" t="s">
        <v>149</v>
      </c>
    </row>
    <row r="328" spans="2:20">
      <c r="B328" s="62" t="s">
        <v>272</v>
      </c>
      <c r="C328" s="62" t="s">
        <v>280</v>
      </c>
    </row>
    <row r="331" spans="2:20">
      <c r="B331" s="466" t="s">
        <v>321</v>
      </c>
      <c r="C331" s="466"/>
      <c r="D331" s="466"/>
      <c r="E331" s="466"/>
      <c r="F331" s="466"/>
      <c r="G331" s="466"/>
      <c r="H331" s="466"/>
      <c r="I331" s="466"/>
      <c r="J331" s="466"/>
      <c r="K331" s="466"/>
      <c r="L331" s="466"/>
      <c r="M331" s="466"/>
      <c r="N331" s="466"/>
      <c r="O331" s="466"/>
      <c r="P331" s="466"/>
      <c r="Q331" s="466"/>
      <c r="R331" s="466"/>
      <c r="S331" s="466"/>
      <c r="T331" s="466"/>
    </row>
    <row r="334" spans="2:20">
      <c r="C334" s="62">
        <v>2013</v>
      </c>
    </row>
    <row r="335" spans="2:20">
      <c r="B335" s="62" t="s">
        <v>391</v>
      </c>
      <c r="C335" s="62" t="s">
        <v>299</v>
      </c>
      <c r="D335" s="62" t="s">
        <v>300</v>
      </c>
      <c r="E335" s="62" t="s">
        <v>301</v>
      </c>
      <c r="F335" s="62" t="s">
        <v>302</v>
      </c>
      <c r="G335" s="62" t="s">
        <v>303</v>
      </c>
      <c r="H335" s="62" t="s">
        <v>304</v>
      </c>
      <c r="I335" s="62" t="s">
        <v>305</v>
      </c>
      <c r="J335" s="62" t="s">
        <v>306</v>
      </c>
      <c r="K335" s="62" t="s">
        <v>307</v>
      </c>
      <c r="L335" s="62" t="s">
        <v>308</v>
      </c>
      <c r="M335" s="62" t="s">
        <v>309</v>
      </c>
      <c r="N335" s="62" t="s">
        <v>310</v>
      </c>
      <c r="O335" s="62" t="s">
        <v>390</v>
      </c>
    </row>
    <row r="336" spans="2:20">
      <c r="B336" s="62" t="s">
        <v>392</v>
      </c>
      <c r="C336" s="62" t="s">
        <v>322</v>
      </c>
      <c r="D336" s="62" t="s">
        <v>323</v>
      </c>
      <c r="E336" s="62" t="s">
        <v>324</v>
      </c>
      <c r="F336" s="62" t="s">
        <v>302</v>
      </c>
      <c r="G336" s="62" t="s">
        <v>325</v>
      </c>
      <c r="H336" s="62" t="s">
        <v>326</v>
      </c>
      <c r="I336" s="62" t="s">
        <v>327</v>
      </c>
      <c r="J336" s="62" t="s">
        <v>328</v>
      </c>
      <c r="K336" s="62" t="s">
        <v>329</v>
      </c>
      <c r="L336" s="62" t="s">
        <v>330</v>
      </c>
      <c r="M336" s="62" t="s">
        <v>331</v>
      </c>
      <c r="N336" s="62" t="s">
        <v>332</v>
      </c>
      <c r="O336" s="62" t="s">
        <v>389</v>
      </c>
    </row>
    <row r="337" spans="2:3">
      <c r="B337" s="62" t="s">
        <v>128</v>
      </c>
      <c r="C337" s="62" t="s">
        <v>1</v>
      </c>
    </row>
    <row r="338" spans="2:3">
      <c r="B338" s="62" t="s">
        <v>2</v>
      </c>
      <c r="C338" s="62" t="s">
        <v>167</v>
      </c>
    </row>
    <row r="339" spans="2:3">
      <c r="B339" s="62" t="s">
        <v>3</v>
      </c>
      <c r="C339" s="62" t="s">
        <v>4</v>
      </c>
    </row>
    <row r="340" spans="2:3">
      <c r="B340" s="62" t="s">
        <v>5</v>
      </c>
      <c r="C340" s="62" t="s">
        <v>6</v>
      </c>
    </row>
    <row r="341" spans="2:3">
      <c r="B341" s="62" t="s">
        <v>311</v>
      </c>
      <c r="C341" s="62" t="s">
        <v>8</v>
      </c>
    </row>
    <row r="342" spans="2:3">
      <c r="B342" s="62" t="s">
        <v>9</v>
      </c>
      <c r="C342" s="62" t="s">
        <v>10</v>
      </c>
    </row>
    <row r="343" spans="2:3">
      <c r="B343" s="62" t="s">
        <v>312</v>
      </c>
      <c r="C343" s="62" t="s">
        <v>13</v>
      </c>
    </row>
    <row r="344" spans="2:3">
      <c r="B344" s="62" t="s">
        <v>313</v>
      </c>
      <c r="C344" s="62" t="s">
        <v>15</v>
      </c>
    </row>
    <row r="345" spans="2:3">
      <c r="B345" s="62" t="s">
        <v>16</v>
      </c>
      <c r="C345" s="62" t="s">
        <v>18</v>
      </c>
    </row>
    <row r="346" spans="2:3">
      <c r="B346" s="62" t="s">
        <v>19</v>
      </c>
      <c r="C346" s="62" t="s">
        <v>20</v>
      </c>
    </row>
    <row r="347" spans="2:3">
      <c r="B347" s="62" t="s">
        <v>314</v>
      </c>
      <c r="C347" s="62" t="s">
        <v>22</v>
      </c>
    </row>
    <row r="348" spans="2:3">
      <c r="B348" s="62" t="s">
        <v>315</v>
      </c>
      <c r="C348" s="62" t="s">
        <v>24</v>
      </c>
    </row>
    <row r="349" spans="2:3">
      <c r="B349" s="62" t="s">
        <v>316</v>
      </c>
      <c r="C349" s="62" t="s">
        <v>26</v>
      </c>
    </row>
    <row r="350" spans="2:3">
      <c r="B350" s="62" t="s">
        <v>27</v>
      </c>
      <c r="C350" s="62" t="s">
        <v>28</v>
      </c>
    </row>
    <row r="351" spans="2:3">
      <c r="B351" s="62" t="s">
        <v>29</v>
      </c>
      <c r="C351" s="62" t="s">
        <v>30</v>
      </c>
    </row>
    <row r="352" spans="2:3">
      <c r="B352" s="62" t="s">
        <v>31</v>
      </c>
      <c r="C352" s="62" t="s">
        <v>175</v>
      </c>
    </row>
    <row r="353" spans="2:3">
      <c r="B353" s="62" t="s">
        <v>32</v>
      </c>
      <c r="C353" s="62" t="s">
        <v>33</v>
      </c>
    </row>
    <row r="354" spans="2:3">
      <c r="B354" s="62" t="s">
        <v>34</v>
      </c>
      <c r="C354" s="62" t="s">
        <v>35</v>
      </c>
    </row>
    <row r="355" spans="2:3">
      <c r="B355" s="62" t="s">
        <v>37</v>
      </c>
      <c r="C355" s="62" t="s">
        <v>38</v>
      </c>
    </row>
    <row r="356" spans="2:3">
      <c r="B356" s="62" t="s">
        <v>39</v>
      </c>
      <c r="C356" s="62" t="s">
        <v>168</v>
      </c>
    </row>
    <row r="357" spans="2:3">
      <c r="B357" s="62" t="s">
        <v>334</v>
      </c>
      <c r="C357" s="62" t="s">
        <v>41</v>
      </c>
    </row>
    <row r="358" spans="2:3">
      <c r="B358" s="62" t="s">
        <v>317</v>
      </c>
      <c r="C358" s="62" t="s">
        <v>43</v>
      </c>
    </row>
    <row r="359" spans="2:3">
      <c r="B359" s="62" t="s">
        <v>45</v>
      </c>
      <c r="C359" s="62" t="s">
        <v>46</v>
      </c>
    </row>
    <row r="360" spans="2:3">
      <c r="B360" s="62" t="s">
        <v>318</v>
      </c>
      <c r="C360" s="62" t="s">
        <v>48</v>
      </c>
    </row>
    <row r="361" spans="2:3">
      <c r="B361" s="62" t="s">
        <v>319</v>
      </c>
      <c r="C361" s="62" t="s">
        <v>169</v>
      </c>
    </row>
    <row r="362" spans="2:3">
      <c r="B362" s="62" t="s">
        <v>51</v>
      </c>
      <c r="C362" s="62" t="s">
        <v>52</v>
      </c>
    </row>
    <row r="363" spans="2:3">
      <c r="B363" s="62" t="s">
        <v>53</v>
      </c>
      <c r="C363" s="62" t="s">
        <v>54</v>
      </c>
    </row>
    <row r="364" spans="2:3">
      <c r="B364" s="62" t="s">
        <v>55</v>
      </c>
      <c r="C364" s="62" t="s">
        <v>56</v>
      </c>
    </row>
    <row r="365" spans="2:3">
      <c r="B365" s="62" t="s">
        <v>57</v>
      </c>
      <c r="C365" s="62" t="s">
        <v>58</v>
      </c>
    </row>
    <row r="366" spans="2:3">
      <c r="B366" s="62" t="s">
        <v>320</v>
      </c>
      <c r="C366" s="62" t="s">
        <v>60</v>
      </c>
    </row>
    <row r="367" spans="2:3">
      <c r="B367" s="62" t="s">
        <v>53</v>
      </c>
      <c r="C367" s="62" t="s">
        <v>54</v>
      </c>
    </row>
    <row r="368" spans="2:3">
      <c r="B368" s="58" t="s">
        <v>261</v>
      </c>
      <c r="C368" s="62" t="s">
        <v>61</v>
      </c>
    </row>
    <row r="369" spans="2:3">
      <c r="B369" s="62" t="s">
        <v>62</v>
      </c>
      <c r="C369" s="62" t="s">
        <v>346</v>
      </c>
    </row>
    <row r="370" spans="2:3">
      <c r="B370" s="62" t="s">
        <v>126</v>
      </c>
      <c r="C370" s="62" t="s">
        <v>170</v>
      </c>
    </row>
    <row r="371" spans="2:3">
      <c r="B371" s="62" t="s">
        <v>63</v>
      </c>
      <c r="C371" s="62" t="s">
        <v>347</v>
      </c>
    </row>
    <row r="372" spans="2:3">
      <c r="B372" s="62" t="s">
        <v>64</v>
      </c>
      <c r="C372" s="62" t="s">
        <v>65</v>
      </c>
    </row>
    <row r="373" spans="2:3">
      <c r="B373" s="62" t="s">
        <v>66</v>
      </c>
      <c r="C373" s="62" t="s">
        <v>67</v>
      </c>
    </row>
    <row r="374" spans="2:3">
      <c r="B374" s="62" t="s">
        <v>68</v>
      </c>
      <c r="C374" s="62" t="s">
        <v>69</v>
      </c>
    </row>
    <row r="375" spans="2:3">
      <c r="B375" s="62" t="s">
        <v>70</v>
      </c>
      <c r="C375" s="62" t="s">
        <v>71</v>
      </c>
    </row>
    <row r="376" spans="2:3">
      <c r="B376" s="62" t="s">
        <v>72</v>
      </c>
      <c r="C376" s="62" t="s">
        <v>73</v>
      </c>
    </row>
    <row r="377" spans="2:3">
      <c r="B377" s="62" t="s">
        <v>129</v>
      </c>
      <c r="C377" s="62" t="s">
        <v>179</v>
      </c>
    </row>
    <row r="378" spans="2:3">
      <c r="B378" s="62" t="s">
        <v>75</v>
      </c>
      <c r="C378" s="62" t="s">
        <v>76</v>
      </c>
    </row>
    <row r="379" spans="2:3">
      <c r="B379" s="62" t="s">
        <v>77</v>
      </c>
      <c r="C379" s="62" t="s">
        <v>78</v>
      </c>
    </row>
    <row r="380" spans="2:3">
      <c r="B380" s="62" t="s">
        <v>79</v>
      </c>
      <c r="C380" s="62" t="s">
        <v>151</v>
      </c>
    </row>
    <row r="381" spans="2:3">
      <c r="B381" s="62" t="s">
        <v>80</v>
      </c>
      <c r="C381" s="62" t="s">
        <v>81</v>
      </c>
    </row>
    <row r="382" spans="2:3">
      <c r="B382" s="62" t="s">
        <v>82</v>
      </c>
      <c r="C382" s="62" t="s">
        <v>83</v>
      </c>
    </row>
    <row r="383" spans="2:3">
      <c r="B383" s="62" t="s">
        <v>84</v>
      </c>
      <c r="C383" s="62" t="s">
        <v>85</v>
      </c>
    </row>
    <row r="384" spans="2:3">
      <c r="B384" s="62" t="s">
        <v>86</v>
      </c>
      <c r="C384" s="62" t="s">
        <v>348</v>
      </c>
    </row>
    <row r="385" spans="2:3">
      <c r="B385" s="62" t="s">
        <v>130</v>
      </c>
      <c r="C385" s="62" t="s">
        <v>180</v>
      </c>
    </row>
    <row r="386" spans="2:3">
      <c r="B386" s="62" t="s">
        <v>87</v>
      </c>
      <c r="C386" s="62" t="s">
        <v>88</v>
      </c>
    </row>
    <row r="387" spans="2:3">
      <c r="B387" s="62" t="s">
        <v>89</v>
      </c>
      <c r="C387" s="62" t="s">
        <v>90</v>
      </c>
    </row>
    <row r="388" spans="2:3">
      <c r="B388" s="62" t="s">
        <v>91</v>
      </c>
      <c r="C388" s="62" t="s">
        <v>92</v>
      </c>
    </row>
    <row r="389" spans="2:3">
      <c r="B389" s="62" t="s">
        <v>93</v>
      </c>
      <c r="C389" s="62" t="s">
        <v>94</v>
      </c>
    </row>
    <row r="390" spans="2:3">
      <c r="B390" s="62" t="s">
        <v>95</v>
      </c>
      <c r="C390" s="62" t="s">
        <v>96</v>
      </c>
    </row>
    <row r="391" spans="2:3">
      <c r="B391" s="62" t="s">
        <v>97</v>
      </c>
      <c r="C391" s="62" t="s">
        <v>98</v>
      </c>
    </row>
    <row r="392" spans="2:3">
      <c r="B392" s="62" t="s">
        <v>100</v>
      </c>
      <c r="C392" s="62" t="s">
        <v>101</v>
      </c>
    </row>
    <row r="393" spans="2:3">
      <c r="B393" s="62" t="s">
        <v>102</v>
      </c>
      <c r="C393" s="62" t="s">
        <v>103</v>
      </c>
    </row>
    <row r="394" spans="2:3">
      <c r="B394" s="62" t="s">
        <v>104</v>
      </c>
      <c r="C394" s="62" t="s">
        <v>105</v>
      </c>
    </row>
    <row r="395" spans="2:3">
      <c r="B395" s="62" t="s">
        <v>106</v>
      </c>
      <c r="C395" s="62" t="s">
        <v>107</v>
      </c>
    </row>
    <row r="396" spans="2:3">
      <c r="B396" s="62" t="s">
        <v>108</v>
      </c>
      <c r="C396" s="62" t="s">
        <v>173</v>
      </c>
    </row>
    <row r="397" spans="2:3">
      <c r="B397" s="62" t="s">
        <v>109</v>
      </c>
      <c r="C397" s="62" t="s">
        <v>174</v>
      </c>
    </row>
    <row r="398" spans="2:3">
      <c r="B398" s="62" t="s">
        <v>131</v>
      </c>
      <c r="C398" s="62" t="s">
        <v>379</v>
      </c>
    </row>
    <row r="399" spans="2:3">
      <c r="B399" s="62" t="s">
        <v>111</v>
      </c>
      <c r="C399" s="62" t="s">
        <v>112</v>
      </c>
    </row>
    <row r="400" spans="2:3">
      <c r="B400" s="62" t="s">
        <v>118</v>
      </c>
      <c r="C400" s="62" t="s">
        <v>119</v>
      </c>
    </row>
    <row r="401" spans="2:3">
      <c r="B401" s="62" t="s">
        <v>152</v>
      </c>
      <c r="C401" s="62" t="s">
        <v>177</v>
      </c>
    </row>
    <row r="402" spans="2:3">
      <c r="B402" s="62" t="s">
        <v>132</v>
      </c>
      <c r="C402" s="62" t="s">
        <v>120</v>
      </c>
    </row>
    <row r="403" spans="2:3">
      <c r="B403" s="62" t="s">
        <v>133</v>
      </c>
      <c r="C403" s="62" t="s">
        <v>178</v>
      </c>
    </row>
    <row r="404" spans="2:3">
      <c r="B404" s="62" t="s">
        <v>0</v>
      </c>
      <c r="C404" s="62" t="s">
        <v>134</v>
      </c>
    </row>
    <row r="405" spans="2:3">
      <c r="B405" s="62" t="s">
        <v>135</v>
      </c>
      <c r="C405" s="62" t="s">
        <v>136</v>
      </c>
    </row>
    <row r="406" spans="2:3">
      <c r="B406" s="62" t="s">
        <v>137</v>
      </c>
      <c r="C406" s="62" t="s">
        <v>138</v>
      </c>
    </row>
    <row r="407" spans="2:3">
      <c r="B407" s="62" t="s">
        <v>116</v>
      </c>
      <c r="C407" s="62" t="s">
        <v>139</v>
      </c>
    </row>
    <row r="408" spans="2:3">
      <c r="B408" s="62" t="s">
        <v>113</v>
      </c>
      <c r="C408" s="62" t="s">
        <v>140</v>
      </c>
    </row>
    <row r="409" spans="2:3">
      <c r="B409" s="62" t="s">
        <v>141</v>
      </c>
      <c r="C409" s="62" t="s">
        <v>142</v>
      </c>
    </row>
    <row r="410" spans="2:3">
      <c r="B410" s="62" t="s">
        <v>121</v>
      </c>
      <c r="C410" s="62" t="s">
        <v>143</v>
      </c>
    </row>
    <row r="411" spans="2:3">
      <c r="B411" s="62" t="s">
        <v>144</v>
      </c>
      <c r="C411" s="62" t="s">
        <v>145</v>
      </c>
    </row>
    <row r="412" spans="2:3">
      <c r="B412" s="62" t="s">
        <v>122</v>
      </c>
      <c r="C412" s="62" t="s">
        <v>146</v>
      </c>
    </row>
    <row r="413" spans="2:3">
      <c r="B413" s="62" t="s">
        <v>123</v>
      </c>
      <c r="C413" s="62" t="s">
        <v>147</v>
      </c>
    </row>
    <row r="414" spans="2:3">
      <c r="B414" s="62" t="s">
        <v>335</v>
      </c>
      <c r="C414" s="62" t="s">
        <v>148</v>
      </c>
    </row>
    <row r="415" spans="2:3">
      <c r="B415" s="62" t="s">
        <v>125</v>
      </c>
      <c r="C415" s="62" t="s">
        <v>149</v>
      </c>
    </row>
    <row r="416" spans="2:3">
      <c r="B416" s="62" t="s">
        <v>272</v>
      </c>
      <c r="C416" s="62" t="s">
        <v>273</v>
      </c>
    </row>
    <row r="419" spans="2:23">
      <c r="B419" s="466" t="s">
        <v>393</v>
      </c>
      <c r="C419" s="467"/>
      <c r="D419" s="467"/>
      <c r="E419" s="467"/>
      <c r="F419" s="467"/>
      <c r="G419" s="467"/>
      <c r="H419" s="467"/>
      <c r="I419" s="467"/>
      <c r="J419" s="467"/>
      <c r="K419" s="467"/>
      <c r="L419" s="467"/>
      <c r="M419" s="467"/>
      <c r="N419" s="467"/>
      <c r="O419" s="467"/>
      <c r="P419" s="467"/>
      <c r="Q419" s="467"/>
      <c r="R419" s="467"/>
      <c r="S419" s="467"/>
      <c r="T419" s="467"/>
    </row>
    <row r="421" spans="2:23">
      <c r="B421" s="62" t="s">
        <v>333</v>
      </c>
    </row>
    <row r="422" spans="2:23">
      <c r="B422" s="62" t="s">
        <v>340</v>
      </c>
      <c r="O422" s="43"/>
    </row>
    <row r="424" spans="2:23">
      <c r="B424" s="62" t="s">
        <v>395</v>
      </c>
    </row>
    <row r="425" spans="2:23">
      <c r="B425" s="62" t="s">
        <v>395</v>
      </c>
    </row>
    <row r="427" spans="2:23">
      <c r="B427" s="466" t="s">
        <v>336</v>
      </c>
      <c r="C427" s="466"/>
      <c r="D427" s="466"/>
      <c r="E427" s="466"/>
      <c r="F427" s="466"/>
      <c r="G427" s="466"/>
      <c r="H427" s="466"/>
      <c r="I427" s="466"/>
      <c r="J427" s="466"/>
      <c r="K427" s="466"/>
      <c r="L427" s="466"/>
      <c r="M427" s="466"/>
      <c r="N427" s="466"/>
      <c r="O427" s="466"/>
      <c r="P427" s="466"/>
      <c r="Q427" s="466"/>
      <c r="R427" s="466"/>
      <c r="S427" s="466"/>
      <c r="T427" s="466"/>
    </row>
    <row r="429" spans="2:23">
      <c r="B429" s="62" t="s">
        <v>341</v>
      </c>
      <c r="C429" s="62" t="s">
        <v>246</v>
      </c>
      <c r="D429" s="62" t="s">
        <v>394</v>
      </c>
      <c r="E429" s="78" t="s">
        <v>396</v>
      </c>
      <c r="F429" s="78" t="s">
        <v>397</v>
      </c>
    </row>
    <row r="430" spans="2:23">
      <c r="B430" s="62" t="s">
        <v>342</v>
      </c>
      <c r="C430" s="62" t="s">
        <v>345</v>
      </c>
      <c r="D430" s="62" t="s">
        <v>394</v>
      </c>
      <c r="E430" s="78" t="s">
        <v>396</v>
      </c>
      <c r="F430" s="78" t="s">
        <v>398</v>
      </c>
      <c r="W430" s="83"/>
    </row>
    <row r="432" spans="2:23">
      <c r="B432" s="466" t="s">
        <v>351</v>
      </c>
      <c r="C432" s="466"/>
      <c r="D432" s="466"/>
      <c r="E432" s="466"/>
      <c r="F432" s="466"/>
      <c r="G432" s="466"/>
      <c r="H432" s="466"/>
      <c r="I432" s="466"/>
      <c r="J432" s="466"/>
      <c r="K432" s="466"/>
      <c r="L432" s="466"/>
      <c r="M432" s="466"/>
      <c r="N432" s="466"/>
      <c r="O432" s="466"/>
      <c r="P432" s="466"/>
      <c r="Q432" s="466"/>
      <c r="R432" s="466"/>
      <c r="S432" s="466"/>
      <c r="T432" s="466"/>
    </row>
    <row r="435" spans="2:6">
      <c r="B435" s="62" t="s">
        <v>359</v>
      </c>
      <c r="C435" s="62" t="s">
        <v>360</v>
      </c>
    </row>
    <row r="437" spans="2:6">
      <c r="B437" s="62" t="s">
        <v>352</v>
      </c>
      <c r="C437" s="62" t="s">
        <v>351</v>
      </c>
    </row>
    <row r="438" spans="2:6">
      <c r="B438" s="62" t="s">
        <v>353</v>
      </c>
      <c r="C438" s="62" t="s">
        <v>361</v>
      </c>
    </row>
    <row r="439" spans="2:6">
      <c r="B439" s="62" t="s">
        <v>354</v>
      </c>
      <c r="C439" s="62" t="s">
        <v>362</v>
      </c>
    </row>
    <row r="441" spans="2:6">
      <c r="B441" s="62" t="s">
        <v>363</v>
      </c>
      <c r="C441" s="62" t="s">
        <v>355</v>
      </c>
      <c r="D441" s="62" t="s">
        <v>356</v>
      </c>
      <c r="E441" s="62" t="s">
        <v>357</v>
      </c>
      <c r="F441" s="62" t="s">
        <v>358</v>
      </c>
    </row>
    <row r="442" spans="2:6">
      <c r="B442" s="62" t="s">
        <v>364</v>
      </c>
      <c r="C442" s="62" t="s">
        <v>365</v>
      </c>
      <c r="D442" s="62" t="s">
        <v>366</v>
      </c>
      <c r="E442" s="62" t="s">
        <v>367</v>
      </c>
      <c r="F442" s="62" t="s">
        <v>368</v>
      </c>
    </row>
    <row r="443" spans="2:6">
      <c r="B443" s="62" t="s">
        <v>369</v>
      </c>
    </row>
    <row r="444" spans="2:6">
      <c r="B444" s="62" t="s">
        <v>370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Welcome tab</vt:lpstr>
      <vt:lpstr>Core data tab</vt:lpstr>
      <vt:lpstr>Cental Budget_int</vt:lpstr>
      <vt:lpstr>Local Government_int</vt:lpstr>
      <vt:lpstr>Public expenditure_int</vt:lpstr>
      <vt:lpstr>MasterSheet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Tatjana Minic</cp:lastModifiedBy>
  <cp:lastPrinted>2015-09-22T08:28:34Z</cp:lastPrinted>
  <dcterms:created xsi:type="dcterms:W3CDTF">2008-03-17T08:49:23Z</dcterms:created>
  <dcterms:modified xsi:type="dcterms:W3CDTF">2015-10-06T13:54:21Z</dcterms:modified>
</cp:coreProperties>
</file>