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C:\Users\andjela.bulatovic\AppData\Local\Microsoft\Windows\Temporary Internet Files\Content.Outlook\BPHVB0TN\"/>
    </mc:Choice>
  </mc:AlternateContent>
  <workbookProtection workbookAlgorithmName="SHA-512" workbookHashValue="U0Zt6j3MJMiX083PeojI5Oir6JWHxlEDlMR+Z+pmAn5B5Y9btdZxnk4nGoLRhk2v/MuU3/84UU5jeSV30ev7fw==" workbookSaltValue="7mTQf/fELNkj/k3gvkzHUQ==" workbookSpinCount="100000" lockStructure="1"/>
  <bookViews>
    <workbookView xWindow="0" yWindow="0" windowWidth="24000" windowHeight="9000" activeTab="1"/>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62913"/>
  <customWorkbookViews>
    <customWorkbookView name="iva.vukovic - Personal View" guid="{E484E83A-8AE1-4ACE-A5D4-7D98A52A9B4B}" mergeInterval="0" personalView="1" maximized="1" windowWidth="1276" windowHeight="856" tabRatio="796" activeSheetId="3"/>
    <customWorkbookView name="pc - Personal View" guid="{5F444141-AB98-4370-9413-F1F0A45DC16B}" mergeInterval="0" personalView="1" maximized="1" windowWidth="1276" windowHeight="874" activeSheetId="5"/>
    <customWorkbookView name="RATKO - Personal View" guid="{A4D59F75-8091-4878-A19C-E6F7EFCC98D0}" mergeInterval="0" personalView="1" maximized="1" windowWidth="1276" windowHeight="850" activeSheetId="5"/>
  </customWorkbookViews>
  <fileRecoveryPr autoRecover="0"/>
</workbook>
</file>

<file path=xl/calcChain.xml><?xml version="1.0" encoding="utf-8"?>
<calcChain xmlns="http://schemas.openxmlformats.org/spreadsheetml/2006/main">
  <c r="D6" i="44" l="1"/>
  <c r="I43" i="44" l="1"/>
  <c r="K7" i="43" l="1"/>
  <c r="C6" i="43" l="1"/>
  <c r="I38" i="43"/>
  <c r="I37" i="43" s="1"/>
  <c r="C38" i="43"/>
  <c r="E38" i="43"/>
  <c r="E37" i="43"/>
  <c r="C37" i="43"/>
  <c r="C55" i="43" l="1"/>
  <c r="I49" i="43"/>
  <c r="C52" i="43" l="1"/>
  <c r="C49" i="43"/>
  <c r="J73" i="10" l="1"/>
  <c r="J74" i="10"/>
  <c r="J75" i="10"/>
  <c r="I53" i="44" l="1"/>
  <c r="I60" i="43"/>
  <c r="E60" i="43" l="1"/>
  <c r="C60" i="43"/>
  <c r="C51" i="44"/>
  <c r="E43" i="44"/>
  <c r="C43" i="44"/>
  <c r="E2" i="43" l="1"/>
  <c r="E12" i="43" l="1"/>
  <c r="F56" i="43" l="1"/>
  <c r="I12" i="43"/>
  <c r="C12" i="43" l="1"/>
  <c r="K68" i="10" l="1"/>
  <c r="K69" i="10"/>
  <c r="C8" i="44" l="1"/>
  <c r="I54" i="44" l="1"/>
  <c r="E54" i="44"/>
  <c r="C54" i="44"/>
  <c r="C7" i="10" l="1"/>
  <c r="C15" i="10"/>
  <c r="C67" i="10" l="1"/>
  <c r="I2" i="44" l="1"/>
  <c r="E2" i="44"/>
  <c r="C2" i="44"/>
  <c r="I2" i="43"/>
  <c r="J63" i="43" s="1"/>
  <c r="C2" i="43"/>
  <c r="D56" i="43" s="1"/>
  <c r="F17" i="46" l="1"/>
  <c r="I17" i="46" s="1"/>
  <c r="G15" i="46"/>
  <c r="G19" i="46" s="1"/>
  <c r="F15" i="46"/>
  <c r="F19" i="46" s="1"/>
  <c r="I19" i="46" s="1"/>
  <c r="D15" i="46"/>
  <c r="D19" i="46" s="1"/>
  <c r="C15" i="46"/>
  <c r="C19" i="46" s="1"/>
  <c r="F13" i="46"/>
  <c r="I13" i="46" s="1"/>
  <c r="J11" i="46"/>
  <c r="I11" i="46"/>
  <c r="G11" i="46"/>
  <c r="J15" i="46" s="1"/>
  <c r="J19" i="46" s="1"/>
  <c r="F11" i="46"/>
  <c r="I15" i="46" s="1"/>
  <c r="F9" i="46"/>
  <c r="I9" i="46" s="1"/>
  <c r="I60" i="44" l="1"/>
  <c r="J60" i="44" s="1"/>
  <c r="E60" i="44"/>
  <c r="F60" i="44" s="1"/>
  <c r="C60" i="44"/>
  <c r="D60" i="44" s="1"/>
  <c r="I59" i="44"/>
  <c r="E59" i="44"/>
  <c r="F59" i="44" s="1"/>
  <c r="C59" i="44"/>
  <c r="I58" i="44"/>
  <c r="J58" i="44" s="1"/>
  <c r="I57" i="44"/>
  <c r="J57" i="44" s="1"/>
  <c r="E58" i="44"/>
  <c r="E57" i="44"/>
  <c r="F57" i="44" s="1"/>
  <c r="C58" i="44"/>
  <c r="C57" i="44"/>
  <c r="D57" i="44" s="1"/>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20" i="44" l="1"/>
  <c r="H37" i="44"/>
  <c r="H33" i="44"/>
  <c r="L13" i="44"/>
  <c r="G20" i="44"/>
  <c r="L20" i="44"/>
  <c r="G14" i="44"/>
  <c r="K35" i="44"/>
  <c r="G39" i="44"/>
  <c r="G10" i="44"/>
  <c r="L15" i="44"/>
  <c r="K59" i="44"/>
  <c r="L36" i="44"/>
  <c r="K32" i="44"/>
  <c r="L31" i="44"/>
  <c r="D15" i="44"/>
  <c r="G51" i="44"/>
  <c r="K15" i="44"/>
  <c r="K43" i="44"/>
  <c r="K31" i="44"/>
  <c r="D35" i="44"/>
  <c r="J20" i="44"/>
  <c r="K20" i="44"/>
  <c r="J13" i="44"/>
  <c r="H19" i="44"/>
  <c r="F20" i="44"/>
  <c r="H12" i="44"/>
  <c r="L8" i="44"/>
  <c r="L12" i="44"/>
  <c r="G13" i="44"/>
  <c r="K13" i="44"/>
  <c r="L58" i="44"/>
  <c r="K51" i="44"/>
  <c r="L51" i="44"/>
  <c r="K26" i="44"/>
  <c r="K60" i="44"/>
  <c r="L60" i="44"/>
  <c r="H58" i="44"/>
  <c r="D39" i="44"/>
  <c r="K21" i="44"/>
  <c r="J8" i="44"/>
  <c r="J12" i="44"/>
  <c r="G59" i="44"/>
  <c r="H18" i="44"/>
  <c r="G9" i="44"/>
  <c r="L35" i="44"/>
  <c r="G12" i="44"/>
  <c r="G8" i="44"/>
  <c r="H13" i="44"/>
  <c r="H10" i="44"/>
  <c r="G36" i="44"/>
  <c r="G60" i="44"/>
  <c r="L59" i="44"/>
  <c r="H8" i="44"/>
  <c r="K9" i="44"/>
  <c r="G32" i="44"/>
  <c r="H36" i="44"/>
  <c r="H51" i="44"/>
  <c r="D59" i="44"/>
  <c r="K29" i="44"/>
  <c r="J32" i="44"/>
  <c r="J15" i="44"/>
  <c r="F51" i="44"/>
  <c r="G31" i="44"/>
  <c r="F10" i="44"/>
  <c r="K58" i="44"/>
  <c r="H60" i="44"/>
  <c r="D58" i="44"/>
  <c r="L53" i="44"/>
  <c r="H32" i="44"/>
  <c r="H39" i="44"/>
  <c r="L40" i="44"/>
  <c r="K10" i="44"/>
  <c r="D10" i="44"/>
  <c r="L10" i="44"/>
  <c r="J59"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7" i="44"/>
  <c r="G58" i="44"/>
  <c r="H59" i="44"/>
  <c r="K46" i="44"/>
  <c r="K34" i="44"/>
  <c r="G29" i="44"/>
  <c r="K30" i="44"/>
  <c r="H35" i="44"/>
  <c r="D26" i="44"/>
  <c r="H26" i="44"/>
  <c r="D19" i="44"/>
  <c r="H14" i="44"/>
  <c r="D14" i="44"/>
  <c r="H16" i="44"/>
  <c r="H11" i="44"/>
  <c r="G11" i="44"/>
  <c r="D11" i="44"/>
  <c r="C7" i="44"/>
  <c r="D7" i="44" s="1"/>
  <c r="D9" i="44"/>
  <c r="L9" i="44"/>
  <c r="F58" i="44"/>
  <c r="H57" i="44"/>
  <c r="G57" i="44"/>
  <c r="L57"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0" i="43" l="1"/>
  <c r="K70" i="43"/>
  <c r="L70" i="43"/>
  <c r="F70" i="43"/>
  <c r="G70" i="43"/>
  <c r="H70" i="43"/>
  <c r="D70" i="43"/>
  <c r="J25" i="43"/>
  <c r="K25" i="43"/>
  <c r="L25" i="43"/>
  <c r="J26" i="43"/>
  <c r="K26" i="43"/>
  <c r="L26" i="43"/>
  <c r="J27" i="43"/>
  <c r="K27" i="43"/>
  <c r="L27" i="43"/>
  <c r="G25" i="43"/>
  <c r="H25" i="43"/>
  <c r="G26" i="43"/>
  <c r="H26" i="43"/>
  <c r="G27" i="43"/>
  <c r="H27" i="43"/>
  <c r="F25" i="43"/>
  <c r="F26" i="43"/>
  <c r="F27" i="43"/>
  <c r="F28" i="43"/>
  <c r="F29" i="43"/>
  <c r="D25" i="43"/>
  <c r="D26" i="43"/>
  <c r="D27" i="43"/>
  <c r="D28" i="43"/>
  <c r="D29" i="43"/>
  <c r="J16" i="43"/>
  <c r="K16" i="43"/>
  <c r="L16" i="43"/>
  <c r="J17" i="43"/>
  <c r="K17" i="43"/>
  <c r="L17" i="43"/>
  <c r="F16" i="43"/>
  <c r="G16" i="43"/>
  <c r="H16" i="43"/>
  <c r="F17" i="43"/>
  <c r="G17" i="43"/>
  <c r="H17" i="43"/>
  <c r="D16" i="43"/>
  <c r="D17" i="43"/>
  <c r="J60" i="43"/>
  <c r="F60" i="43"/>
  <c r="J9" i="43"/>
  <c r="K9" i="43"/>
  <c r="L9" i="43"/>
  <c r="G9" i="43"/>
  <c r="H9" i="43"/>
  <c r="F9" i="43"/>
  <c r="D9" i="43"/>
  <c r="L69" i="43"/>
  <c r="K69" i="43"/>
  <c r="J69" i="43"/>
  <c r="H69" i="43"/>
  <c r="G69" i="43"/>
  <c r="F69" i="43"/>
  <c r="D69" i="43"/>
  <c r="L68" i="43"/>
  <c r="K68" i="43"/>
  <c r="J68" i="43"/>
  <c r="H68" i="43"/>
  <c r="G68" i="43"/>
  <c r="F68" i="43"/>
  <c r="D68" i="43"/>
  <c r="L67" i="43"/>
  <c r="K67" i="43"/>
  <c r="J67" i="43"/>
  <c r="H67" i="43"/>
  <c r="G67" i="43"/>
  <c r="F67" i="43"/>
  <c r="D67"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D23" i="43"/>
  <c r="L22" i="43"/>
  <c r="K22" i="43"/>
  <c r="J22" i="43"/>
  <c r="H22" i="43"/>
  <c r="G22" i="43"/>
  <c r="F22" i="43"/>
  <c r="D22" i="43"/>
  <c r="L21" i="43"/>
  <c r="K21" i="43"/>
  <c r="J21" i="43"/>
  <c r="H21" i="43"/>
  <c r="G21" i="43"/>
  <c r="F21" i="43"/>
  <c r="D21" i="43"/>
  <c r="L20" i="43"/>
  <c r="K20" i="43"/>
  <c r="J20" i="43"/>
  <c r="H20" i="43"/>
  <c r="G20" i="43"/>
  <c r="F20" i="43"/>
  <c r="D20" i="43"/>
  <c r="I19" i="43"/>
  <c r="J19" i="43" s="1"/>
  <c r="E19" i="43"/>
  <c r="F19" i="43" s="1"/>
  <c r="C19" i="43"/>
  <c r="L18" i="43"/>
  <c r="K18" i="43"/>
  <c r="J18"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E6" i="43" l="1"/>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3" i="10"/>
  <c r="L73" i="10"/>
  <c r="K74" i="10"/>
  <c r="L74" i="10"/>
  <c r="K75" i="10"/>
  <c r="L75" i="10"/>
  <c r="G73" i="10"/>
  <c r="G74" i="10"/>
  <c r="G75" i="10"/>
  <c r="H73" i="10"/>
  <c r="H74" i="10"/>
  <c r="H75" i="10"/>
  <c r="F73" i="10"/>
  <c r="F74" i="10"/>
  <c r="F75" i="10"/>
  <c r="D73" i="10"/>
  <c r="D74" i="10"/>
  <c r="D75"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8" i="10"/>
  <c r="F69" i="10"/>
  <c r="F70" i="10"/>
  <c r="D68" i="10"/>
  <c r="D69" i="10"/>
  <c r="D70" i="10"/>
  <c r="I67" i="10"/>
  <c r="J67" i="10" s="1"/>
  <c r="E67" i="10"/>
  <c r="H67" i="10" s="1"/>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8" i="10"/>
  <c r="J59" i="10"/>
  <c r="J60" i="10"/>
  <c r="J61" i="10"/>
  <c r="I50" i="10"/>
  <c r="I40" i="10"/>
  <c r="H41" i="10"/>
  <c r="H42" i="10"/>
  <c r="H43" i="10"/>
  <c r="H44" i="10"/>
  <c r="H45" i="10"/>
  <c r="H46" i="10"/>
  <c r="H47" i="10"/>
  <c r="H48" i="10"/>
  <c r="H49" i="10"/>
  <c r="H51" i="10"/>
  <c r="H52" i="10"/>
  <c r="H53" i="10"/>
  <c r="H54" i="10"/>
  <c r="H55" i="10"/>
  <c r="H56" i="10"/>
  <c r="H57" i="10"/>
  <c r="H58" i="10"/>
  <c r="H59" i="10"/>
  <c r="H60"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F55" i="43"/>
  <c r="L59" i="43"/>
  <c r="H59" i="43"/>
  <c r="D59" i="43"/>
  <c r="K59" i="43"/>
  <c r="G59" i="43"/>
  <c r="I57" i="43"/>
  <c r="J55" i="43"/>
  <c r="K55" i="43"/>
  <c r="G55" i="43"/>
  <c r="C57" i="43"/>
  <c r="L55" i="43"/>
  <c r="D55" i="43"/>
  <c r="G18" i="46" s="1"/>
  <c r="H55" i="43"/>
  <c r="L50" i="10"/>
  <c r="K40" i="10"/>
  <c r="D67" i="10"/>
  <c r="K50" i="10"/>
  <c r="G40" i="10"/>
  <c r="G67" i="10"/>
  <c r="L67" i="10"/>
  <c r="K67" i="10"/>
  <c r="G50" i="10"/>
  <c r="D40" i="10"/>
  <c r="D50" i="10"/>
  <c r="H50" i="10"/>
  <c r="I39" i="10"/>
  <c r="J39" i="10" s="1"/>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I66" i="10" l="1"/>
  <c r="F6" i="10"/>
  <c r="E66" i="10"/>
  <c r="F66" i="10" s="1"/>
  <c r="C66" i="10"/>
  <c r="H22" i="44"/>
  <c r="C6" i="44"/>
  <c r="J10" i="46" s="1"/>
  <c r="C10" i="46"/>
  <c r="C62" i="10"/>
  <c r="C64" i="10" s="1"/>
  <c r="C65" i="10" s="1"/>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C65" i="43"/>
  <c r="C71" i="43" s="1"/>
  <c r="C66" i="43" s="1"/>
  <c r="K57" i="43"/>
  <c r="H57" i="43"/>
  <c r="G57" i="43"/>
  <c r="L57" i="43"/>
  <c r="D57" i="43"/>
  <c r="I65" i="43"/>
  <c r="I71" i="43" s="1"/>
  <c r="J57" i="43"/>
  <c r="I58" i="43"/>
  <c r="J58" i="43" s="1"/>
  <c r="E65" i="43"/>
  <c r="E71" i="43" s="1"/>
  <c r="F57" i="43"/>
  <c r="E58" i="43"/>
  <c r="F58" i="43" s="1"/>
  <c r="E62" i="10"/>
  <c r="K39" i="10"/>
  <c r="H39" i="10"/>
  <c r="D39" i="10"/>
  <c r="D14" i="46" s="1"/>
  <c r="G39" i="10"/>
  <c r="L39" i="10"/>
  <c r="J6" i="10"/>
  <c r="J66" i="10"/>
  <c r="I62" i="10"/>
  <c r="L6" i="10"/>
  <c r="K6" i="10"/>
  <c r="H6" i="10"/>
  <c r="D6" i="10"/>
  <c r="D10" i="46" s="1"/>
  <c r="G6" i="10"/>
  <c r="E49" i="44" l="1"/>
  <c r="F49" i="44" s="1"/>
  <c r="K66" i="10"/>
  <c r="I49" i="44"/>
  <c r="J49" i="44" s="1"/>
  <c r="G66" i="10"/>
  <c r="G6" i="44"/>
  <c r="C49" i="44"/>
  <c r="D49" i="44" s="1"/>
  <c r="I10" i="46"/>
  <c r="C45" i="44"/>
  <c r="D45" i="44" s="1"/>
  <c r="J18" i="46" s="1"/>
  <c r="K6" i="44"/>
  <c r="G27" i="44"/>
  <c r="C18" i="46"/>
  <c r="H6" i="44"/>
  <c r="L6" i="44"/>
  <c r="K27" i="44"/>
  <c r="L27" i="44"/>
  <c r="J6" i="44"/>
  <c r="I45" i="44"/>
  <c r="H27" i="44"/>
  <c r="F6" i="44"/>
  <c r="E45" i="44"/>
  <c r="J65" i="43"/>
  <c r="F65" i="43"/>
  <c r="L65" i="43"/>
  <c r="H65" i="43"/>
  <c r="D65" i="43"/>
  <c r="K65" i="43"/>
  <c r="G65" i="43"/>
  <c r="L58" i="43"/>
  <c r="H58" i="43"/>
  <c r="D58" i="43"/>
  <c r="K58" i="43"/>
  <c r="G58" i="43"/>
  <c r="E64" i="10"/>
  <c r="E71" i="10" s="1"/>
  <c r="F62" i="10"/>
  <c r="L62" i="10"/>
  <c r="H62" i="10"/>
  <c r="C71" i="10"/>
  <c r="C76" i="10" s="1"/>
  <c r="C72" i="10" s="1"/>
  <c r="D62" i="10"/>
  <c r="D18" i="46" s="1"/>
  <c r="K62" i="10"/>
  <c r="G62" i="10"/>
  <c r="J62" i="10"/>
  <c r="I64" i="10"/>
  <c r="I71" i="10" s="1"/>
  <c r="H66" i="10"/>
  <c r="L66" i="10"/>
  <c r="D66" i="10"/>
  <c r="I18" i="46" l="1"/>
  <c r="G45" i="44"/>
  <c r="C47" i="44"/>
  <c r="C48" i="44" s="1"/>
  <c r="L45" i="44"/>
  <c r="K45" i="44"/>
  <c r="K49" i="44"/>
  <c r="H49" i="44"/>
  <c r="L49" i="44"/>
  <c r="J45" i="44"/>
  <c r="I47" i="44"/>
  <c r="H45" i="44"/>
  <c r="G49" i="44"/>
  <c r="E47" i="44"/>
  <c r="F45" i="44"/>
  <c r="F71" i="43"/>
  <c r="E66" i="43"/>
  <c r="F66" i="43" s="1"/>
  <c r="J71" i="43"/>
  <c r="I66" i="43"/>
  <c r="J66" i="43" s="1"/>
  <c r="I76" i="10"/>
  <c r="J71" i="10"/>
  <c r="K71" i="10"/>
  <c r="L71" i="10"/>
  <c r="G71" i="10"/>
  <c r="H71" i="10"/>
  <c r="D71" i="10"/>
  <c r="E76" i="10"/>
  <c r="F71" i="10"/>
  <c r="J64" i="10"/>
  <c r="I65" i="10"/>
  <c r="J65" i="10" s="1"/>
  <c r="H64" i="10"/>
  <c r="D64" i="10"/>
  <c r="G64" i="10"/>
  <c r="K64" i="10"/>
  <c r="L64" i="10"/>
  <c r="F64" i="10"/>
  <c r="E65" i="10"/>
  <c r="H47" i="44" l="1"/>
  <c r="C55" i="44"/>
  <c r="D55" i="44" s="1"/>
  <c r="D47" i="44"/>
  <c r="L47" i="44"/>
  <c r="K47" i="44"/>
  <c r="J47" i="44"/>
  <c r="I48" i="44"/>
  <c r="J48" i="44" s="1"/>
  <c r="I55" i="44"/>
  <c r="G47" i="44"/>
  <c r="E55" i="44"/>
  <c r="E48" i="44"/>
  <c r="F48" i="44" s="1"/>
  <c r="F47" i="44"/>
  <c r="D48" i="44"/>
  <c r="D76" i="10"/>
  <c r="G76" i="10"/>
  <c r="K76" i="10"/>
  <c r="H76" i="10"/>
  <c r="L76" i="10"/>
  <c r="E72" i="10"/>
  <c r="F72" i="10" s="1"/>
  <c r="F76" i="10"/>
  <c r="I72" i="10"/>
  <c r="J72" i="10" s="1"/>
  <c r="J76" i="10"/>
  <c r="D65" i="10"/>
  <c r="H65" i="10"/>
  <c r="L65" i="10"/>
  <c r="K65" i="10"/>
  <c r="G65" i="10"/>
  <c r="F65" i="10"/>
  <c r="C61" i="44" l="1"/>
  <c r="D61" i="44" s="1"/>
  <c r="G55" i="44"/>
  <c r="E61" i="44"/>
  <c r="K55" i="44"/>
  <c r="I61" i="44"/>
  <c r="L48" i="44"/>
  <c r="H48" i="44"/>
  <c r="K48" i="44"/>
  <c r="J55" i="44"/>
  <c r="L55" i="44"/>
  <c r="G48" i="44"/>
  <c r="H55" i="44"/>
  <c r="F55" i="44"/>
  <c r="K72" i="10"/>
  <c r="D72" i="10"/>
  <c r="H72" i="10"/>
  <c r="L72" i="10"/>
  <c r="G72" i="10"/>
  <c r="L61" i="44" l="1"/>
  <c r="C56" i="44"/>
  <c r="D56" i="44" s="1"/>
  <c r="H61" i="44"/>
  <c r="K61" i="44"/>
  <c r="J61" i="44"/>
  <c r="I56" i="44"/>
  <c r="J56" i="44" s="1"/>
  <c r="F61" i="44"/>
  <c r="E56" i="44"/>
  <c r="F56" i="44" s="1"/>
  <c r="G61" i="44"/>
  <c r="L56" i="44" l="1"/>
  <c r="K56" i="44"/>
  <c r="G56" i="44"/>
  <c r="H56" i="44"/>
  <c r="K71" i="43"/>
  <c r="L71" i="43"/>
  <c r="H71" i="43"/>
  <c r="D71" i="43"/>
  <c r="K66" i="43"/>
  <c r="G71" i="43"/>
  <c r="D66" i="43" l="1"/>
  <c r="L66" i="43"/>
  <c r="G66" i="43"/>
  <c r="H66" i="43"/>
</calcChain>
</file>

<file path=xl/sharedStrings.xml><?xml version="1.0" encoding="utf-8"?>
<sst xmlns="http://schemas.openxmlformats.org/spreadsheetml/2006/main" count="460" uniqueCount="188">
  <si>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</si>
  <si>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</si>
  <si>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</si>
  <si>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</si>
  <si>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</si>
  <si>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</si>
  <si>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</si>
  <si>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</si>
  <si>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</si>
  <si>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</si>
  <si>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</si>
  <si>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</si>
  <si>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</si>
  <si>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</si>
  <si>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</si>
  <si>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</si>
  <si>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</si>
  <si>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</si>
  <si>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</si>
  <si>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</si>
  <si>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</si>
  <si>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</si>
  <si>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</si>
  <si>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</si>
  <si>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</si>
  <si>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</si>
  <si>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</si>
  <si>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</si>
  <si>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</si>
  <si>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</si>
  <si>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</si>
  <si>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</si>
  <si>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</si>
  <si>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</si>
  <si>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</si>
  <si>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</si>
  <si>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</si>
  <si>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</si>
  <si>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</si>
  <si>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</si>
  <si>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</si>
  <si>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</si>
  <si>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</si>
  <si>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</si>
  <si>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</si>
  <si>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</si>
  <si>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</si>
  <si>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</si>
  <si>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</si>
  <si>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</si>
  <si>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Donacije</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</si>
  <si>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</si>
  <si>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</si>
  <si>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</si>
  <si>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</si>
  <si>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</si>
  <si>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</si>
  <si>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</si>
  <si>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</si>
  <si>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</si>
  <si>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</si>
  <si>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Primici od otplate kredita</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</si>
  <si>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</si>
  <si>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</si>
  <si>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</si>
  <si>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</si>
  <si>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</si>
  <si>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</si>
  <si>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</si>
  <si>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</si>
  <si>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uređivanje i izgradnju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</si>
  <si>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</si>
  <si>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</si>
  <si>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</si>
  <si>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</si>
  <si>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</si>
  <si>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</si>
  <si>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</si>
  <si>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</si>
  <si>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</si>
  <si>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</si>
  <si>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</si>
  <si>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</si>
  <si>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</si>
  <si>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</si>
  <si>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</si>
  <si>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</si>
  <si>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</si>
  <si>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</si>
  <si>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</si>
  <si>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</si>
  <si>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</si>
  <si>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</si>
  <si>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</si>
  <si>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</si>
  <si>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</si>
  <si>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</si>
  <si>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</si>
  <si>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</si>
  <si>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</si>
  <si>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</si>
  <si>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</si>
  <si>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</si>
  <si>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</si>
  <si>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</si>
  <si>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</si>
  <si>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</si>
  <si>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</si>
  <si>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</si>
  <si>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</si>
  <si>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</si>
  <si>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</si>
  <si>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</si>
  <si>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</si>
  <si>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</si>
  <si>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</si>
  <si>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</si>
  <si>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</si>
  <si>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</si>
  <si>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</si>
  <si>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</si>
  <si>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</si>
  <si>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</si>
  <si>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</si>
  <si>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</si>
  <si>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</si>
  <si>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</si>
  <si>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</si>
  <si>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</si>
  <si>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</si>
  <si>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</si>
  <si>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</si>
  <si>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</si>
  <si>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</si>
  <si>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</si>
  <si>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</si>
  <si>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</si>
  <si>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</si>
  <si>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</si>
  <si>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</si>
  <si>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</si>
  <si>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</si>
  <si>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</si>
  <si>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</si>
  <si>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</si>
  <si>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</si>
  <si>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</si>
  <si>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</si>
  <si>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</si>
  <si>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</si>
  <si>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</si>
  <si>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</si>
  <si>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</si>
  <si>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</si>
  <si>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</si>
  <si>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</si>
  <si>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</si>
  <si>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</si>
  <si>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</si>
  <si>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</si>
  <si>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</si>
  <si>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 for landscaping and construction</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</si>
  <si>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</si>
  <si>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</si>
  <si>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</si>
  <si>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</si>
  <si>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</si>
  <si>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</si>
  <si>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</si>
  <si>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</si>
  <si>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</si>
  <si>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</si>
  <si>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</si>
  <si>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</si>
  <si>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</si>
  <si>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</si>
  <si>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</si>
  <si>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</si>
  <si>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</si>
  <si>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</si>
  <si>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</si>
  <si>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</si>
  <si>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</si>
  <si>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Ministarstvo finansija i socijalnog staranja/ Ministry of finance and social welfare</t>
  </si>
  <si>
    <t>Q 1 2020</t>
  </si>
  <si>
    <t>Q 1 2021</t>
  </si>
  <si>
    <t>Plan Q 1 2021</t>
  </si>
  <si>
    <t>Q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</si>
</sst>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 numFmtId="178" formatCode="0.00,,"/>
  </numFmts>
  <fonts count="31">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06">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178" fontId="3" fillId="0" borderId="0" xfId="27" applyNumberFormat="1" applyFont="1"/>
    <xf numFmtId="0" fontId="19" fillId="6" borderId="0" xfId="0" applyFont="1" applyFill="1" applyBorder="1" applyAlignment="1" applyProtection="1">
      <alignment horizontal="center" vertical="center" wrapText="1"/>
      <protection hidden="1"/>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cellStyle name="1 indent 2" xfId="41"/>
    <cellStyle name="2 indents" xfId="2"/>
    <cellStyle name="2 indents 2" xfId="42"/>
    <cellStyle name="3 indents" xfId="3"/>
    <cellStyle name="3 indents 2" xfId="43"/>
    <cellStyle name="4 indents" xfId="4"/>
    <cellStyle name="4 indents 2" xfId="44"/>
    <cellStyle name="Currency 2" xfId="60"/>
    <cellStyle name="Date" xfId="5"/>
    <cellStyle name="Excel Built-in Normal" xfId="61"/>
    <cellStyle name="F2" xfId="6"/>
    <cellStyle name="F3" xfId="7"/>
    <cellStyle name="F4" xfId="8"/>
    <cellStyle name="F5" xfId="9"/>
    <cellStyle name="F6" xfId="10"/>
    <cellStyle name="F7" xfId="11"/>
    <cellStyle name="F8" xfId="12"/>
    <cellStyle name="Fixed" xfId="13"/>
    <cellStyle name="HEADING1" xfId="14"/>
    <cellStyle name="HEADING2" xfId="15"/>
    <cellStyle name="imf-one decimal" xfId="16"/>
    <cellStyle name="imf-one decimal 2" xfId="45"/>
    <cellStyle name="imf-zero decimal" xfId="17"/>
    <cellStyle name="imf-zero decimal 2" xfId="46"/>
    <cellStyle name="Label" xfId="18"/>
    <cellStyle name="Normal" xfId="0" builtinId="0"/>
    <cellStyle name="Normal - Style1" xfId="19"/>
    <cellStyle name="Normal - Style2" xfId="20"/>
    <cellStyle name="Normal - Style3" xfId="21"/>
    <cellStyle name="Normal 10" xfId="22"/>
    <cellStyle name="Normal 10 2" xfId="54"/>
    <cellStyle name="Normal 11" xfId="23"/>
    <cellStyle name="Normal 11 2" xfId="55"/>
    <cellStyle name="Normal 12" xfId="24"/>
    <cellStyle name="Normal 12 2" xfId="56"/>
    <cellStyle name="Normal 13" xfId="40"/>
    <cellStyle name="Normal 15" xfId="25"/>
    <cellStyle name="Normal 16" xfId="26"/>
    <cellStyle name="Normal 2" xfId="27"/>
    <cellStyle name="Normal 2 2" xfId="28"/>
    <cellStyle name="Normal 2 2 2" xfId="59"/>
    <cellStyle name="Normal 3" xfId="29"/>
    <cellStyle name="Normal 4" xfId="30"/>
    <cellStyle name="Normal 4 2" xfId="57"/>
    <cellStyle name="Normal 4 3" xfId="48"/>
    <cellStyle name="Normal 48" xfId="31"/>
    <cellStyle name="Normal 5" xfId="32"/>
    <cellStyle name="Normal 5 2" xfId="49"/>
    <cellStyle name="Normal 6" xfId="33"/>
    <cellStyle name="Normal 6 2" xfId="50"/>
    <cellStyle name="Normal 7" xfId="34"/>
    <cellStyle name="Normal 7 2" xfId="51"/>
    <cellStyle name="Normal 8" xfId="35"/>
    <cellStyle name="Normal 8 2" xfId="52"/>
    <cellStyle name="Normal 9" xfId="36"/>
    <cellStyle name="Normal 9 2" xfId="53"/>
    <cellStyle name="Obično_KnjigaZIKS i Min pomorstva i saobracaja" xfId="37"/>
    <cellStyle name="Percent 2" xfId="58"/>
    <cellStyle name="percentage difference" xfId="38"/>
    <cellStyle name="percentage difference 2" xfId="47"/>
    <cellStyle name="Publication"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r>
            <a:rPr lang="sr-Latn-ME" sz="1100" b="0" i="0" baseline="0">
              <a:solidFill>
                <a:schemeClr val="dk1"/>
              </a:solidFill>
              <a:effectLst/>
              <a:latin typeface="+mn-lt"/>
              <a:ea typeface="+mn-ea"/>
              <a:cs typeface="+mn-cs"/>
            </a:rPr>
            <a:t>Plan izdataka budžeta pripremljen je u skladu sa Rješenjem o privremenom finansiranju budžeta za januar 2021. godine, Rješenjem o privremenom finansiranju budžeta za februar 2021. godine i Rješenjem o privremenom finansiranju budžeta za mart 2021. godine.</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expenditures was prepared in accordance with the Decision on temporary</a:t>
          </a:r>
          <a:r>
            <a:rPr lang="sr-Latn-RS" sz="1100" b="0"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financing of the budget for </a:t>
          </a:r>
          <a:r>
            <a:rPr lang="sr-Latn-RS" sz="1100" b="0" i="0" baseline="0">
              <a:solidFill>
                <a:schemeClr val="dk1"/>
              </a:solidFill>
              <a:effectLst/>
              <a:latin typeface="+mn-lt"/>
              <a:ea typeface="+mn-ea"/>
              <a:cs typeface="+mn-cs"/>
            </a:rPr>
            <a:t>January</a:t>
          </a:r>
          <a:r>
            <a:rPr lang="en-US" sz="1100" b="0" i="0" baseline="0">
              <a:solidFill>
                <a:schemeClr val="dk1"/>
              </a:solidFill>
              <a:effectLst/>
              <a:latin typeface="+mn-lt"/>
              <a:ea typeface="+mn-ea"/>
              <a:cs typeface="+mn-cs"/>
            </a:rPr>
            <a:t> 2021</a:t>
          </a:r>
          <a:r>
            <a:rPr lang="sr-Latn-RS" sz="1100" b="0" i="0" baseline="0">
              <a:solidFill>
                <a:schemeClr val="dk1"/>
              </a:solidFill>
              <a:effectLst/>
              <a:latin typeface="+mn-lt"/>
              <a:ea typeface="+mn-ea"/>
              <a:cs typeface="+mn-cs"/>
            </a:rPr>
            <a:t>, Decision on temporary financing of the budget for February 2021 and the Decision on temporary financing of the budget for March 2021. </a:t>
          </a:r>
          <a:endParaRPr lang="sr-Latn-R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workbookViewId="0">
      <selection activeCell="G14" sqref="G14"/>
    </sheetView>
  </sheetViews>
  <sheetFormatPr defaultRowHeight="12.75"/>
  <cols>
    <col min="4" max="4" width="23" customWidth="1"/>
    <col min="7" max="7" width="24.28515625" customWidth="1"/>
    <col min="10" max="10" width="26.42578125" customWidth="1"/>
  </cols>
  <sheetData>
    <row r="2" spans="2:11">
      <c r="D2" s="67" t="s">
        <v>173</v>
      </c>
    </row>
    <row r="3" spans="2:11">
      <c r="D3" s="67" t="s">
        <v>183</v>
      </c>
    </row>
    <row r="4" spans="2:11">
      <c r="D4" s="67" t="s">
        <v>174</v>
      </c>
    </row>
    <row r="5" spans="2:11" ht="13.5" thickBot="1"/>
    <row r="6" spans="2:11">
      <c r="B6" s="45"/>
      <c r="C6" s="46"/>
      <c r="D6" s="46"/>
      <c r="E6" s="46"/>
      <c r="F6" s="46"/>
      <c r="G6" s="46"/>
      <c r="H6" s="46"/>
      <c r="I6" s="46"/>
      <c r="J6" s="46"/>
      <c r="K6" s="47"/>
    </row>
    <row r="7" spans="2:11">
      <c r="B7" s="48"/>
      <c r="C7" s="91" t="s">
        <v>167</v>
      </c>
      <c r="D7" s="91"/>
      <c r="E7" s="49"/>
      <c r="F7" s="91" t="s">
        <v>168</v>
      </c>
      <c r="G7" s="91"/>
      <c r="H7" s="49"/>
      <c r="I7" s="91" t="s">
        <v>169</v>
      </c>
      <c r="J7" s="91"/>
      <c r="K7" s="50"/>
    </row>
    <row r="8" spans="2:11">
      <c r="B8" s="48"/>
      <c r="C8" s="51"/>
      <c r="D8" s="49"/>
      <c r="E8" s="49"/>
      <c r="F8" s="49"/>
      <c r="G8" s="49"/>
      <c r="H8" s="49"/>
      <c r="I8" s="49"/>
      <c r="J8" s="49"/>
      <c r="K8" s="50"/>
    </row>
    <row r="9" spans="2:11" ht="15">
      <c r="B9" s="48"/>
      <c r="C9" s="52" t="s">
        <v>170</v>
      </c>
      <c r="D9" s="53"/>
      <c r="E9" s="53"/>
      <c r="F9" s="52" t="str">
        <f>+C9</f>
        <v>Prihodi/Revenues</v>
      </c>
      <c r="G9" s="54"/>
      <c r="H9" s="55"/>
      <c r="I9" s="52" t="str">
        <f>+F9</f>
        <v>Prihodi/Revenues</v>
      </c>
      <c r="J9" s="54"/>
      <c r="K9" s="50"/>
    </row>
    <row r="10" spans="2:11">
      <c r="B10" s="48"/>
      <c r="C10" s="56">
        <f>+'Centralna država-ek klas'!C6</f>
        <v>348377196.13999993</v>
      </c>
      <c r="D10" s="57">
        <f>+'Centralna država-ek klas'!D6</f>
        <v>7.5136349079066536</v>
      </c>
      <c r="E10" s="49"/>
      <c r="F10" s="58">
        <f>+'Lokalna država-ek klas '!C6</f>
        <v>42231552.710000001</v>
      </c>
      <c r="G10" s="57">
        <f>+'Lokalna država-ek klas '!D6</f>
        <v>0.91083019259802445</v>
      </c>
      <c r="H10" s="55"/>
      <c r="I10" s="58">
        <f>+'Opšta država-ek klas'!C6</f>
        <v>390608748.84999996</v>
      </c>
      <c r="J10" s="57">
        <f>+'Opšta država-ek klas'!D6</f>
        <v>8.4244651005046798</v>
      </c>
      <c r="K10" s="50"/>
    </row>
    <row r="11" spans="2:11">
      <c r="B11" s="48"/>
      <c r="C11" s="59" t="s">
        <v>165</v>
      </c>
      <c r="D11" s="59" t="s">
        <v>166</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171</v>
      </c>
      <c r="D13" s="55"/>
      <c r="E13" s="49"/>
      <c r="F13" s="52" t="str">
        <f>+C13</f>
        <v>Rashodi/Expenditures</v>
      </c>
      <c r="G13" s="54"/>
      <c r="H13" s="55"/>
      <c r="I13" s="52" t="str">
        <f>+F13</f>
        <v>Rashodi/Expenditures</v>
      </c>
      <c r="J13" s="54"/>
      <c r="K13" s="50"/>
    </row>
    <row r="14" spans="2:11">
      <c r="B14" s="48"/>
      <c r="C14" s="56">
        <f>+'Centralna država-ek klas'!C39</f>
        <v>451857614.15999991</v>
      </c>
      <c r="D14" s="57">
        <f>+'Centralna država-ek klas'!D39</f>
        <v>9.7454517137557684</v>
      </c>
      <c r="E14" s="49"/>
      <c r="F14" s="58">
        <f>+'Lokalna država-ek klas '!C37</f>
        <v>50908092.809999995</v>
      </c>
      <c r="G14" s="57">
        <f>+'Lokalna država-ek klas '!D37</f>
        <v>1.0979617135400939</v>
      </c>
      <c r="H14" s="55"/>
      <c r="I14" s="58">
        <f>+'Opšta država-ek klas'!C27</f>
        <v>502765706.97000003</v>
      </c>
      <c r="J14" s="57">
        <f>+'Opšta država-ek klas'!D27</f>
        <v>10.843413427295864</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172</v>
      </c>
      <c r="D17" s="49"/>
      <c r="E17" s="49"/>
      <c r="F17" s="52" t="str">
        <f>+C17</f>
        <v>Budžetski bilans/ Budget balance</v>
      </c>
      <c r="G17" s="54"/>
      <c r="H17" s="55"/>
      <c r="I17" s="52" t="str">
        <f>+F17</f>
        <v>Budžetski bilans/ Budget balance</v>
      </c>
      <c r="J17" s="54"/>
      <c r="K17" s="50"/>
    </row>
    <row r="18" spans="2:11">
      <c r="B18" s="48"/>
      <c r="C18" s="56">
        <f>+'Centralna država-ek klas'!C62</f>
        <v>-103480418.01999998</v>
      </c>
      <c r="D18" s="57">
        <f>+'Centralna država-ek klas'!D62</f>
        <v>-2.231816805849113</v>
      </c>
      <c r="E18" s="49"/>
      <c r="F18" s="58">
        <f>+'Lokalna država-ek klas '!C55</f>
        <v>-8676540.099999994</v>
      </c>
      <c r="G18" s="57">
        <f>+'Lokalna država-ek klas '!D55</f>
        <v>-0.1871315209420695</v>
      </c>
      <c r="H18" s="55"/>
      <c r="I18" s="58">
        <f>+'Opšta država-ek klas'!C45</f>
        <v>-112156958.12000006</v>
      </c>
      <c r="J18" s="57">
        <f>+'Opšta država-ek klas'!D45</f>
        <v>-2.4189483267911847</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41" spans="19:19" ht="15">
      <c r="S41" s="68"/>
    </row>
    <row r="42" spans="19:19" ht="15">
      <c r="S42" s="68"/>
    </row>
  </sheetData>
  <sheetProtection algorithmName="SHA-512" hashValue="4CnDCOa+HQCeUkJ9Sx5nsSy/qrJ9eELbXaisj6pZQcpbIDZSk/5zo2aEK2/3FSwQ7XEMLdvnmPus5qLjXDjgqg==" saltValue="kJ8YB7v3iL0y70peaKwoU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77"/>
  <sheetViews>
    <sheetView tabSelected="1" zoomScale="90" zoomScaleNormal="90" zoomScaleSheetLayoutView="90" workbookViewId="0">
      <pane ySplit="5" topLeftCell="A6" activePane="bottomLeft" state="frozen"/>
      <selection pane="bottomLeft" activeCell="E12" sqref="E12"/>
    </sheetView>
  </sheetViews>
  <sheetFormatPr defaultColWidth="9.140625" defaultRowHeight="13.5"/>
  <cols>
    <col min="1" max="1" width="13.28515625" style="4" customWidth="1"/>
    <col min="2" max="2" width="52.7109375" style="4" customWidth="1"/>
    <col min="3" max="3" width="11.140625" style="6" customWidth="1"/>
    <col min="4" max="4" width="9.140625" style="4" customWidth="1"/>
    <col min="5" max="5" width="9.140625" style="6"/>
    <col min="6" max="6" width="9.140625" style="7" customWidth="1"/>
    <col min="7" max="7" width="11.140625" style="6" customWidth="1"/>
    <col min="8" max="8" width="10.42578125" style="7" customWidth="1"/>
    <col min="9" max="9" width="9.140625" style="6"/>
    <col min="10" max="10" width="10.28515625" style="7" customWidth="1"/>
    <col min="11" max="11" width="10.7109375" style="6" customWidth="1"/>
    <col min="12" max="12" width="11.140625" style="7" customWidth="1"/>
    <col min="13" max="13" width="54.85546875" style="4" customWidth="1"/>
    <col min="14" max="15" width="9.140625" style="1"/>
    <col min="16" max="17" width="13.85546875" style="1" bestFit="1" customWidth="1"/>
    <col min="18" max="16384" width="9.140625" style="1"/>
  </cols>
  <sheetData>
    <row r="1" spans="1:13" ht="18.75" customHeight="1" thickBot="1">
      <c r="B1" s="5"/>
      <c r="M1" s="5"/>
    </row>
    <row r="2" spans="1:13" ht="15.75" customHeight="1" thickBot="1">
      <c r="A2" s="8" t="s">
        <v>59</v>
      </c>
      <c r="B2" s="8"/>
      <c r="C2" s="92">
        <v>4636600000</v>
      </c>
      <c r="D2" s="93"/>
      <c r="E2" s="92">
        <v>4636600000</v>
      </c>
      <c r="F2" s="93"/>
      <c r="G2" s="9"/>
      <c r="H2" s="10"/>
      <c r="I2" s="92">
        <v>4193200000</v>
      </c>
      <c r="J2" s="93"/>
      <c r="K2" s="85"/>
      <c r="L2" s="10"/>
      <c r="M2" s="8" t="s">
        <v>81</v>
      </c>
    </row>
    <row r="3" spans="1:13" ht="15" customHeight="1" thickBot="1">
      <c r="A3" s="8"/>
      <c r="B3" s="8"/>
      <c r="C3" s="11"/>
      <c r="D3" s="8"/>
      <c r="E3" s="11"/>
      <c r="F3" s="10"/>
      <c r="G3" s="11"/>
      <c r="H3" s="10"/>
      <c r="I3" s="11"/>
      <c r="J3" s="10"/>
      <c r="K3" s="11"/>
      <c r="L3" s="10"/>
      <c r="M3" s="8"/>
    </row>
    <row r="4" spans="1:13" ht="15" customHeight="1">
      <c r="A4" s="98" t="s">
        <v>73</v>
      </c>
      <c r="B4" s="96" t="s">
        <v>74</v>
      </c>
      <c r="C4" s="102" t="s">
        <v>185</v>
      </c>
      <c r="D4" s="103"/>
      <c r="E4" s="100" t="s">
        <v>186</v>
      </c>
      <c r="F4" s="101"/>
      <c r="G4" s="100" t="s">
        <v>175</v>
      </c>
      <c r="H4" s="101"/>
      <c r="I4" s="100" t="s">
        <v>184</v>
      </c>
      <c r="J4" s="101"/>
      <c r="K4" s="100" t="s">
        <v>175</v>
      </c>
      <c r="L4" s="101"/>
      <c r="M4" s="94" t="s">
        <v>151</v>
      </c>
    </row>
    <row r="5" spans="1:13" ht="27" customHeight="1">
      <c r="A5" s="99"/>
      <c r="B5" s="97"/>
      <c r="C5" s="12" t="s">
        <v>63</v>
      </c>
      <c r="D5" s="13" t="s">
        <v>57</v>
      </c>
      <c r="E5" s="12" t="s">
        <v>63</v>
      </c>
      <c r="F5" s="13" t="s">
        <v>57</v>
      </c>
      <c r="G5" s="12" t="s">
        <v>66</v>
      </c>
      <c r="H5" s="13" t="s">
        <v>64</v>
      </c>
      <c r="I5" s="12" t="s">
        <v>63</v>
      </c>
      <c r="J5" s="14" t="s">
        <v>57</v>
      </c>
      <c r="K5" s="12" t="s">
        <v>63</v>
      </c>
      <c r="L5" s="14" t="s">
        <v>64</v>
      </c>
      <c r="M5" s="95"/>
    </row>
    <row r="6" spans="1:13" ht="15" customHeight="1">
      <c r="A6" s="15"/>
      <c r="B6" s="16" t="s">
        <v>52</v>
      </c>
      <c r="C6" s="17">
        <f>+C7+C15+C20+C25+C32+C37+C38</f>
        <v>348377196.13999993</v>
      </c>
      <c r="D6" s="39">
        <f>+C6/$C$2*100</f>
        <v>7.5136349079066536</v>
      </c>
      <c r="E6" s="17">
        <f>+E7+E15+E20+E25+E32+E37+E38</f>
        <v>332469039.98080844</v>
      </c>
      <c r="F6" s="39">
        <f>+E6/$E$2*100</f>
        <v>7.1705353056293069</v>
      </c>
      <c r="G6" s="17">
        <f>+C6-E6</f>
        <v>15908156.159191489</v>
      </c>
      <c r="H6" s="39">
        <f>+C6/E6*100-100</f>
        <v>4.7848533987133948</v>
      </c>
      <c r="I6" s="17">
        <f>+I7+I15+I20+I25+I32+I37+I38</f>
        <v>375366881.69</v>
      </c>
      <c r="J6" s="39">
        <f>+I6/$I$2*100</f>
        <v>8.9518000975388734</v>
      </c>
      <c r="K6" s="17">
        <f>+C6-I6</f>
        <v>-26989685.550000072</v>
      </c>
      <c r="L6" s="39">
        <f>+C6/I6*100-100</f>
        <v>-7.1902149247918317</v>
      </c>
      <c r="M6" s="82" t="s">
        <v>152</v>
      </c>
    </row>
    <row r="7" spans="1:13" ht="15" customHeight="1">
      <c r="A7" s="18">
        <v>711</v>
      </c>
      <c r="B7" s="19" t="s">
        <v>1</v>
      </c>
      <c r="C7" s="20">
        <f>+SUM(C8:C14)</f>
        <v>228312824.07999998</v>
      </c>
      <c r="D7" s="40">
        <f t="shared" ref="D7:D71" si="0">+C7/$C$2*100</f>
        <v>4.9241432101108566</v>
      </c>
      <c r="E7" s="20">
        <f>+SUM(E8:E14)</f>
        <v>211623290.14455384</v>
      </c>
      <c r="F7" s="40">
        <f t="shared" ref="F7:F38" si="1">+E7/$E$2*100</f>
        <v>4.5641912208202964</v>
      </c>
      <c r="G7" s="20">
        <f t="shared" ref="G7:G62" si="2">+C7-E7</f>
        <v>16689533.935446143</v>
      </c>
      <c r="H7" s="40">
        <f t="shared" ref="H7:H62" si="3">+C7/E7*100-100</f>
        <v>7.8864353370774865</v>
      </c>
      <c r="I7" s="20">
        <f>+SUM(I8:I14)</f>
        <v>248617029.26999998</v>
      </c>
      <c r="J7" s="40">
        <f t="shared" ref="J7:J71" si="4">+I7/$I$2*100</f>
        <v>5.9290524961842976</v>
      </c>
      <c r="K7" s="20">
        <f t="shared" ref="K7:K38" si="5">+C7-I7</f>
        <v>-20304205.189999998</v>
      </c>
      <c r="L7" s="40">
        <f t="shared" ref="L7:L38" si="6">+C7/I7*100-100</f>
        <v>-8.1668601903972871</v>
      </c>
      <c r="M7" s="73" t="s">
        <v>82</v>
      </c>
    </row>
    <row r="8" spans="1:13" ht="15" customHeight="1">
      <c r="A8" s="21">
        <v>7111</v>
      </c>
      <c r="B8" s="22" t="s">
        <v>2</v>
      </c>
      <c r="C8" s="23">
        <v>22794265.77</v>
      </c>
      <c r="D8" s="41">
        <f t="shared" si="0"/>
        <v>0.49161596363714788</v>
      </c>
      <c r="E8" s="23">
        <v>22454948.641956083</v>
      </c>
      <c r="F8" s="41">
        <f t="shared" si="1"/>
        <v>0.48429773200095078</v>
      </c>
      <c r="G8" s="23">
        <f t="shared" si="2"/>
        <v>339317.12804391608</v>
      </c>
      <c r="H8" s="41">
        <f t="shared" si="3"/>
        <v>1.5111017774047184</v>
      </c>
      <c r="I8" s="23">
        <v>23820985.240000002</v>
      </c>
      <c r="J8" s="41">
        <f t="shared" si="4"/>
        <v>0.5680860736430412</v>
      </c>
      <c r="K8" s="23">
        <f t="shared" si="5"/>
        <v>-1026719.4700000025</v>
      </c>
      <c r="L8" s="41">
        <f t="shared" si="6"/>
        <v>-4.3101469551139502</v>
      </c>
      <c r="M8" s="74" t="s">
        <v>83</v>
      </c>
    </row>
    <row r="9" spans="1:13" ht="15" customHeight="1">
      <c r="A9" s="21">
        <v>7112</v>
      </c>
      <c r="B9" s="22" t="s">
        <v>3</v>
      </c>
      <c r="C9" s="23">
        <v>30868426.009999998</v>
      </c>
      <c r="D9" s="41">
        <f t="shared" si="0"/>
        <v>0.66575564012422883</v>
      </c>
      <c r="E9" s="23">
        <v>18647009.191442244</v>
      </c>
      <c r="F9" s="41">
        <f t="shared" si="1"/>
        <v>0.40216989154644012</v>
      </c>
      <c r="G9" s="23">
        <f t="shared" si="2"/>
        <v>12221416.818557754</v>
      </c>
      <c r="H9" s="41">
        <f t="shared" si="3"/>
        <v>65.540895556412238</v>
      </c>
      <c r="I9" s="23">
        <v>24277400.609999999</v>
      </c>
      <c r="J9" s="41">
        <f t="shared" si="4"/>
        <v>0.57897072903748925</v>
      </c>
      <c r="K9" s="23">
        <f t="shared" si="5"/>
        <v>6591025.3999999985</v>
      </c>
      <c r="L9" s="41">
        <f t="shared" si="6"/>
        <v>27.148810146029874</v>
      </c>
      <c r="M9" s="74" t="s">
        <v>84</v>
      </c>
    </row>
    <row r="10" spans="1:13" ht="15" customHeight="1">
      <c r="A10" s="21">
        <v>71132</v>
      </c>
      <c r="B10" s="22" t="s">
        <v>4</v>
      </c>
      <c r="C10" s="23">
        <v>308911.34999999998</v>
      </c>
      <c r="D10" s="41">
        <f t="shared" si="0"/>
        <v>6.6624541690031482E-3</v>
      </c>
      <c r="E10" s="23">
        <v>390079.22281064914</v>
      </c>
      <c r="F10" s="41">
        <f t="shared" si="1"/>
        <v>8.4130445328613451E-3</v>
      </c>
      <c r="G10" s="23">
        <f t="shared" si="2"/>
        <v>-81167.872810649162</v>
      </c>
      <c r="H10" s="41">
        <f t="shared" si="3"/>
        <v>-20.808048228205521</v>
      </c>
      <c r="I10" s="23">
        <v>482272.25</v>
      </c>
      <c r="J10" s="41">
        <f t="shared" si="4"/>
        <v>1.1501293761327865E-2</v>
      </c>
      <c r="K10" s="23">
        <f t="shared" si="5"/>
        <v>-173360.90000000002</v>
      </c>
      <c r="L10" s="41">
        <f t="shared" si="6"/>
        <v>-35.946687788899325</v>
      </c>
      <c r="M10" s="74" t="s">
        <v>85</v>
      </c>
    </row>
    <row r="11" spans="1:13" ht="15" customHeight="1">
      <c r="A11" s="21">
        <v>7114</v>
      </c>
      <c r="B11" s="22" t="s">
        <v>5</v>
      </c>
      <c r="C11" s="23">
        <v>124572035.69</v>
      </c>
      <c r="D11" s="41">
        <f t="shared" si="0"/>
        <v>2.6867108590346374</v>
      </c>
      <c r="E11" s="23">
        <v>123198876.42972094</v>
      </c>
      <c r="F11" s="41">
        <f t="shared" si="1"/>
        <v>2.6570952083363011</v>
      </c>
      <c r="G11" s="23">
        <f t="shared" si="2"/>
        <v>1373159.2602790594</v>
      </c>
      <c r="H11" s="41">
        <f t="shared" si="3"/>
        <v>1.114587486568837</v>
      </c>
      <c r="I11" s="23">
        <v>142842604.22999999</v>
      </c>
      <c r="J11" s="41">
        <f t="shared" si="4"/>
        <v>3.4065297202613753</v>
      </c>
      <c r="K11" s="23">
        <f t="shared" si="5"/>
        <v>-18270568.539999992</v>
      </c>
      <c r="L11" s="41">
        <f t="shared" si="6"/>
        <v>-12.790699692496077</v>
      </c>
      <c r="M11" s="74" t="s">
        <v>86</v>
      </c>
    </row>
    <row r="12" spans="1:13" ht="15" customHeight="1">
      <c r="A12" s="21">
        <v>7115</v>
      </c>
      <c r="B12" s="22" t="s">
        <v>6</v>
      </c>
      <c r="C12" s="23">
        <v>42325324.729999997</v>
      </c>
      <c r="D12" s="41">
        <f t="shared" si="0"/>
        <v>0.91285262325842209</v>
      </c>
      <c r="E12" s="23">
        <v>39472720.931465149</v>
      </c>
      <c r="F12" s="41">
        <f t="shared" si="1"/>
        <v>0.85132901116044413</v>
      </c>
      <c r="G12" s="23">
        <f t="shared" si="2"/>
        <v>2852603.7985348478</v>
      </c>
      <c r="H12" s="41">
        <f t="shared" si="3"/>
        <v>7.2267726450570819</v>
      </c>
      <c r="I12" s="23">
        <v>49013508.640000001</v>
      </c>
      <c r="J12" s="41">
        <f t="shared" si="4"/>
        <v>1.1688807745874272</v>
      </c>
      <c r="K12" s="23">
        <f t="shared" si="5"/>
        <v>-6688183.9100000039</v>
      </c>
      <c r="L12" s="41">
        <f t="shared" si="6"/>
        <v>-13.645593012171688</v>
      </c>
      <c r="M12" s="74" t="s">
        <v>87</v>
      </c>
    </row>
    <row r="13" spans="1:13" ht="15" customHeight="1">
      <c r="A13" s="21">
        <v>7116</v>
      </c>
      <c r="B13" s="22" t="s">
        <v>7</v>
      </c>
      <c r="C13" s="23">
        <v>5055156.43</v>
      </c>
      <c r="D13" s="41">
        <f t="shared" si="0"/>
        <v>0.1090272274942846</v>
      </c>
      <c r="E13" s="23">
        <v>5131736.0986488108</v>
      </c>
      <c r="F13" s="41">
        <f t="shared" si="1"/>
        <v>0.11067886163673404</v>
      </c>
      <c r="G13" s="23">
        <f t="shared" si="2"/>
        <v>-76579.668648811057</v>
      </c>
      <c r="H13" s="41">
        <f t="shared" si="3"/>
        <v>-1.4922760480410204</v>
      </c>
      <c r="I13" s="23">
        <v>5823715.0499999998</v>
      </c>
      <c r="J13" s="41">
        <f t="shared" si="4"/>
        <v>0.13888474315558524</v>
      </c>
      <c r="K13" s="23">
        <f t="shared" si="5"/>
        <v>-768558.62000000011</v>
      </c>
      <c r="L13" s="41">
        <f t="shared" si="6"/>
        <v>-13.197050566545158</v>
      </c>
      <c r="M13" s="74" t="s">
        <v>88</v>
      </c>
    </row>
    <row r="14" spans="1:13" ht="15" customHeight="1">
      <c r="A14" s="21">
        <v>7118</v>
      </c>
      <c r="B14" s="22" t="s">
        <v>62</v>
      </c>
      <c r="C14" s="23">
        <v>2388704.1</v>
      </c>
      <c r="D14" s="41">
        <f t="shared" si="0"/>
        <v>5.1518442393132899E-2</v>
      </c>
      <c r="E14" s="23">
        <v>2327919.6285099816</v>
      </c>
      <c r="F14" s="41">
        <f t="shared" si="1"/>
        <v>5.0207471606564753E-2</v>
      </c>
      <c r="G14" s="23">
        <f t="shared" si="2"/>
        <v>60784.471490018535</v>
      </c>
      <c r="H14" s="41">
        <f t="shared" si="3"/>
        <v>2.6111069620098846</v>
      </c>
      <c r="I14" s="23">
        <v>2356543.25</v>
      </c>
      <c r="J14" s="41">
        <f t="shared" si="4"/>
        <v>5.6199161738052082E-2</v>
      </c>
      <c r="K14" s="23">
        <f t="shared" si="5"/>
        <v>32160.850000000093</v>
      </c>
      <c r="L14" s="41">
        <f t="shared" si="6"/>
        <v>1.3647468596216186</v>
      </c>
      <c r="M14" s="74" t="s">
        <v>89</v>
      </c>
    </row>
    <row r="15" spans="1:13" ht="15" customHeight="1">
      <c r="A15" s="18">
        <v>712</v>
      </c>
      <c r="B15" s="19" t="s">
        <v>8</v>
      </c>
      <c r="C15" s="20">
        <f>+SUM(C16:C19)</f>
        <v>100648998.08000001</v>
      </c>
      <c r="D15" s="40">
        <f t="shared" si="0"/>
        <v>2.1707500772117503</v>
      </c>
      <c r="E15" s="20">
        <f>+SUM(E16:E19)</f>
        <v>98217938.653918162</v>
      </c>
      <c r="F15" s="40">
        <f t="shared" si="1"/>
        <v>2.1183181351403646</v>
      </c>
      <c r="G15" s="20">
        <f t="shared" si="2"/>
        <v>2431059.4260818511</v>
      </c>
      <c r="H15" s="40">
        <f t="shared" si="3"/>
        <v>2.4751684462122086</v>
      </c>
      <c r="I15" s="20">
        <f>+SUM(I16:I19)</f>
        <v>103212812.68000001</v>
      </c>
      <c r="J15" s="40">
        <f t="shared" si="4"/>
        <v>2.4614330983497092</v>
      </c>
      <c r="K15" s="20">
        <f t="shared" si="5"/>
        <v>-2563814.599999994</v>
      </c>
      <c r="L15" s="40">
        <f t="shared" si="6"/>
        <v>-2.4840080736379377</v>
      </c>
      <c r="M15" s="73" t="s">
        <v>90</v>
      </c>
    </row>
    <row r="16" spans="1:13" ht="15" customHeight="1">
      <c r="A16" s="21">
        <v>7121</v>
      </c>
      <c r="B16" s="22" t="s">
        <v>9</v>
      </c>
      <c r="C16" s="23">
        <v>62607649.640000001</v>
      </c>
      <c r="D16" s="41">
        <f t="shared" si="0"/>
        <v>1.3502922322391409</v>
      </c>
      <c r="E16" s="23">
        <v>59501127.719372749</v>
      </c>
      <c r="F16" s="41">
        <f t="shared" si="1"/>
        <v>1.2832922339510147</v>
      </c>
      <c r="G16" s="23">
        <f t="shared" si="2"/>
        <v>3106521.9206272513</v>
      </c>
      <c r="H16" s="41">
        <f t="shared" si="3"/>
        <v>5.220946290763834</v>
      </c>
      <c r="I16" s="23">
        <v>64886914.579999998</v>
      </c>
      <c r="J16" s="41">
        <f t="shared" si="4"/>
        <v>1.5474319035581416</v>
      </c>
      <c r="K16" s="23">
        <f t="shared" si="5"/>
        <v>-2279264.9399999976</v>
      </c>
      <c r="L16" s="41">
        <f t="shared" si="6"/>
        <v>-3.5126727087475587</v>
      </c>
      <c r="M16" s="74" t="s">
        <v>91</v>
      </c>
    </row>
    <row r="17" spans="1:13" ht="15" customHeight="1">
      <c r="A17" s="21">
        <v>7122</v>
      </c>
      <c r="B17" s="22" t="s">
        <v>10</v>
      </c>
      <c r="C17" s="23">
        <v>32563618.57</v>
      </c>
      <c r="D17" s="41">
        <f t="shared" si="0"/>
        <v>0.70231675300867014</v>
      </c>
      <c r="E17" s="23">
        <v>33124139.453249708</v>
      </c>
      <c r="F17" s="41">
        <f t="shared" si="1"/>
        <v>0.71440580281347776</v>
      </c>
      <c r="G17" s="23">
        <f t="shared" si="2"/>
        <v>-560520.88324970752</v>
      </c>
      <c r="H17" s="41">
        <f t="shared" si="3"/>
        <v>-1.6921824762898581</v>
      </c>
      <c r="I17" s="23">
        <v>32701377.650000002</v>
      </c>
      <c r="J17" s="41">
        <f t="shared" si="4"/>
        <v>0.77986687136315946</v>
      </c>
      <c r="K17" s="23">
        <f t="shared" si="5"/>
        <v>-137759.08000000194</v>
      </c>
      <c r="L17" s="41">
        <f t="shared" si="6"/>
        <v>-0.42126384238127912</v>
      </c>
      <c r="M17" s="74" t="s">
        <v>92</v>
      </c>
    </row>
    <row r="18" spans="1:13" ht="15" customHeight="1">
      <c r="A18" s="21">
        <v>7123</v>
      </c>
      <c r="B18" s="22" t="s">
        <v>11</v>
      </c>
      <c r="C18" s="23">
        <v>3031537.26</v>
      </c>
      <c r="D18" s="41">
        <f t="shared" si="0"/>
        <v>6.5382764525730053E-2</v>
      </c>
      <c r="E18" s="23">
        <v>2955269.109705579</v>
      </c>
      <c r="F18" s="41">
        <f t="shared" si="1"/>
        <v>6.3737849064089622E-2</v>
      </c>
      <c r="G18" s="23">
        <f t="shared" si="2"/>
        <v>76268.150294420775</v>
      </c>
      <c r="H18" s="41">
        <f t="shared" si="3"/>
        <v>2.580751446423065</v>
      </c>
      <c r="I18" s="23">
        <v>3118159.7300000004</v>
      </c>
      <c r="J18" s="41">
        <f t="shared" si="4"/>
        <v>7.4362294429075659E-2</v>
      </c>
      <c r="K18" s="23">
        <f t="shared" si="5"/>
        <v>-86622.470000000671</v>
      </c>
      <c r="L18" s="41">
        <f t="shared" si="6"/>
        <v>-2.777999765906813</v>
      </c>
      <c r="M18" s="74" t="s">
        <v>93</v>
      </c>
    </row>
    <row r="19" spans="1:13" ht="15" customHeight="1">
      <c r="A19" s="21">
        <v>7124</v>
      </c>
      <c r="B19" s="22" t="s">
        <v>12</v>
      </c>
      <c r="C19" s="23">
        <v>2446192.6100000003</v>
      </c>
      <c r="D19" s="41">
        <f t="shared" si="0"/>
        <v>5.2758327438209039E-2</v>
      </c>
      <c r="E19" s="23">
        <v>2637402.3715901161</v>
      </c>
      <c r="F19" s="41">
        <f t="shared" si="1"/>
        <v>5.6882249311782693E-2</v>
      </c>
      <c r="G19" s="23">
        <f t="shared" si="2"/>
        <v>-191209.76159011573</v>
      </c>
      <c r="H19" s="41">
        <f t="shared" si="3"/>
        <v>-7.2499275669807446</v>
      </c>
      <c r="I19" s="23">
        <v>2506360.7200000002</v>
      </c>
      <c r="J19" s="41">
        <f t="shared" si="4"/>
        <v>5.9772028999332261E-2</v>
      </c>
      <c r="K19" s="23">
        <f t="shared" si="5"/>
        <v>-60168.10999999987</v>
      </c>
      <c r="L19" s="41">
        <f t="shared" si="6"/>
        <v>-2.4006165401443127</v>
      </c>
      <c r="M19" s="74" t="s">
        <v>94</v>
      </c>
    </row>
    <row r="20" spans="1:13" ht="15" customHeight="1">
      <c r="A20" s="18">
        <v>713</v>
      </c>
      <c r="B20" s="19" t="s">
        <v>13</v>
      </c>
      <c r="C20" s="20">
        <f>+SUM(C21:C24)</f>
        <v>2113532.15</v>
      </c>
      <c r="D20" s="40">
        <f t="shared" si="0"/>
        <v>4.5583663675969457E-2</v>
      </c>
      <c r="E20" s="20">
        <f>+SUM(E21:E24)</f>
        <v>2542476.6396894716</v>
      </c>
      <c r="F20" s="40">
        <f t="shared" si="1"/>
        <v>5.4834935937744717E-2</v>
      </c>
      <c r="G20" s="20">
        <f t="shared" si="2"/>
        <v>-428944.48968947167</v>
      </c>
      <c r="H20" s="40">
        <f t="shared" si="3"/>
        <v>-16.871128056533934</v>
      </c>
      <c r="I20" s="20">
        <f>+SUM(I21:I24)</f>
        <v>2372974.62</v>
      </c>
      <c r="J20" s="40">
        <f t="shared" si="4"/>
        <v>5.659101926929315E-2</v>
      </c>
      <c r="K20" s="20">
        <f t="shared" si="5"/>
        <v>-259442.4700000002</v>
      </c>
      <c r="L20" s="40">
        <f t="shared" si="6"/>
        <v>-10.933217229268138</v>
      </c>
      <c r="M20" s="73" t="s">
        <v>95</v>
      </c>
    </row>
    <row r="21" spans="1:13" ht="15" customHeight="1">
      <c r="A21" s="21">
        <v>7131</v>
      </c>
      <c r="B21" s="22" t="s">
        <v>14</v>
      </c>
      <c r="C21" s="23">
        <v>1653262.08</v>
      </c>
      <c r="D21" s="41">
        <f t="shared" si="0"/>
        <v>3.5656776085925032E-2</v>
      </c>
      <c r="E21" s="23">
        <v>2012688.7379458202</v>
      </c>
      <c r="F21" s="41">
        <f t="shared" si="1"/>
        <v>4.3408720569939614E-2</v>
      </c>
      <c r="G21" s="23">
        <f t="shared" si="2"/>
        <v>-359426.65794582013</v>
      </c>
      <c r="H21" s="41">
        <f t="shared" si="3"/>
        <v>-17.858034934535198</v>
      </c>
      <c r="I21" s="23">
        <v>1862456.23</v>
      </c>
      <c r="J21" s="41">
        <f t="shared" si="4"/>
        <v>4.4416107745874268E-2</v>
      </c>
      <c r="K21" s="23">
        <f t="shared" si="5"/>
        <v>-209194.14999999991</v>
      </c>
      <c r="L21" s="41">
        <f t="shared" si="6"/>
        <v>-11.232164634548212</v>
      </c>
      <c r="M21" s="74" t="s">
        <v>96</v>
      </c>
    </row>
    <row r="22" spans="1:13" ht="15" customHeight="1">
      <c r="A22" s="21">
        <v>7132</v>
      </c>
      <c r="B22" s="22" t="s">
        <v>15</v>
      </c>
      <c r="C22" s="23">
        <v>208322.68</v>
      </c>
      <c r="D22" s="41">
        <f t="shared" si="0"/>
        <v>4.4930052193417587E-3</v>
      </c>
      <c r="E22" s="23">
        <v>217002.59379176097</v>
      </c>
      <c r="F22" s="41">
        <f t="shared" si="1"/>
        <v>4.6802095024751104E-3</v>
      </c>
      <c r="G22" s="23">
        <f t="shared" si="2"/>
        <v>-8679.9137917609769</v>
      </c>
      <c r="H22" s="41">
        <f t="shared" si="3"/>
        <v>-3.9999124619175603</v>
      </c>
      <c r="I22" s="23">
        <v>232235.57</v>
      </c>
      <c r="J22" s="41">
        <f t="shared" si="4"/>
        <v>5.5383852427740151E-3</v>
      </c>
      <c r="K22" s="23">
        <f t="shared" si="5"/>
        <v>-23912.890000000014</v>
      </c>
      <c r="L22" s="41">
        <f t="shared" si="6"/>
        <v>-10.296824900681671</v>
      </c>
      <c r="M22" s="74" t="s">
        <v>97</v>
      </c>
    </row>
    <row r="23" spans="1:13" ht="15" customHeight="1">
      <c r="A23" s="21">
        <v>7133</v>
      </c>
      <c r="B23" s="22" t="s">
        <v>16</v>
      </c>
      <c r="C23" s="23">
        <v>56143.1</v>
      </c>
      <c r="D23" s="41">
        <f t="shared" si="0"/>
        <v>1.210867877323901E-3</v>
      </c>
      <c r="E23" s="23">
        <v>51306.071711999975</v>
      </c>
      <c r="F23" s="41">
        <f t="shared" si="1"/>
        <v>1.1065451346245088E-3</v>
      </c>
      <c r="G23" s="23">
        <f t="shared" si="2"/>
        <v>4837.0282880000232</v>
      </c>
      <c r="H23" s="41">
        <f t="shared" si="3"/>
        <v>9.4277892003739083</v>
      </c>
      <c r="I23" s="23">
        <v>96323.6</v>
      </c>
      <c r="J23" s="41">
        <f t="shared" si="4"/>
        <v>2.2971382237908997E-3</v>
      </c>
      <c r="K23" s="23">
        <f t="shared" si="5"/>
        <v>-40180.500000000007</v>
      </c>
      <c r="L23" s="41">
        <f t="shared" si="6"/>
        <v>-41.714076301134931</v>
      </c>
      <c r="M23" s="74" t="s">
        <v>98</v>
      </c>
    </row>
    <row r="24" spans="1:13" ht="15" customHeight="1">
      <c r="A24" s="21">
        <v>7136</v>
      </c>
      <c r="B24" s="22" t="s">
        <v>18</v>
      </c>
      <c r="C24" s="23">
        <v>195804.29</v>
      </c>
      <c r="D24" s="41">
        <f t="shared" si="0"/>
        <v>4.223014493378769E-3</v>
      </c>
      <c r="E24" s="23">
        <v>261479.23623989051</v>
      </c>
      <c r="F24" s="41">
        <f t="shared" si="1"/>
        <v>5.6394607307054846E-3</v>
      </c>
      <c r="G24" s="23">
        <f t="shared" si="2"/>
        <v>-65674.946239890502</v>
      </c>
      <c r="H24" s="41">
        <f t="shared" si="3"/>
        <v>-25.116696524093385</v>
      </c>
      <c r="I24" s="23">
        <v>181959.22</v>
      </c>
      <c r="J24" s="41">
        <f t="shared" si="4"/>
        <v>4.3393880568539543E-3</v>
      </c>
      <c r="K24" s="23">
        <f t="shared" si="5"/>
        <v>13845.070000000007</v>
      </c>
      <c r="L24" s="41">
        <f t="shared" si="6"/>
        <v>7.6088862108773583</v>
      </c>
      <c r="M24" s="74" t="s">
        <v>99</v>
      </c>
    </row>
    <row r="25" spans="1:13" ht="15" customHeight="1">
      <c r="A25" s="18">
        <v>714</v>
      </c>
      <c r="B25" s="19" t="s">
        <v>19</v>
      </c>
      <c r="C25" s="20">
        <f>+SUM(C26:C31)</f>
        <v>7646319.6999999993</v>
      </c>
      <c r="D25" s="40">
        <f t="shared" si="0"/>
        <v>0.16491221369106671</v>
      </c>
      <c r="E25" s="20">
        <f>+SUM(E26:E31)</f>
        <v>6201065.0991944354</v>
      </c>
      <c r="F25" s="40">
        <f t="shared" si="1"/>
        <v>0.1337416447223059</v>
      </c>
      <c r="G25" s="20">
        <f t="shared" si="2"/>
        <v>1445254.6008055639</v>
      </c>
      <c r="H25" s="40">
        <f t="shared" si="3"/>
        <v>23.306554240066163</v>
      </c>
      <c r="I25" s="20">
        <f>+SUM(I26:I31)</f>
        <v>5745309.6299999999</v>
      </c>
      <c r="J25" s="40">
        <f t="shared" si="4"/>
        <v>0.1370149201087475</v>
      </c>
      <c r="K25" s="20">
        <f t="shared" si="5"/>
        <v>1901010.0699999994</v>
      </c>
      <c r="L25" s="40">
        <f t="shared" si="6"/>
        <v>33.088035152598025</v>
      </c>
      <c r="M25" s="73" t="s">
        <v>100</v>
      </c>
    </row>
    <row r="26" spans="1:13" ht="15" customHeight="1">
      <c r="A26" s="21">
        <v>7141</v>
      </c>
      <c r="B26" s="22" t="s">
        <v>20</v>
      </c>
      <c r="C26" s="23">
        <v>131290.35</v>
      </c>
      <c r="D26" s="41">
        <f t="shared" si="0"/>
        <v>2.8316082905577365E-3</v>
      </c>
      <c r="E26" s="23">
        <v>102204.09276579524</v>
      </c>
      <c r="F26" s="41">
        <f t="shared" si="1"/>
        <v>2.2042896252813535E-3</v>
      </c>
      <c r="G26" s="23">
        <f t="shared" si="2"/>
        <v>29086.257234204764</v>
      </c>
      <c r="H26" s="41">
        <f t="shared" si="3"/>
        <v>28.458994593158877</v>
      </c>
      <c r="I26" s="23">
        <v>162379.6</v>
      </c>
      <c r="J26" s="41">
        <f t="shared" si="4"/>
        <v>3.8724506343603931E-3</v>
      </c>
      <c r="K26" s="23">
        <f t="shared" si="5"/>
        <v>-31089.25</v>
      </c>
      <c r="L26" s="41">
        <f t="shared" si="6"/>
        <v>-19.146031890705487</v>
      </c>
      <c r="M26" s="74" t="s">
        <v>101</v>
      </c>
    </row>
    <row r="27" spans="1:13" ht="15" customHeight="1">
      <c r="A27" s="21">
        <v>7142</v>
      </c>
      <c r="B27" s="22" t="s">
        <v>21</v>
      </c>
      <c r="C27" s="23">
        <v>679325.02</v>
      </c>
      <c r="D27" s="41">
        <f t="shared" si="0"/>
        <v>1.4651361342362938E-2</v>
      </c>
      <c r="E27" s="23">
        <v>1179779.5631520269</v>
      </c>
      <c r="F27" s="41">
        <f t="shared" si="1"/>
        <v>2.544492867946398E-2</v>
      </c>
      <c r="G27" s="23">
        <f t="shared" si="2"/>
        <v>-500454.54315202683</v>
      </c>
      <c r="H27" s="41">
        <f t="shared" si="3"/>
        <v>-42.419326354065525</v>
      </c>
      <c r="I27" s="23">
        <v>375360.96</v>
      </c>
      <c r="J27" s="41">
        <f t="shared" si="4"/>
        <v>8.951658876275876E-3</v>
      </c>
      <c r="K27" s="23">
        <f t="shared" si="5"/>
        <v>303964.06</v>
      </c>
      <c r="L27" s="41">
        <f t="shared" si="6"/>
        <v>80.979135390105569</v>
      </c>
      <c r="M27" s="74" t="s">
        <v>102</v>
      </c>
    </row>
    <row r="28" spans="1:13" ht="15" customHeight="1">
      <c r="A28" s="21">
        <v>7143</v>
      </c>
      <c r="B28" s="22" t="s">
        <v>22</v>
      </c>
      <c r="C28" s="23">
        <v>0</v>
      </c>
      <c r="D28" s="41">
        <f t="shared" si="0"/>
        <v>0</v>
      </c>
      <c r="E28" s="23">
        <v>0</v>
      </c>
      <c r="F28" s="41">
        <f t="shared" si="1"/>
        <v>0</v>
      </c>
      <c r="G28" s="23">
        <f t="shared" si="2"/>
        <v>0</v>
      </c>
      <c r="H28" s="41" t="e">
        <f t="shared" si="3"/>
        <v>#DIV/0!</v>
      </c>
      <c r="I28" s="23">
        <v>354.24</v>
      </c>
      <c r="J28" s="41">
        <f t="shared" si="4"/>
        <v>8.4479633692645231E-6</v>
      </c>
      <c r="K28" s="23">
        <f t="shared" si="5"/>
        <v>-354.24</v>
      </c>
      <c r="L28" s="41">
        <f t="shared" si="6"/>
        <v>-100</v>
      </c>
      <c r="M28" s="74" t="s">
        <v>103</v>
      </c>
    </row>
    <row r="29" spans="1:13" ht="15" customHeight="1">
      <c r="A29" s="21">
        <v>7144</v>
      </c>
      <c r="B29" s="22" t="s">
        <v>23</v>
      </c>
      <c r="C29" s="23">
        <v>1895543.72</v>
      </c>
      <c r="D29" s="41">
        <f t="shared" si="0"/>
        <v>4.0882192123538802E-2</v>
      </c>
      <c r="E29" s="23">
        <v>1972603.3580524002</v>
      </c>
      <c r="F29" s="41">
        <f t="shared" si="1"/>
        <v>4.2544178019505677E-2</v>
      </c>
      <c r="G29" s="23">
        <f t="shared" si="2"/>
        <v>-77059.638052400202</v>
      </c>
      <c r="H29" s="41">
        <f t="shared" si="3"/>
        <v>-3.9064943156379428</v>
      </c>
      <c r="I29" s="23">
        <v>2089292.64</v>
      </c>
      <c r="J29" s="41">
        <f t="shared" si="4"/>
        <v>4.9825733091672229E-2</v>
      </c>
      <c r="K29" s="23">
        <f t="shared" si="5"/>
        <v>-193748.91999999993</v>
      </c>
      <c r="L29" s="41">
        <f t="shared" si="6"/>
        <v>-9.2734218409920857</v>
      </c>
      <c r="M29" s="74" t="s">
        <v>104</v>
      </c>
    </row>
    <row r="30" spans="1:13" ht="15" customHeight="1">
      <c r="A30" s="21">
        <v>7148</v>
      </c>
      <c r="B30" s="22" t="s">
        <v>24</v>
      </c>
      <c r="C30" s="78">
        <v>426370.57</v>
      </c>
      <c r="D30" s="41">
        <f t="shared" si="0"/>
        <v>9.1957591769831343E-3</v>
      </c>
      <c r="E30" s="78">
        <v>539581.15394081117</v>
      </c>
      <c r="F30" s="41">
        <f t="shared" si="1"/>
        <v>1.1637431608092377E-2</v>
      </c>
      <c r="G30" s="78">
        <f t="shared" si="2"/>
        <v>-113210.58394081116</v>
      </c>
      <c r="H30" s="41">
        <f t="shared" si="3"/>
        <v>-20.981196825349031</v>
      </c>
      <c r="I30" s="78">
        <v>572177.28</v>
      </c>
      <c r="J30" s="41">
        <f t="shared" si="4"/>
        <v>1.3645361060765049E-2</v>
      </c>
      <c r="K30" s="78">
        <f t="shared" si="5"/>
        <v>-145806.71000000002</v>
      </c>
      <c r="L30" s="41">
        <f t="shared" si="6"/>
        <v>-25.482785684884234</v>
      </c>
      <c r="M30" s="74" t="s">
        <v>105</v>
      </c>
    </row>
    <row r="31" spans="1:13" ht="15" customHeight="1">
      <c r="A31" s="21">
        <v>7149</v>
      </c>
      <c r="B31" s="22" t="s">
        <v>25</v>
      </c>
      <c r="C31" s="78">
        <v>4513790.04</v>
      </c>
      <c r="D31" s="41">
        <f t="shared" si="0"/>
        <v>9.7351292757624122E-2</v>
      </c>
      <c r="E31" s="78">
        <v>2406896.9312834013</v>
      </c>
      <c r="F31" s="41">
        <f t="shared" si="1"/>
        <v>5.1910816789962497E-2</v>
      </c>
      <c r="G31" s="78">
        <f t="shared" si="2"/>
        <v>2106893.1087165987</v>
      </c>
      <c r="H31" s="41">
        <f t="shared" si="3"/>
        <v>87.535659767249143</v>
      </c>
      <c r="I31" s="78">
        <v>2545744.91</v>
      </c>
      <c r="J31" s="41">
        <f t="shared" si="4"/>
        <v>6.0711268482304681E-2</v>
      </c>
      <c r="K31" s="78">
        <f t="shared" si="5"/>
        <v>1968045.13</v>
      </c>
      <c r="L31" s="41">
        <f t="shared" si="6"/>
        <v>77.307240103644148</v>
      </c>
      <c r="M31" s="74" t="s">
        <v>106</v>
      </c>
    </row>
    <row r="32" spans="1:13" ht="15" customHeight="1">
      <c r="A32" s="18">
        <v>715</v>
      </c>
      <c r="B32" s="19" t="s">
        <v>26</v>
      </c>
      <c r="C32" s="20">
        <f>+SUM(C33:C36)</f>
        <v>5013858.47</v>
      </c>
      <c r="D32" s="40">
        <f t="shared" si="0"/>
        <v>0.1081365325885347</v>
      </c>
      <c r="E32" s="20">
        <f>+SUM(E33:E36)</f>
        <v>5549015.7262957878</v>
      </c>
      <c r="F32" s="40">
        <f t="shared" si="1"/>
        <v>0.11967855166060881</v>
      </c>
      <c r="G32" s="20">
        <f t="shared" si="2"/>
        <v>-535157.2562957881</v>
      </c>
      <c r="H32" s="40">
        <f t="shared" si="3"/>
        <v>-9.6441834496841352</v>
      </c>
      <c r="I32" s="20">
        <f>+SUM(I33:I36)</f>
        <v>7826539.5499999989</v>
      </c>
      <c r="J32" s="40">
        <f t="shared" si="4"/>
        <v>0.18664837236478105</v>
      </c>
      <c r="K32" s="20">
        <f t="shared" si="5"/>
        <v>-2812681.0799999991</v>
      </c>
      <c r="L32" s="40">
        <f t="shared" si="6"/>
        <v>-35.937735470844189</v>
      </c>
      <c r="M32" s="73" t="s">
        <v>107</v>
      </c>
    </row>
    <row r="33" spans="1:106" ht="15" customHeight="1">
      <c r="A33" s="21">
        <v>7151</v>
      </c>
      <c r="B33" s="22" t="s">
        <v>27</v>
      </c>
      <c r="C33" s="78">
        <v>391443.33</v>
      </c>
      <c r="D33" s="41">
        <f t="shared" si="0"/>
        <v>8.4424649527671137E-3</v>
      </c>
      <c r="E33" s="78">
        <v>631015.78411257581</v>
      </c>
      <c r="F33" s="41">
        <f t="shared" si="1"/>
        <v>1.3609450548086438E-2</v>
      </c>
      <c r="G33" s="78">
        <f t="shared" si="2"/>
        <v>-239572.4541125758</v>
      </c>
      <c r="H33" s="41">
        <f t="shared" si="3"/>
        <v>-37.966158714951426</v>
      </c>
      <c r="I33" s="78">
        <v>2453715.86</v>
      </c>
      <c r="J33" s="41">
        <f t="shared" si="4"/>
        <v>5.8516547267003713E-2</v>
      </c>
      <c r="K33" s="78">
        <f t="shared" si="5"/>
        <v>-2062272.5299999998</v>
      </c>
      <c r="L33" s="41">
        <f t="shared" si="6"/>
        <v>-84.04691690748578</v>
      </c>
      <c r="M33" s="74" t="s">
        <v>108</v>
      </c>
    </row>
    <row r="34" spans="1:106" ht="15" customHeight="1">
      <c r="A34" s="21">
        <v>7152</v>
      </c>
      <c r="B34" s="22" t="s">
        <v>28</v>
      </c>
      <c r="C34" s="78">
        <v>2754459.01</v>
      </c>
      <c r="D34" s="41">
        <f t="shared" si="0"/>
        <v>5.9406871630073757E-2</v>
      </c>
      <c r="E34" s="78">
        <v>1850537.4073670602</v>
      </c>
      <c r="F34" s="41">
        <f t="shared" si="1"/>
        <v>3.9911517218803871E-2</v>
      </c>
      <c r="G34" s="78">
        <f t="shared" si="2"/>
        <v>903921.60263293958</v>
      </c>
      <c r="H34" s="41">
        <f t="shared" si="3"/>
        <v>48.846437744754212</v>
      </c>
      <c r="I34" s="78">
        <v>2674628.9</v>
      </c>
      <c r="J34" s="41">
        <f t="shared" si="4"/>
        <v>6.3784911284937518E-2</v>
      </c>
      <c r="K34" s="78">
        <f t="shared" si="5"/>
        <v>79830.10999999987</v>
      </c>
      <c r="L34" s="41">
        <f t="shared" si="6"/>
        <v>2.9847172443249832</v>
      </c>
      <c r="M34" s="74" t="s">
        <v>109</v>
      </c>
    </row>
    <row r="35" spans="1:106">
      <c r="A35" s="21">
        <v>7153</v>
      </c>
      <c r="B35" s="22" t="s">
        <v>29</v>
      </c>
      <c r="C35" s="78">
        <v>401238.36</v>
      </c>
      <c r="D35" s="41">
        <f t="shared" si="0"/>
        <v>8.6537195358667995E-3</v>
      </c>
      <c r="E35" s="78">
        <v>609038.38001018204</v>
      </c>
      <c r="F35" s="41">
        <f t="shared" si="1"/>
        <v>1.3135452271280292E-2</v>
      </c>
      <c r="G35" s="78">
        <f t="shared" si="2"/>
        <v>-207800.02001018205</v>
      </c>
      <c r="H35" s="41">
        <f t="shared" si="3"/>
        <v>-34.119363710166837</v>
      </c>
      <c r="I35" s="78">
        <v>529300.68000000005</v>
      </c>
      <c r="J35" s="41">
        <f t="shared" si="4"/>
        <v>1.2622834112372415E-2</v>
      </c>
      <c r="K35" s="78">
        <f t="shared" si="5"/>
        <v>-128062.32000000007</v>
      </c>
      <c r="L35" s="41">
        <f t="shared" si="6"/>
        <v>-24.194626011060492</v>
      </c>
      <c r="M35" s="74" t="s">
        <v>110</v>
      </c>
    </row>
    <row r="36" spans="1:106" s="3" customFormat="1" ht="15" customHeight="1">
      <c r="A36" s="21">
        <v>7155</v>
      </c>
      <c r="B36" s="22" t="s">
        <v>26</v>
      </c>
      <c r="C36" s="78">
        <v>1466717.77</v>
      </c>
      <c r="D36" s="41">
        <f t="shared" si="0"/>
        <v>3.1633476469827032E-2</v>
      </c>
      <c r="E36" s="78">
        <v>2458424.1548059694</v>
      </c>
      <c r="F36" s="41">
        <f t="shared" si="1"/>
        <v>5.3022131622438198E-2</v>
      </c>
      <c r="G36" s="78">
        <f t="shared" si="2"/>
        <v>-991706.38480596943</v>
      </c>
      <c r="H36" s="41">
        <f t="shared" si="3"/>
        <v>-40.339108402725557</v>
      </c>
      <c r="I36" s="78">
        <v>2168894.11</v>
      </c>
      <c r="J36" s="41">
        <f t="shared" si="4"/>
        <v>5.1724079700467426E-2</v>
      </c>
      <c r="K36" s="78">
        <f t="shared" si="5"/>
        <v>-702176.33999999985</v>
      </c>
      <c r="L36" s="41">
        <f t="shared" si="6"/>
        <v>-32.374855773848722</v>
      </c>
      <c r="M36" s="74" t="s">
        <v>107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1:106" ht="15" customHeight="1">
      <c r="A37" s="18">
        <v>73</v>
      </c>
      <c r="B37" s="19" t="s">
        <v>61</v>
      </c>
      <c r="C37" s="20">
        <v>1580205.76</v>
      </c>
      <c r="D37" s="40">
        <f t="shared" si="0"/>
        <v>3.4081131863865764E-2</v>
      </c>
      <c r="E37" s="20">
        <v>700908.14477311913</v>
      </c>
      <c r="F37" s="40">
        <f t="shared" si="1"/>
        <v>1.5116855988722751E-2</v>
      </c>
      <c r="G37" s="20">
        <f t="shared" si="2"/>
        <v>879297.61522688088</v>
      </c>
      <c r="H37" s="40">
        <f t="shared" si="3"/>
        <v>125.45119097046671</v>
      </c>
      <c r="I37" s="20">
        <v>1689108.29</v>
      </c>
      <c r="J37" s="40">
        <f t="shared" si="4"/>
        <v>4.0282082657636172E-2</v>
      </c>
      <c r="K37" s="20">
        <f t="shared" si="5"/>
        <v>-108902.53000000003</v>
      </c>
      <c r="L37" s="40">
        <f t="shared" si="6"/>
        <v>-6.4473385540011776</v>
      </c>
      <c r="M37" s="73" t="s">
        <v>111</v>
      </c>
    </row>
    <row r="38" spans="1:106" ht="15" customHeight="1">
      <c r="A38" s="18">
        <v>74</v>
      </c>
      <c r="B38" s="19" t="s">
        <v>50</v>
      </c>
      <c r="C38" s="20">
        <v>3061457.9000000004</v>
      </c>
      <c r="D38" s="40">
        <f t="shared" si="0"/>
        <v>6.6028078764612003E-2</v>
      </c>
      <c r="E38" s="20">
        <v>7634345.5723836739</v>
      </c>
      <c r="F38" s="40">
        <f t="shared" si="1"/>
        <v>0.16465396135926486</v>
      </c>
      <c r="G38" s="20">
        <f t="shared" si="2"/>
        <v>-4572887.6723836735</v>
      </c>
      <c r="H38" s="40">
        <f t="shared" si="3"/>
        <v>-59.898882347238043</v>
      </c>
      <c r="I38" s="20">
        <v>5903107.6500000004</v>
      </c>
      <c r="J38" s="40">
        <f t="shared" si="4"/>
        <v>0.14077810860440715</v>
      </c>
      <c r="K38" s="20">
        <f t="shared" si="5"/>
        <v>-2841649.75</v>
      </c>
      <c r="L38" s="40">
        <f t="shared" si="6"/>
        <v>-48.138199715873384</v>
      </c>
      <c r="M38" s="73" t="s">
        <v>112</v>
      </c>
    </row>
    <row r="39" spans="1:106" ht="15" customHeight="1">
      <c r="A39" s="15"/>
      <c r="B39" s="16" t="s">
        <v>75</v>
      </c>
      <c r="C39" s="17">
        <f>+C40+C50+C56+C57+C58+C59+C60+C61</f>
        <v>451857614.15999991</v>
      </c>
      <c r="D39" s="39">
        <f t="shared" si="0"/>
        <v>9.7454517137557684</v>
      </c>
      <c r="E39" s="17">
        <f>+E40+E50+E56+E57+E58+E59+E60+E61</f>
        <v>529387500.13429999</v>
      </c>
      <c r="F39" s="39">
        <f t="shared" ref="F39:F76" si="7">+E39/$E$2*100</f>
        <v>11.41757969491222</v>
      </c>
      <c r="G39" s="17">
        <f t="shared" si="2"/>
        <v>-77529885.974300086</v>
      </c>
      <c r="H39" s="39">
        <f t="shared" si="3"/>
        <v>-14.645205252226688</v>
      </c>
      <c r="I39" s="17">
        <f>+I40+I50+I56+I57+I58+I59+I60+I61</f>
        <v>452527454.9920001</v>
      </c>
      <c r="J39" s="39">
        <f t="shared" si="4"/>
        <v>10.791935872173998</v>
      </c>
      <c r="K39" s="17">
        <f t="shared" ref="K39:K61" si="8">+C39-I39</f>
        <v>-669840.83200019598</v>
      </c>
      <c r="L39" s="39">
        <f t="shared" ref="L39:L61" si="9">+C39/I39*100-100</f>
        <v>-0.14802214199622199</v>
      </c>
      <c r="M39" s="82" t="s">
        <v>113</v>
      </c>
    </row>
    <row r="40" spans="1:106" ht="15" customHeight="1">
      <c r="A40" s="18">
        <v>41</v>
      </c>
      <c r="B40" s="19" t="s">
        <v>72</v>
      </c>
      <c r="C40" s="20">
        <f>+SUM(C41:C49)</f>
        <v>189123591.36999997</v>
      </c>
      <c r="D40" s="40">
        <f t="shared" si="0"/>
        <v>4.0789283390846736</v>
      </c>
      <c r="E40" s="20">
        <f>+SUM(E41:E49)</f>
        <v>217704230.01679999</v>
      </c>
      <c r="F40" s="40">
        <f t="shared" si="7"/>
        <v>4.6953420613553032</v>
      </c>
      <c r="G40" s="20">
        <f t="shared" si="2"/>
        <v>-28580638.646800011</v>
      </c>
      <c r="H40" s="40">
        <f t="shared" si="3"/>
        <v>-13.128196289339201</v>
      </c>
      <c r="I40" s="20">
        <f>+SUM(I41:I49)</f>
        <v>201110162.72000003</v>
      </c>
      <c r="J40" s="40">
        <f t="shared" si="4"/>
        <v>4.7961023256701329</v>
      </c>
      <c r="K40" s="20">
        <f t="shared" si="8"/>
        <v>-11986571.350000054</v>
      </c>
      <c r="L40" s="40">
        <f t="shared" si="9"/>
        <v>-5.9602017063099026</v>
      </c>
      <c r="M40" s="73" t="s">
        <v>114</v>
      </c>
    </row>
    <row r="41" spans="1:106" ht="15" customHeight="1">
      <c r="A41" s="21">
        <v>411</v>
      </c>
      <c r="B41" s="22" t="s">
        <v>30</v>
      </c>
      <c r="C41" s="23">
        <v>134577340.59</v>
      </c>
      <c r="D41" s="41">
        <f t="shared" si="0"/>
        <v>2.9025005519130396</v>
      </c>
      <c r="E41" s="23">
        <v>133823463.34920001</v>
      </c>
      <c r="F41" s="41">
        <f t="shared" si="7"/>
        <v>2.8862412834663331</v>
      </c>
      <c r="G41" s="23">
        <f t="shared" si="2"/>
        <v>753877.24079999328</v>
      </c>
      <c r="H41" s="41">
        <f t="shared" si="3"/>
        <v>0.56333711737292447</v>
      </c>
      <c r="I41" s="23">
        <v>123686681.81999999</v>
      </c>
      <c r="J41" s="41">
        <f t="shared" si="4"/>
        <v>2.9496966951254411</v>
      </c>
      <c r="K41" s="23">
        <f t="shared" si="8"/>
        <v>10890658.770000011</v>
      </c>
      <c r="L41" s="41">
        <f t="shared" si="9"/>
        <v>8.8050375430469359</v>
      </c>
      <c r="M41" s="74" t="s">
        <v>115</v>
      </c>
    </row>
    <row r="42" spans="1:106" ht="15" customHeight="1">
      <c r="A42" s="21">
        <v>412</v>
      </c>
      <c r="B42" s="22" t="s">
        <v>31</v>
      </c>
      <c r="C42" s="23">
        <v>1862653.66</v>
      </c>
      <c r="D42" s="41">
        <f t="shared" si="0"/>
        <v>4.0172834835871106E-2</v>
      </c>
      <c r="E42" s="23">
        <v>3097937.490199999</v>
      </c>
      <c r="F42" s="41">
        <f t="shared" si="7"/>
        <v>6.6814853345123562E-2</v>
      </c>
      <c r="G42" s="23">
        <f t="shared" si="2"/>
        <v>-1235283.830199999</v>
      </c>
      <c r="H42" s="41">
        <f t="shared" si="3"/>
        <v>-39.874394951728057</v>
      </c>
      <c r="I42" s="23">
        <v>2667645.4</v>
      </c>
      <c r="J42" s="41">
        <f t="shared" si="4"/>
        <v>6.3618367833635406E-2</v>
      </c>
      <c r="K42" s="23">
        <f t="shared" si="8"/>
        <v>-804991.74</v>
      </c>
      <c r="L42" s="41">
        <f t="shared" si="9"/>
        <v>-30.176114861442983</v>
      </c>
      <c r="M42" s="74" t="s">
        <v>116</v>
      </c>
    </row>
    <row r="43" spans="1:106" ht="15" customHeight="1">
      <c r="A43" s="21">
        <v>413</v>
      </c>
      <c r="B43" s="22" t="s">
        <v>76</v>
      </c>
      <c r="C43" s="23">
        <v>5105302.79</v>
      </c>
      <c r="D43" s="41">
        <f t="shared" si="0"/>
        <v>0.11010876051416986</v>
      </c>
      <c r="E43" s="23">
        <v>8469578.4018999971</v>
      </c>
      <c r="F43" s="41">
        <f t="shared" si="7"/>
        <v>0.18266786873786819</v>
      </c>
      <c r="G43" s="23">
        <f t="shared" si="2"/>
        <v>-3364275.6118999971</v>
      </c>
      <c r="H43" s="41">
        <f t="shared" si="3"/>
        <v>-39.721878141482016</v>
      </c>
      <c r="I43" s="23">
        <v>7530647.6399999997</v>
      </c>
      <c r="J43" s="41">
        <f t="shared" si="4"/>
        <v>0.17959190212725365</v>
      </c>
      <c r="K43" s="23">
        <f t="shared" si="8"/>
        <v>-2425344.8499999996</v>
      </c>
      <c r="L43" s="41">
        <f t="shared" si="9"/>
        <v>-32.206324952949188</v>
      </c>
      <c r="M43" s="74" t="s">
        <v>117</v>
      </c>
    </row>
    <row r="44" spans="1:106" ht="15" customHeight="1">
      <c r="A44" s="21">
        <v>414</v>
      </c>
      <c r="B44" s="22" t="s">
        <v>77</v>
      </c>
      <c r="C44" s="23">
        <v>7029940.4100000001</v>
      </c>
      <c r="D44" s="41">
        <f t="shared" si="0"/>
        <v>0.15161843613854981</v>
      </c>
      <c r="E44" s="23">
        <v>21077992.4791</v>
      </c>
      <c r="F44" s="41">
        <f t="shared" si="7"/>
        <v>0.45460019150023723</v>
      </c>
      <c r="G44" s="23">
        <f t="shared" si="2"/>
        <v>-14048052.0691</v>
      </c>
      <c r="H44" s="41">
        <f t="shared" si="3"/>
        <v>-66.64796034550929</v>
      </c>
      <c r="I44" s="23">
        <v>13391715.6</v>
      </c>
      <c r="J44" s="41">
        <f t="shared" si="4"/>
        <v>0.31936744252599447</v>
      </c>
      <c r="K44" s="23">
        <f t="shared" si="8"/>
        <v>-6361775.1899999995</v>
      </c>
      <c r="L44" s="41">
        <f t="shared" si="9"/>
        <v>-47.50530387607693</v>
      </c>
      <c r="M44" s="74" t="s">
        <v>118</v>
      </c>
    </row>
    <row r="45" spans="1:106" ht="15.75" customHeight="1">
      <c r="A45" s="21">
        <v>415</v>
      </c>
      <c r="B45" s="22" t="s">
        <v>32</v>
      </c>
      <c r="C45" s="23">
        <v>3543684.37</v>
      </c>
      <c r="D45" s="41">
        <f t="shared" si="0"/>
        <v>7.6428511624897555E-2</v>
      </c>
      <c r="E45" s="23">
        <v>4899845.5792000005</v>
      </c>
      <c r="F45" s="41">
        <f t="shared" si="7"/>
        <v>0.10567755638183152</v>
      </c>
      <c r="G45" s="23">
        <f t="shared" si="2"/>
        <v>-1356161.2092000004</v>
      </c>
      <c r="H45" s="41">
        <f t="shared" si="3"/>
        <v>-27.67763161673804</v>
      </c>
      <c r="I45" s="23">
        <v>3373826.1500000004</v>
      </c>
      <c r="J45" s="41">
        <f t="shared" si="4"/>
        <v>8.0459461747591346E-2</v>
      </c>
      <c r="K45" s="23">
        <f t="shared" si="8"/>
        <v>169858.21999999974</v>
      </c>
      <c r="L45" s="41">
        <f t="shared" si="9"/>
        <v>5.0345872148747048</v>
      </c>
      <c r="M45" s="74" t="s">
        <v>119</v>
      </c>
    </row>
    <row r="46" spans="1:106" ht="15" customHeight="1">
      <c r="A46" s="21">
        <v>416</v>
      </c>
      <c r="B46" s="22" t="s">
        <v>33</v>
      </c>
      <c r="C46" s="23">
        <v>24338190.810000002</v>
      </c>
      <c r="D46" s="41">
        <f t="shared" si="0"/>
        <v>0.52491461005909512</v>
      </c>
      <c r="E46" s="23">
        <v>24665778.945100002</v>
      </c>
      <c r="F46" s="41">
        <f t="shared" si="7"/>
        <v>0.53197987631238408</v>
      </c>
      <c r="G46" s="23">
        <f t="shared" si="2"/>
        <v>-327588.13509999961</v>
      </c>
      <c r="H46" s="41">
        <f t="shared" si="3"/>
        <v>-1.3281078040516405</v>
      </c>
      <c r="I46" s="23">
        <v>36970607.670000002</v>
      </c>
      <c r="J46" s="41">
        <f t="shared" si="4"/>
        <v>0.88168004554993806</v>
      </c>
      <c r="K46" s="23">
        <f t="shared" si="8"/>
        <v>-12632416.859999999</v>
      </c>
      <c r="L46" s="41">
        <f t="shared" si="9"/>
        <v>-34.168810458180914</v>
      </c>
      <c r="M46" s="74" t="s">
        <v>120</v>
      </c>
    </row>
    <row r="47" spans="1:106" ht="15" customHeight="1">
      <c r="A47" s="21">
        <v>417</v>
      </c>
      <c r="B47" s="22" t="s">
        <v>34</v>
      </c>
      <c r="C47" s="23">
        <v>1808986.5699999998</v>
      </c>
      <c r="D47" s="41">
        <f t="shared" si="0"/>
        <v>3.9015368373377039E-2</v>
      </c>
      <c r="E47" s="23">
        <v>2253007.3682999997</v>
      </c>
      <c r="F47" s="41">
        <f t="shared" si="7"/>
        <v>4.8591799342190392E-2</v>
      </c>
      <c r="G47" s="23">
        <f t="shared" si="2"/>
        <v>-444020.79829999991</v>
      </c>
      <c r="H47" s="41">
        <f t="shared" si="3"/>
        <v>-19.70791594148379</v>
      </c>
      <c r="I47" s="23">
        <v>2255521.7199999997</v>
      </c>
      <c r="J47" s="41">
        <f t="shared" si="4"/>
        <v>5.3789986645044349E-2</v>
      </c>
      <c r="K47" s="23">
        <f t="shared" si="8"/>
        <v>-446535.14999999991</v>
      </c>
      <c r="L47" s="41">
        <f t="shared" si="9"/>
        <v>-19.797421857679993</v>
      </c>
      <c r="M47" s="74" t="s">
        <v>121</v>
      </c>
    </row>
    <row r="48" spans="1:106" ht="15" customHeight="1">
      <c r="A48" s="21">
        <v>418</v>
      </c>
      <c r="B48" s="22" t="s">
        <v>35</v>
      </c>
      <c r="C48" s="23">
        <v>4315078.8499999996</v>
      </c>
      <c r="D48" s="41">
        <f t="shared" si="0"/>
        <v>9.3065583617305769E-2</v>
      </c>
      <c r="E48" s="23">
        <v>8667836.5811000001</v>
      </c>
      <c r="F48" s="41">
        <f t="shared" si="7"/>
        <v>0.18694380755510503</v>
      </c>
      <c r="G48" s="23">
        <f t="shared" si="2"/>
        <v>-4352757.7311000004</v>
      </c>
      <c r="H48" s="41">
        <f t="shared" si="3"/>
        <v>-50.21734882024748</v>
      </c>
      <c r="I48" s="23">
        <v>2823834.6799999997</v>
      </c>
      <c r="J48" s="41">
        <f t="shared" si="4"/>
        <v>6.7343190880473136E-2</v>
      </c>
      <c r="K48" s="23">
        <f t="shared" si="8"/>
        <v>1491244.17</v>
      </c>
      <c r="L48" s="41">
        <f t="shared" si="9"/>
        <v>52.809188178112464</v>
      </c>
      <c r="M48" s="74" t="s">
        <v>122</v>
      </c>
    </row>
    <row r="49" spans="1:16" ht="15" customHeight="1">
      <c r="A49" s="21">
        <v>419</v>
      </c>
      <c r="B49" s="22" t="s">
        <v>36</v>
      </c>
      <c r="C49" s="23">
        <v>6542413.3200000003</v>
      </c>
      <c r="D49" s="41">
        <f t="shared" si="0"/>
        <v>0.1411036820083682</v>
      </c>
      <c r="E49" s="23">
        <v>10748789.822699998</v>
      </c>
      <c r="F49" s="41">
        <f t="shared" si="7"/>
        <v>0.23182482471423022</v>
      </c>
      <c r="G49" s="23">
        <f t="shared" si="2"/>
        <v>-4206376.5026999973</v>
      </c>
      <c r="H49" s="41">
        <f t="shared" si="3"/>
        <v>-39.133489184212124</v>
      </c>
      <c r="I49" s="23">
        <v>8409682.0399999991</v>
      </c>
      <c r="J49" s="41">
        <f t="shared" si="4"/>
        <v>0.20055523323476102</v>
      </c>
      <c r="K49" s="23">
        <f t="shared" si="8"/>
        <v>-1867268.7199999988</v>
      </c>
      <c r="L49" s="41">
        <f t="shared" si="9"/>
        <v>-22.203796898842072</v>
      </c>
      <c r="M49" s="74" t="s">
        <v>123</v>
      </c>
    </row>
    <row r="50" spans="1:16" ht="15" customHeight="1">
      <c r="A50" s="18">
        <v>42</v>
      </c>
      <c r="B50" s="19" t="s">
        <v>37</v>
      </c>
      <c r="C50" s="20">
        <f>+SUM(C51:C55)</f>
        <v>137224210.57999998</v>
      </c>
      <c r="D50" s="40">
        <f t="shared" si="0"/>
        <v>2.9595869943493072</v>
      </c>
      <c r="E50" s="20">
        <f>+SUM(E51:E55)</f>
        <v>143402177.27289999</v>
      </c>
      <c r="F50" s="40">
        <f t="shared" si="7"/>
        <v>3.0928304635487209</v>
      </c>
      <c r="G50" s="20">
        <f t="shared" si="2"/>
        <v>-6177966.692900002</v>
      </c>
      <c r="H50" s="40">
        <f t="shared" si="3"/>
        <v>-4.3081400927010236</v>
      </c>
      <c r="I50" s="20">
        <f>+SUM(I51:I55)</f>
        <v>138297194.06200001</v>
      </c>
      <c r="J50" s="40">
        <f t="shared" si="4"/>
        <v>3.2981301645998289</v>
      </c>
      <c r="K50" s="20">
        <f t="shared" si="8"/>
        <v>-1072983.4820000231</v>
      </c>
      <c r="L50" s="40">
        <f t="shared" si="9"/>
        <v>-0.77585339983036761</v>
      </c>
      <c r="M50" s="73" t="s">
        <v>124</v>
      </c>
    </row>
    <row r="51" spans="1:16" ht="15" customHeight="1">
      <c r="A51" s="21">
        <v>421</v>
      </c>
      <c r="B51" s="22" t="s">
        <v>38</v>
      </c>
      <c r="C51" s="23">
        <v>19725106.289999999</v>
      </c>
      <c r="D51" s="41">
        <f t="shared" si="0"/>
        <v>0.42542178083078114</v>
      </c>
      <c r="E51" s="23">
        <v>20932121.699999999</v>
      </c>
      <c r="F51" s="41">
        <f t="shared" si="7"/>
        <v>0.45145411939783459</v>
      </c>
      <c r="G51" s="23">
        <f t="shared" si="2"/>
        <v>-1207015.4100000001</v>
      </c>
      <c r="H51" s="41">
        <f t="shared" si="3"/>
        <v>-5.7663309400690252</v>
      </c>
      <c r="I51" s="23">
        <v>20375195.18</v>
      </c>
      <c r="J51" s="41">
        <f t="shared" si="4"/>
        <v>0.48591040684918435</v>
      </c>
      <c r="K51" s="23">
        <f t="shared" si="8"/>
        <v>-650088.8900000006</v>
      </c>
      <c r="L51" s="41">
        <f t="shared" si="9"/>
        <v>-3.1905897551259699</v>
      </c>
      <c r="M51" s="74" t="s">
        <v>125</v>
      </c>
    </row>
    <row r="52" spans="1:16" ht="15" customHeight="1">
      <c r="A52" s="21">
        <v>422</v>
      </c>
      <c r="B52" s="22" t="s">
        <v>39</v>
      </c>
      <c r="C52" s="23">
        <v>3000939.4699999997</v>
      </c>
      <c r="D52" s="41">
        <f t="shared" si="0"/>
        <v>6.472284583531035E-2</v>
      </c>
      <c r="E52" s="23">
        <v>4916224.7108999994</v>
      </c>
      <c r="F52" s="41">
        <f t="shared" si="7"/>
        <v>0.10603081376223955</v>
      </c>
      <c r="G52" s="23">
        <f t="shared" si="2"/>
        <v>-1915285.2408999996</v>
      </c>
      <c r="H52" s="41">
        <f t="shared" si="3"/>
        <v>-38.958456000872545</v>
      </c>
      <c r="I52" s="23">
        <v>3264141.05</v>
      </c>
      <c r="J52" s="41">
        <f t="shared" si="4"/>
        <v>7.7843676666984635E-2</v>
      </c>
      <c r="K52" s="23">
        <f t="shared" si="8"/>
        <v>-263201.58000000007</v>
      </c>
      <c r="L52" s="41">
        <f t="shared" si="9"/>
        <v>-8.0634254454169536</v>
      </c>
      <c r="M52" s="74" t="s">
        <v>126</v>
      </c>
    </row>
    <row r="53" spans="1:16">
      <c r="A53" s="21">
        <v>423</v>
      </c>
      <c r="B53" s="22" t="s">
        <v>40</v>
      </c>
      <c r="C53" s="23">
        <v>108411366.19</v>
      </c>
      <c r="D53" s="41">
        <f t="shared" si="0"/>
        <v>2.3381651682267175</v>
      </c>
      <c r="E53" s="23">
        <v>110756928.98719999</v>
      </c>
      <c r="F53" s="41">
        <f t="shared" si="7"/>
        <v>2.388753159366777</v>
      </c>
      <c r="G53" s="23">
        <f t="shared" si="2"/>
        <v>-2345562.7971999943</v>
      </c>
      <c r="H53" s="41">
        <f t="shared" si="3"/>
        <v>-2.1177571630494327</v>
      </c>
      <c r="I53" s="23">
        <v>107118745.12199999</v>
      </c>
      <c r="J53" s="41">
        <f t="shared" si="4"/>
        <v>2.554582302823619</v>
      </c>
      <c r="K53" s="23">
        <f t="shared" si="8"/>
        <v>1292621.0680000037</v>
      </c>
      <c r="L53" s="41">
        <f t="shared" si="9"/>
        <v>1.206717896599514</v>
      </c>
      <c r="M53" s="74" t="s">
        <v>127</v>
      </c>
    </row>
    <row r="54" spans="1:16" ht="15" customHeight="1">
      <c r="A54" s="21">
        <v>424</v>
      </c>
      <c r="B54" s="22" t="s">
        <v>41</v>
      </c>
      <c r="C54" s="23">
        <v>3813002.13</v>
      </c>
      <c r="D54" s="41">
        <f t="shared" si="0"/>
        <v>8.2237029935728762E-2</v>
      </c>
      <c r="E54" s="23">
        <v>4173566.7073999997</v>
      </c>
      <c r="F54" s="41">
        <f t="shared" si="7"/>
        <v>9.0013516529353396E-2</v>
      </c>
      <c r="G54" s="23">
        <f t="shared" si="2"/>
        <v>-360564.57739999983</v>
      </c>
      <c r="H54" s="41">
        <f t="shared" si="3"/>
        <v>-8.6392431864260431</v>
      </c>
      <c r="I54" s="23">
        <v>5048185.93</v>
      </c>
      <c r="J54" s="41">
        <f t="shared" si="4"/>
        <v>0.12038981994658016</v>
      </c>
      <c r="K54" s="23">
        <f t="shared" si="8"/>
        <v>-1235183.7999999998</v>
      </c>
      <c r="L54" s="41">
        <f t="shared" si="9"/>
        <v>-24.467874542013945</v>
      </c>
      <c r="M54" s="74" t="s">
        <v>128</v>
      </c>
    </row>
    <row r="55" spans="1:16" ht="15" customHeight="1">
      <c r="A55" s="21">
        <v>425</v>
      </c>
      <c r="B55" s="22" t="s">
        <v>42</v>
      </c>
      <c r="C55" s="23">
        <v>2273796.5</v>
      </c>
      <c r="D55" s="41">
        <f t="shared" si="0"/>
        <v>4.9040169520769526E-2</v>
      </c>
      <c r="E55" s="23">
        <v>2623335.1673999997</v>
      </c>
      <c r="F55" s="41">
        <f t="shared" si="7"/>
        <v>5.6578854492516054E-2</v>
      </c>
      <c r="G55" s="23">
        <f t="shared" si="2"/>
        <v>-349538.66739999969</v>
      </c>
      <c r="H55" s="41">
        <f t="shared" si="3"/>
        <v>-13.324209263981672</v>
      </c>
      <c r="I55" s="23">
        <v>2490926.7799999998</v>
      </c>
      <c r="J55" s="41">
        <f t="shared" si="4"/>
        <v>5.9403958313459883E-2</v>
      </c>
      <c r="K55" s="23">
        <f t="shared" si="8"/>
        <v>-217130.2799999998</v>
      </c>
      <c r="L55" s="41">
        <f t="shared" si="9"/>
        <v>-8.7168471487548089</v>
      </c>
      <c r="M55" s="74" t="s">
        <v>129</v>
      </c>
      <c r="P55" s="80"/>
    </row>
    <row r="56" spans="1:16" ht="24.75" customHeight="1">
      <c r="A56" s="18">
        <v>43</v>
      </c>
      <c r="B56" s="79" t="s">
        <v>43</v>
      </c>
      <c r="C56" s="20">
        <v>57217891.18</v>
      </c>
      <c r="D56" s="40">
        <f t="shared" si="0"/>
        <v>1.2340484661174136</v>
      </c>
      <c r="E56" s="20">
        <v>70132038.13350001</v>
      </c>
      <c r="F56" s="40">
        <f t="shared" si="7"/>
        <v>1.5125746912284865</v>
      </c>
      <c r="G56" s="20">
        <f t="shared" si="2"/>
        <v>-12914146.95350001</v>
      </c>
      <c r="H56" s="40">
        <f t="shared" si="3"/>
        <v>-18.414047698025342</v>
      </c>
      <c r="I56" s="20">
        <v>79447236.549999997</v>
      </c>
      <c r="J56" s="40">
        <f t="shared" si="4"/>
        <v>1.89466842864638</v>
      </c>
      <c r="K56" s="20">
        <f t="shared" si="8"/>
        <v>-22229345.369999997</v>
      </c>
      <c r="L56" s="40">
        <f t="shared" si="9"/>
        <v>-27.980010803786726</v>
      </c>
      <c r="M56" s="73" t="s">
        <v>130</v>
      </c>
    </row>
    <row r="57" spans="1:16" ht="15" customHeight="1">
      <c r="A57" s="18">
        <v>44</v>
      </c>
      <c r="B57" s="19" t="s">
        <v>67</v>
      </c>
      <c r="C57" s="20">
        <v>27125934.200000003</v>
      </c>
      <c r="D57" s="40">
        <f t="shared" si="0"/>
        <v>0.58503934348444986</v>
      </c>
      <c r="E57" s="20">
        <v>44151401.146699995</v>
      </c>
      <c r="F57" s="40">
        <f t="shared" si="7"/>
        <v>0.95223657737781986</v>
      </c>
      <c r="G57" s="20">
        <f t="shared" si="2"/>
        <v>-17025466.946699992</v>
      </c>
      <c r="H57" s="40">
        <f t="shared" si="3"/>
        <v>-38.561555249696809</v>
      </c>
      <c r="I57" s="20">
        <v>26100854.98</v>
      </c>
      <c r="J57" s="40">
        <f t="shared" si="4"/>
        <v>0.6224567151578746</v>
      </c>
      <c r="K57" s="20">
        <f t="shared" si="8"/>
        <v>1025079.2200000025</v>
      </c>
      <c r="L57" s="40">
        <f t="shared" si="9"/>
        <v>3.9273779375636337</v>
      </c>
      <c r="M57" s="73" t="s">
        <v>131</v>
      </c>
    </row>
    <row r="58" spans="1:16" ht="15" customHeight="1">
      <c r="A58" s="18">
        <v>45</v>
      </c>
      <c r="B58" s="19" t="s">
        <v>44</v>
      </c>
      <c r="C58" s="20">
        <v>264894</v>
      </c>
      <c r="D58" s="40">
        <f t="shared" si="0"/>
        <v>5.7131087434758232E-3</v>
      </c>
      <c r="E58" s="20">
        <v>290008.33480000001</v>
      </c>
      <c r="F58" s="40">
        <f t="shared" si="7"/>
        <v>6.2547628607169054E-3</v>
      </c>
      <c r="G58" s="20">
        <f t="shared" si="2"/>
        <v>-25114.334800000011</v>
      </c>
      <c r="H58" s="40">
        <f t="shared" si="3"/>
        <v>-8.6598665577386669</v>
      </c>
      <c r="I58" s="20">
        <v>277634</v>
      </c>
      <c r="J58" s="40">
        <f t="shared" si="4"/>
        <v>6.6210531336449493E-3</v>
      </c>
      <c r="K58" s="20">
        <f t="shared" si="8"/>
        <v>-12740</v>
      </c>
      <c r="L58" s="40">
        <f t="shared" si="9"/>
        <v>-4.5887751500176535</v>
      </c>
      <c r="M58" s="73" t="s">
        <v>132</v>
      </c>
    </row>
    <row r="59" spans="1:16" ht="15" customHeight="1">
      <c r="A59" s="18">
        <v>462</v>
      </c>
      <c r="B59" s="19" t="s">
        <v>45</v>
      </c>
      <c r="C59" s="20">
        <v>3836366.14</v>
      </c>
      <c r="D59" s="40">
        <f t="shared" si="0"/>
        <v>8.2740933873959366E-2</v>
      </c>
      <c r="E59" s="20">
        <v>3876366.14</v>
      </c>
      <c r="F59" s="40">
        <f t="shared" si="7"/>
        <v>8.3603634991157319E-2</v>
      </c>
      <c r="G59" s="20">
        <f t="shared" si="2"/>
        <v>-40000</v>
      </c>
      <c r="H59" s="40">
        <f t="shared" si="3"/>
        <v>-1.0318942678619152</v>
      </c>
      <c r="I59" s="20">
        <v>0</v>
      </c>
      <c r="J59" s="40">
        <f t="shared" si="4"/>
        <v>0</v>
      </c>
      <c r="K59" s="20">
        <f t="shared" si="8"/>
        <v>3836366.14</v>
      </c>
      <c r="L59" s="40" t="e">
        <f t="shared" si="9"/>
        <v>#DIV/0!</v>
      </c>
      <c r="M59" s="73" t="s">
        <v>133</v>
      </c>
    </row>
    <row r="60" spans="1:16" ht="15" customHeight="1">
      <c r="A60" s="18">
        <v>463</v>
      </c>
      <c r="B60" s="19" t="s">
        <v>46</v>
      </c>
      <c r="C60" s="20">
        <v>4255923.5</v>
      </c>
      <c r="D60" s="40">
        <f t="shared" si="0"/>
        <v>9.1789748953974903E-2</v>
      </c>
      <c r="E60" s="20">
        <v>6923916.6295999903</v>
      </c>
      <c r="F60" s="40">
        <f t="shared" si="7"/>
        <v>0.14933176529353384</v>
      </c>
      <c r="G60" s="20">
        <f t="shared" si="2"/>
        <v>-2667993.1295999903</v>
      </c>
      <c r="H60" s="40">
        <f t="shared" si="3"/>
        <v>-38.533004834203588</v>
      </c>
      <c r="I60" s="20">
        <v>4516158.68</v>
      </c>
      <c r="J60" s="40">
        <f t="shared" si="4"/>
        <v>0.10770196222455403</v>
      </c>
      <c r="K60" s="20">
        <f t="shared" si="8"/>
        <v>-260235.1799999997</v>
      </c>
      <c r="L60" s="40">
        <f t="shared" si="9"/>
        <v>-5.7623125855267716</v>
      </c>
      <c r="M60" s="73" t="s">
        <v>134</v>
      </c>
    </row>
    <row r="61" spans="1:16" ht="15" customHeight="1">
      <c r="A61" s="18">
        <v>47</v>
      </c>
      <c r="B61" s="19" t="s">
        <v>47</v>
      </c>
      <c r="C61" s="20">
        <v>32808803.189999998</v>
      </c>
      <c r="D61" s="40">
        <f t="shared" si="0"/>
        <v>0.70760477914851394</v>
      </c>
      <c r="E61" s="20">
        <v>42907362.460000001</v>
      </c>
      <c r="F61" s="40">
        <f t="shared" si="7"/>
        <v>0.92540573825648109</v>
      </c>
      <c r="G61" s="20">
        <f t="shared" si="2"/>
        <v>-10098559.270000003</v>
      </c>
      <c r="H61" s="40">
        <f t="shared" si="3"/>
        <v>-23.535726017683544</v>
      </c>
      <c r="I61" s="20">
        <v>2778214</v>
      </c>
      <c r="J61" s="40">
        <f t="shared" si="4"/>
        <v>6.6255222741581604E-2</v>
      </c>
      <c r="K61" s="20">
        <f t="shared" si="8"/>
        <v>30030589.189999998</v>
      </c>
      <c r="L61" s="40">
        <f t="shared" si="9"/>
        <v>1080.9314613633073</v>
      </c>
      <c r="M61" s="73" t="s">
        <v>135</v>
      </c>
    </row>
    <row r="62" spans="1:16" s="2" customFormat="1" ht="15" customHeight="1">
      <c r="A62" s="15"/>
      <c r="B62" s="16" t="s">
        <v>80</v>
      </c>
      <c r="C62" s="17">
        <f>+C6-C39</f>
        <v>-103480418.01999998</v>
      </c>
      <c r="D62" s="39">
        <f t="shared" si="0"/>
        <v>-2.231816805849113</v>
      </c>
      <c r="E62" s="17">
        <f>+E6-E39</f>
        <v>-196918460.15349156</v>
      </c>
      <c r="F62" s="39">
        <f t="shared" si="7"/>
        <v>-4.2470443892829133</v>
      </c>
      <c r="G62" s="17">
        <f t="shared" si="2"/>
        <v>93438042.133491576</v>
      </c>
      <c r="H62" s="39">
        <f t="shared" si="3"/>
        <v>-47.450118216778478</v>
      </c>
      <c r="I62" s="17">
        <f>+I6-I39</f>
        <v>-77160573.302000105</v>
      </c>
      <c r="J62" s="39">
        <f t="shared" si="4"/>
        <v>-1.8401357746351261</v>
      </c>
      <c r="K62" s="17">
        <f t="shared" ref="K62" si="10">+C62-I62</f>
        <v>-26319844.717999876</v>
      </c>
      <c r="L62" s="39">
        <f t="shared" ref="L62" si="11">+C62/I62*100-100</f>
        <v>34.11048362093706</v>
      </c>
      <c r="M62" s="82" t="s">
        <v>137</v>
      </c>
    </row>
    <row r="63" spans="1:16" ht="15" hidden="1" customHeight="1">
      <c r="A63" s="18"/>
      <c r="B63" s="19" t="s">
        <v>58</v>
      </c>
      <c r="C63" s="20">
        <v>0</v>
      </c>
      <c r="D63" s="40">
        <f t="shared" si="0"/>
        <v>0</v>
      </c>
      <c r="E63" s="20">
        <v>0</v>
      </c>
      <c r="F63" s="40">
        <f t="shared" si="7"/>
        <v>0</v>
      </c>
      <c r="G63" s="20">
        <f t="shared" ref="G63:G64" si="12">+C63-E63</f>
        <v>0</v>
      </c>
      <c r="H63" s="40" t="e">
        <f t="shared" ref="H63:H64" si="13">+C63/E63*100-100</f>
        <v>#DIV/0!</v>
      </c>
      <c r="I63" s="20">
        <v>0</v>
      </c>
      <c r="J63" s="40">
        <f t="shared" si="4"/>
        <v>0</v>
      </c>
      <c r="K63" s="20">
        <f t="shared" ref="K63:K64" si="14">+C63-I63</f>
        <v>0</v>
      </c>
      <c r="L63" s="40" t="e">
        <f t="shared" ref="L63:L64" si="15">+C63/I63*100-100</f>
        <v>#DIV/0!</v>
      </c>
      <c r="M63" s="73" t="s">
        <v>136</v>
      </c>
    </row>
    <row r="64" spans="1:16" s="2" customFormat="1" ht="15" hidden="1" customHeight="1">
      <c r="A64" s="15"/>
      <c r="B64" s="16" t="s">
        <v>60</v>
      </c>
      <c r="C64" s="17">
        <f>+C62-C63</f>
        <v>-103480418.01999998</v>
      </c>
      <c r="D64" s="39">
        <f t="shared" si="0"/>
        <v>-2.231816805849113</v>
      </c>
      <c r="E64" s="17">
        <f>+E62-E63</f>
        <v>-196918460.15349156</v>
      </c>
      <c r="F64" s="39">
        <f t="shared" si="7"/>
        <v>-4.2470443892829133</v>
      </c>
      <c r="G64" s="17">
        <f t="shared" si="12"/>
        <v>93438042.133491576</v>
      </c>
      <c r="H64" s="39">
        <f t="shared" si="13"/>
        <v>-47.450118216778478</v>
      </c>
      <c r="I64" s="17">
        <f>+I62-I63</f>
        <v>-77160573.302000105</v>
      </c>
      <c r="J64" s="39">
        <f t="shared" si="4"/>
        <v>-1.8401357746351261</v>
      </c>
      <c r="K64" s="17">
        <f t="shared" si="14"/>
        <v>-26319844.717999876</v>
      </c>
      <c r="L64" s="39">
        <f t="shared" si="15"/>
        <v>34.11048362093706</v>
      </c>
      <c r="M64" s="82" t="s">
        <v>140</v>
      </c>
    </row>
    <row r="65" spans="1:13" s="2" customFormat="1" ht="15" customHeight="1">
      <c r="A65" s="15"/>
      <c r="B65" s="16" t="s">
        <v>78</v>
      </c>
      <c r="C65" s="17">
        <f>+C64+C46</f>
        <v>-79142227.209999979</v>
      </c>
      <c r="D65" s="39">
        <f t="shared" si="0"/>
        <v>-1.7069021957900179</v>
      </c>
      <c r="E65" s="17">
        <f>+E64+E46</f>
        <v>-172252681.20839155</v>
      </c>
      <c r="F65" s="39">
        <f t="shared" si="7"/>
        <v>-3.7150645129705291</v>
      </c>
      <c r="G65" s="17">
        <f t="shared" ref="G65" si="16">+C65-E65</f>
        <v>93110453.998391569</v>
      </c>
      <c r="H65" s="39">
        <f t="shared" ref="H65" si="17">+C65/E65*100-100</f>
        <v>-54.054574561743053</v>
      </c>
      <c r="I65" s="17">
        <f>+I64+I46</f>
        <v>-40189965.632000104</v>
      </c>
      <c r="J65" s="39">
        <f t="shared" si="4"/>
        <v>-0.95845572908518795</v>
      </c>
      <c r="K65" s="17">
        <f t="shared" ref="K65" si="18">+C65-I65</f>
        <v>-38952261.577999875</v>
      </c>
      <c r="L65" s="39">
        <f t="shared" ref="L65" si="19">+C65/I65*100-100</f>
        <v>96.920365482933533</v>
      </c>
      <c r="M65" s="82" t="s">
        <v>139</v>
      </c>
    </row>
    <row r="66" spans="1:13" s="2" customFormat="1" ht="15" customHeight="1">
      <c r="A66" s="15"/>
      <c r="B66" s="16" t="s">
        <v>79</v>
      </c>
      <c r="C66" s="17">
        <f>+C6-(C39-C57)</f>
        <v>-76354483.819999993</v>
      </c>
      <c r="D66" s="39">
        <f t="shared" si="0"/>
        <v>-1.6467774623646636</v>
      </c>
      <c r="E66" s="17">
        <f>+E6-(E39-E57)</f>
        <v>-152767059.00679153</v>
      </c>
      <c r="F66" s="39">
        <f>+E66/$E$2*100</f>
        <v>-3.294807811905093</v>
      </c>
      <c r="G66" s="17">
        <f>+C66-E66</f>
        <v>76412575.186791539</v>
      </c>
      <c r="H66" s="39">
        <f t="shared" ref="H66" si="20">+C66/E66*100-100</f>
        <v>-50.019013053982064</v>
      </c>
      <c r="I66" s="17">
        <f>+I6-(I39-I57)</f>
        <v>-51059718.322000086</v>
      </c>
      <c r="J66" s="39">
        <f t="shared" si="4"/>
        <v>-1.2176790594772509</v>
      </c>
      <c r="K66" s="17">
        <f>+C66-I66</f>
        <v>-25294765.497999907</v>
      </c>
      <c r="L66" s="39">
        <f t="shared" ref="L66" si="21">+C66/I66*100-100</f>
        <v>49.539571171314435</v>
      </c>
      <c r="M66" s="82" t="s">
        <v>138</v>
      </c>
    </row>
    <row r="67" spans="1:13" s="2" customFormat="1" ht="15" customHeight="1">
      <c r="A67" s="15"/>
      <c r="B67" s="16" t="s">
        <v>0</v>
      </c>
      <c r="C67" s="17">
        <f>+C68+C69</f>
        <v>286369561.40999997</v>
      </c>
      <c r="D67" s="39">
        <f t="shared" si="0"/>
        <v>6.1762835139973253</v>
      </c>
      <c r="E67" s="17">
        <f>+E68+E69</f>
        <v>300411380</v>
      </c>
      <c r="F67" s="39">
        <f t="shared" si="7"/>
        <v>6.4791308286244229</v>
      </c>
      <c r="G67" s="17">
        <f t="shared" ref="G67" si="22">+C67-E67</f>
        <v>-14041818.590000033</v>
      </c>
      <c r="H67" s="39">
        <f t="shared" ref="H67" si="23">+C67/E67*100-100</f>
        <v>-4.6741966266391302</v>
      </c>
      <c r="I67" s="17">
        <f>+I68+I69</f>
        <v>421951513.66000003</v>
      </c>
      <c r="J67" s="39">
        <f t="shared" si="4"/>
        <v>10.06275669321759</v>
      </c>
      <c r="K67" s="17">
        <f t="shared" ref="K67" si="24">+C67-I67</f>
        <v>-135581952.25000006</v>
      </c>
      <c r="L67" s="39">
        <f t="shared" ref="L67" si="25">+C67/I67*100-100</f>
        <v>-32.132116572817722</v>
      </c>
      <c r="M67" s="82" t="s">
        <v>141</v>
      </c>
    </row>
    <row r="68" spans="1:13">
      <c r="A68" s="21">
        <v>4611</v>
      </c>
      <c r="B68" s="22" t="s">
        <v>53</v>
      </c>
      <c r="C68" s="23">
        <v>37833912.020000003</v>
      </c>
      <c r="D68" s="41">
        <f t="shared" si="0"/>
        <v>0.81598395419057079</v>
      </c>
      <c r="E68" s="23">
        <v>37833912.019999996</v>
      </c>
      <c r="F68" s="41">
        <f t="shared" si="7"/>
        <v>0.81598395419057068</v>
      </c>
      <c r="G68" s="23">
        <f t="shared" ref="G68:G76" si="26">+C68-E68</f>
        <v>0</v>
      </c>
      <c r="H68" s="41">
        <f t="shared" ref="H68:H76" si="27">+C68/E68*100-100</f>
        <v>0</v>
      </c>
      <c r="I68" s="23">
        <v>79786117.120000005</v>
      </c>
      <c r="J68" s="41">
        <f t="shared" si="4"/>
        <v>1.9027500982543168</v>
      </c>
      <c r="K68" s="23">
        <f t="shared" ref="K68:K70" si="28">+C68-I68</f>
        <v>-41952205.100000001</v>
      </c>
      <c r="L68" s="41">
        <f t="shared" ref="L68:L70" si="29">+C68/I68*100-100</f>
        <v>-52.580833125270402</v>
      </c>
      <c r="M68" s="74" t="s">
        <v>142</v>
      </c>
    </row>
    <row r="69" spans="1:13" ht="15" customHeight="1">
      <c r="A69" s="21">
        <v>4612</v>
      </c>
      <c r="B69" s="22" t="s">
        <v>54</v>
      </c>
      <c r="C69" s="23">
        <v>248535649.38999999</v>
      </c>
      <c r="D69" s="41">
        <f t="shared" si="0"/>
        <v>5.3602995598067551</v>
      </c>
      <c r="E69" s="23">
        <v>262577467.97999999</v>
      </c>
      <c r="F69" s="41">
        <f t="shared" si="7"/>
        <v>5.6631468744338518</v>
      </c>
      <c r="G69" s="23">
        <f t="shared" si="26"/>
        <v>-14041818.590000004</v>
      </c>
      <c r="H69" s="41">
        <f t="shared" si="27"/>
        <v>-5.347686036438418</v>
      </c>
      <c r="I69" s="23">
        <v>342165396.54000002</v>
      </c>
      <c r="J69" s="41">
        <f t="shared" si="4"/>
        <v>8.1600065949632743</v>
      </c>
      <c r="K69" s="23">
        <f t="shared" si="28"/>
        <v>-93629747.150000036</v>
      </c>
      <c r="L69" s="41">
        <f t="shared" si="29"/>
        <v>-27.363885447444559</v>
      </c>
      <c r="M69" s="74" t="s">
        <v>143</v>
      </c>
    </row>
    <row r="70" spans="1:13" s="2" customFormat="1" ht="15" customHeight="1">
      <c r="A70" s="83">
        <v>4418</v>
      </c>
      <c r="B70" s="16" t="s">
        <v>65</v>
      </c>
      <c r="C70" s="17">
        <v>0</v>
      </c>
      <c r="D70" s="39">
        <f t="shared" si="0"/>
        <v>0</v>
      </c>
      <c r="E70" s="17">
        <v>536784</v>
      </c>
      <c r="F70" s="39">
        <f t="shared" si="7"/>
        <v>1.1577103912349566E-2</v>
      </c>
      <c r="G70" s="17">
        <f t="shared" si="26"/>
        <v>-536784</v>
      </c>
      <c r="H70" s="39">
        <f t="shared" si="27"/>
        <v>-100</v>
      </c>
      <c r="I70" s="17">
        <v>0</v>
      </c>
      <c r="J70" s="39">
        <f t="shared" si="4"/>
        <v>0</v>
      </c>
      <c r="K70" s="17">
        <f t="shared" si="28"/>
        <v>0</v>
      </c>
      <c r="L70" s="39" t="e">
        <f t="shared" si="29"/>
        <v>#DIV/0!</v>
      </c>
      <c r="M70" s="82" t="s">
        <v>144</v>
      </c>
    </row>
    <row r="71" spans="1:13" s="2" customFormat="1" ht="15" customHeight="1">
      <c r="A71" s="15"/>
      <c r="B71" s="16" t="s">
        <v>55</v>
      </c>
      <c r="C71" s="17">
        <f>+C64-C67-C70</f>
        <v>-389849979.42999995</v>
      </c>
      <c r="D71" s="39">
        <f t="shared" si="0"/>
        <v>-8.4081003198464384</v>
      </c>
      <c r="E71" s="17">
        <f>+E64-E67-E70</f>
        <v>-497866624.15349156</v>
      </c>
      <c r="F71" s="39">
        <f t="shared" si="7"/>
        <v>-10.737752321819686</v>
      </c>
      <c r="G71" s="17">
        <f t="shared" si="26"/>
        <v>108016644.72349161</v>
      </c>
      <c r="H71" s="39">
        <f t="shared" si="27"/>
        <v>-21.695899962595249</v>
      </c>
      <c r="I71" s="17">
        <f>+I64-I67-I70</f>
        <v>-499112086.96200013</v>
      </c>
      <c r="J71" s="39">
        <f t="shared" si="4"/>
        <v>-11.902892467852718</v>
      </c>
      <c r="K71" s="17">
        <f t="shared" ref="K71:K76" si="30">+C71-I71</f>
        <v>109262107.53200018</v>
      </c>
      <c r="L71" s="39">
        <f t="shared" ref="L71:L76" si="31">+C71/I71*100-100</f>
        <v>-21.891296641814023</v>
      </c>
      <c r="M71" s="82" t="s">
        <v>145</v>
      </c>
    </row>
    <row r="72" spans="1:13" s="2" customFormat="1" ht="15" customHeight="1">
      <c r="A72" s="15"/>
      <c r="B72" s="16" t="s">
        <v>48</v>
      </c>
      <c r="C72" s="17">
        <f>+SUM(C73:C76)</f>
        <v>389849979.42999995</v>
      </c>
      <c r="D72" s="39">
        <f t="shared" ref="D72:D76" si="32">+C72/$C$2*100</f>
        <v>8.4081003198464384</v>
      </c>
      <c r="E72" s="17">
        <f>+SUM(E73:E76)</f>
        <v>497866624.15349156</v>
      </c>
      <c r="F72" s="39">
        <f t="shared" si="7"/>
        <v>10.737752321819686</v>
      </c>
      <c r="G72" s="17">
        <f t="shared" si="26"/>
        <v>-108016644.72349161</v>
      </c>
      <c r="H72" s="39">
        <f t="shared" si="27"/>
        <v>-21.695899962595249</v>
      </c>
      <c r="I72" s="17">
        <f>+SUM(I73:I76)</f>
        <v>499112086.96200013</v>
      </c>
      <c r="J72" s="39">
        <f t="shared" ref="J72:J76" si="33">+I72/$I$2*100</f>
        <v>11.902892467852718</v>
      </c>
      <c r="K72" s="17">
        <f t="shared" si="30"/>
        <v>-109262107.53200018</v>
      </c>
      <c r="L72" s="39">
        <f t="shared" si="31"/>
        <v>-21.891296641814023</v>
      </c>
      <c r="M72" s="82" t="s">
        <v>146</v>
      </c>
    </row>
    <row r="73" spans="1:13">
      <c r="A73" s="21">
        <v>7511</v>
      </c>
      <c r="B73" s="22" t="s">
        <v>56</v>
      </c>
      <c r="C73" s="23">
        <v>0</v>
      </c>
      <c r="D73" s="41">
        <f t="shared" si="32"/>
        <v>0</v>
      </c>
      <c r="E73" s="23">
        <v>0</v>
      </c>
      <c r="F73" s="41">
        <f t="shared" si="7"/>
        <v>0</v>
      </c>
      <c r="G73" s="23">
        <f t="shared" si="26"/>
        <v>0</v>
      </c>
      <c r="H73" s="41" t="e">
        <f t="shared" si="27"/>
        <v>#DIV/0!</v>
      </c>
      <c r="I73" s="23">
        <v>37900000</v>
      </c>
      <c r="J73" s="41">
        <f t="shared" si="33"/>
        <v>0.90384431937422494</v>
      </c>
      <c r="K73" s="23">
        <f t="shared" si="30"/>
        <v>-37900000</v>
      </c>
      <c r="L73" s="41">
        <f t="shared" si="31"/>
        <v>-100</v>
      </c>
      <c r="M73" s="74" t="s">
        <v>147</v>
      </c>
    </row>
    <row r="74" spans="1:13" ht="15" customHeight="1">
      <c r="A74" s="21">
        <v>7512</v>
      </c>
      <c r="B74" s="22" t="s">
        <v>49</v>
      </c>
      <c r="C74" s="23">
        <v>10575303</v>
      </c>
      <c r="D74" s="41">
        <f t="shared" si="32"/>
        <v>0.22808314282016995</v>
      </c>
      <c r="E74" s="23">
        <v>7600000</v>
      </c>
      <c r="F74" s="41">
        <f t="shared" si="7"/>
        <v>0.16391321226760988</v>
      </c>
      <c r="G74" s="23">
        <f t="shared" si="26"/>
        <v>2975303</v>
      </c>
      <c r="H74" s="41">
        <f t="shared" si="27"/>
        <v>39.148723684210523</v>
      </c>
      <c r="I74" s="23">
        <v>5661751.96</v>
      </c>
      <c r="J74" s="41">
        <f t="shared" si="33"/>
        <v>0.13502222550796528</v>
      </c>
      <c r="K74" s="23">
        <f t="shared" si="30"/>
        <v>4913551.04</v>
      </c>
      <c r="L74" s="41">
        <f t="shared" si="31"/>
        <v>86.784992961789868</v>
      </c>
      <c r="M74" s="74" t="s">
        <v>148</v>
      </c>
    </row>
    <row r="75" spans="1:13" ht="15" customHeight="1">
      <c r="A75" s="18">
        <v>72</v>
      </c>
      <c r="B75" s="19" t="s">
        <v>176</v>
      </c>
      <c r="C75" s="20">
        <v>116481.33</v>
      </c>
      <c r="D75" s="40">
        <f t="shared" si="32"/>
        <v>2.5122143380925679E-3</v>
      </c>
      <c r="E75" s="20">
        <v>162782.51</v>
      </c>
      <c r="F75" s="40">
        <f t="shared" si="7"/>
        <v>3.5108163309321488E-3</v>
      </c>
      <c r="G75" s="20">
        <f t="shared" si="26"/>
        <v>-46301.180000000008</v>
      </c>
      <c r="H75" s="40">
        <f t="shared" si="27"/>
        <v>-28.44358401894651</v>
      </c>
      <c r="I75" s="20">
        <v>1103988.94</v>
      </c>
      <c r="J75" s="40">
        <f t="shared" si="33"/>
        <v>2.6328077363350185E-2</v>
      </c>
      <c r="K75" s="20">
        <f t="shared" si="30"/>
        <v>-987507.61</v>
      </c>
      <c r="L75" s="40">
        <f t="shared" si="31"/>
        <v>-89.449049190655842</v>
      </c>
      <c r="M75" s="73" t="s">
        <v>149</v>
      </c>
    </row>
    <row r="76" spans="1:13" ht="15" customHeight="1" thickBot="1">
      <c r="A76" s="24"/>
      <c r="B76" s="25" t="s">
        <v>51</v>
      </c>
      <c r="C76" s="26">
        <f>+-C71-SUM(C73:C75)</f>
        <v>379158195.09999996</v>
      </c>
      <c r="D76" s="42">
        <f t="shared" si="32"/>
        <v>8.1775049626881753</v>
      </c>
      <c r="E76" s="26">
        <f>+-E71-SUM(E73:E75)</f>
        <v>490103841.64349157</v>
      </c>
      <c r="F76" s="42">
        <f t="shared" si="7"/>
        <v>10.570328293221145</v>
      </c>
      <c r="G76" s="26">
        <f t="shared" si="26"/>
        <v>-110945646.5434916</v>
      </c>
      <c r="H76" s="42">
        <f t="shared" si="27"/>
        <v>-22.637171374019758</v>
      </c>
      <c r="I76" s="26">
        <f>+-I71-SUM(I73:I75)</f>
        <v>454446346.06200016</v>
      </c>
      <c r="J76" s="42">
        <f t="shared" si="33"/>
        <v>10.837697845607178</v>
      </c>
      <c r="K76" s="26">
        <f t="shared" si="30"/>
        <v>-75288150.962000191</v>
      </c>
      <c r="L76" s="42">
        <f t="shared" si="31"/>
        <v>-16.56700545937025</v>
      </c>
      <c r="M76" s="77" t="s">
        <v>150</v>
      </c>
    </row>
    <row r="77" spans="1:13" ht="13.5" customHeight="1"/>
  </sheetData>
  <sheetProtection algorithmName="SHA-512" hashValue="jN8RgkBg3Uuf8rLj0wMpkaD5TKcp5UNre9DHln0Mj1dT7JWRIUtek/QjfeBJUfTXunS1fl/XNMzv2PH6C+YUuw==" saltValue="2TdS512XeZsHIkj10oQMig==" spinCount="100000" sheet="1" formatCells="0" formatColumns="0" formatRows="0" sort="0" autoFilter="0"/>
  <mergeCells count="11">
    <mergeCell ref="A4:A5"/>
    <mergeCell ref="K4:L4"/>
    <mergeCell ref="C4:D4"/>
    <mergeCell ref="E4:F4"/>
    <mergeCell ref="G4:H4"/>
    <mergeCell ref="I4:J4"/>
    <mergeCell ref="C2:D2"/>
    <mergeCell ref="I2:J2"/>
    <mergeCell ref="E2:F2"/>
    <mergeCell ref="M4:M5"/>
    <mergeCell ref="B4:B5"/>
  </mergeCells>
  <printOptions horizontalCentered="1" verticalCentered="1"/>
  <pageMargins left="0" right="0" top="0.196850393700787" bottom="0.196850393700787" header="0" footer="0"/>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8"/>
  <sheetViews>
    <sheetView zoomScale="90" zoomScaleNormal="90" zoomScaleSheetLayoutView="90" workbookViewId="0">
      <pane ySplit="5" topLeftCell="A6" activePane="bottomLeft" state="frozen"/>
      <selection pane="bottomLeft" activeCell="C8" sqref="C8 C2:D2"/>
    </sheetView>
  </sheetViews>
  <sheetFormatPr defaultColWidth="9.140625" defaultRowHeight="13.5"/>
  <cols>
    <col min="1" max="1" width="14" style="4" customWidth="1"/>
    <col min="2" max="2" width="60.85546875" style="4" customWidth="1"/>
    <col min="3" max="3" width="9.140625" style="6"/>
    <col min="4" max="4" width="9.140625" style="4"/>
    <col min="5" max="5" width="9.140625" style="6"/>
    <col min="6" max="6" width="10" style="7" customWidth="1"/>
    <col min="7" max="7" width="11.42578125" style="6" customWidth="1"/>
    <col min="8" max="8" width="11.28515625" style="7" customWidth="1"/>
    <col min="9" max="9" width="9.140625" style="6"/>
    <col min="10" max="10" width="11.85546875" style="7" customWidth="1"/>
    <col min="11" max="11" width="11.140625" style="6" customWidth="1"/>
    <col min="12" max="12" width="11.7109375" style="7"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59</v>
      </c>
      <c r="B2" s="8"/>
      <c r="C2" s="92">
        <f>'Centralna država-ek klas'!C2:D2</f>
        <v>4636600000</v>
      </c>
      <c r="D2" s="93"/>
      <c r="E2" s="92">
        <f>'Centralna država-ek klas'!E2:F2</f>
        <v>4636600000</v>
      </c>
      <c r="F2" s="93"/>
      <c r="G2" s="9"/>
      <c r="H2" s="10"/>
      <c r="I2" s="92">
        <f>'Centralna država-ek klas'!I2:J2</f>
        <v>4193200000</v>
      </c>
      <c r="J2" s="93"/>
      <c r="K2" s="9"/>
      <c r="L2" s="10"/>
      <c r="M2" s="8" t="s">
        <v>81</v>
      </c>
    </row>
    <row r="3" spans="1:16384" ht="15" customHeight="1" thickBot="1">
      <c r="A3" s="8"/>
      <c r="B3" s="8"/>
      <c r="C3" s="11"/>
      <c r="D3" s="8"/>
      <c r="E3" s="11"/>
      <c r="F3" s="10"/>
      <c r="G3" s="11"/>
      <c r="H3" s="10"/>
      <c r="I3" s="11"/>
      <c r="J3" s="10"/>
      <c r="K3" s="11"/>
      <c r="L3" s="10"/>
      <c r="M3" s="8"/>
    </row>
    <row r="4" spans="1:16384" ht="15" customHeight="1">
      <c r="A4" s="98" t="s">
        <v>73</v>
      </c>
      <c r="B4" s="96" t="s">
        <v>74</v>
      </c>
      <c r="C4" s="102" t="s">
        <v>185</v>
      </c>
      <c r="D4" s="103"/>
      <c r="E4" s="100" t="s">
        <v>186</v>
      </c>
      <c r="F4" s="101"/>
      <c r="G4" s="100" t="s">
        <v>175</v>
      </c>
      <c r="H4" s="101"/>
      <c r="I4" s="100" t="s">
        <v>184</v>
      </c>
      <c r="J4" s="101"/>
      <c r="K4" s="100" t="s">
        <v>175</v>
      </c>
      <c r="L4" s="101"/>
      <c r="M4" s="94" t="s">
        <v>151</v>
      </c>
    </row>
    <row r="5" spans="1:16384" ht="23.25" customHeight="1">
      <c r="A5" s="99"/>
      <c r="B5" s="97"/>
      <c r="C5" s="12" t="s">
        <v>63</v>
      </c>
      <c r="D5" s="13" t="s">
        <v>57</v>
      </c>
      <c r="E5" s="12" t="s">
        <v>63</v>
      </c>
      <c r="F5" s="13" t="s">
        <v>57</v>
      </c>
      <c r="G5" s="12" t="s">
        <v>66</v>
      </c>
      <c r="H5" s="13" t="s">
        <v>64</v>
      </c>
      <c r="I5" s="12" t="s">
        <v>63</v>
      </c>
      <c r="J5" s="14" t="s">
        <v>57</v>
      </c>
      <c r="K5" s="12" t="s">
        <v>63</v>
      </c>
      <c r="L5" s="14" t="s">
        <v>64</v>
      </c>
      <c r="M5" s="95"/>
    </row>
    <row r="6" spans="1:16384" s="34" customFormat="1" ht="15" customHeight="1">
      <c r="A6" s="31"/>
      <c r="B6" s="32" t="s">
        <v>52</v>
      </c>
      <c r="C6" s="33">
        <f>+C7+C12+C19+C30+C35+C36</f>
        <v>42231552.710000001</v>
      </c>
      <c r="D6" s="43">
        <f>+C6/$C$2*100</f>
        <v>0.91083019259802445</v>
      </c>
      <c r="E6" s="33">
        <f>+E7+E12+E19+E30+E35+E36</f>
        <v>43185885</v>
      </c>
      <c r="F6" s="43">
        <f t="shared" ref="F6:F62" si="0">+E6/$E$2*100</f>
        <v>0.93141278091705115</v>
      </c>
      <c r="G6" s="33">
        <f>+C6-E6</f>
        <v>-954332.28999999911</v>
      </c>
      <c r="H6" s="43">
        <f>+C6/E6*100-100</f>
        <v>-2.2098245526287172</v>
      </c>
      <c r="I6" s="33">
        <f>+I7+I12+I19+I30+I35+I36</f>
        <v>48176986.390000001</v>
      </c>
      <c r="J6" s="43">
        <f>+I6/$I$2*100</f>
        <v>1.1489312789754842</v>
      </c>
      <c r="K6" s="33">
        <f>+C6-I6</f>
        <v>-5945433.6799999997</v>
      </c>
      <c r="L6" s="43">
        <f>+C6/I6*100-100</f>
        <v>-12.340816903470909</v>
      </c>
      <c r="M6" s="72"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28081289.459999997</v>
      </c>
      <c r="D7" s="40">
        <f t="shared" ref="D7:D65" si="1">+C7/$C$2*100</f>
        <v>0.60564399473752317</v>
      </c>
      <c r="E7" s="20">
        <f>+SUM(E8:E11)</f>
        <v>28467205</v>
      </c>
      <c r="F7" s="40">
        <f t="shared" si="0"/>
        <v>0.61396723892507443</v>
      </c>
      <c r="G7" s="20">
        <f t="shared" ref="G7:G64" si="2">+C7-E7</f>
        <v>-385915.54000000283</v>
      </c>
      <c r="H7" s="40">
        <f t="shared" ref="H7:H64" si="3">+C7/E7*100-100</f>
        <v>-1.3556495623648459</v>
      </c>
      <c r="I7" s="69">
        <f>+SUM(I8:I11)</f>
        <v>32460677.350000001</v>
      </c>
      <c r="J7" s="40">
        <f t="shared" ref="J7:J65" si="4">+I7/$I$2*100</f>
        <v>0.77412661809596495</v>
      </c>
      <c r="K7" s="20">
        <f>+C7-I7</f>
        <v>-4379387.8900000043</v>
      </c>
      <c r="L7" s="40">
        <f t="shared" ref="L7:L64" si="5">+C7/I7*100-100</f>
        <v>-13.491363235524119</v>
      </c>
      <c r="M7" s="73" t="s">
        <v>82</v>
      </c>
    </row>
    <row r="8" spans="1:16384" ht="15" customHeight="1">
      <c r="A8" s="21">
        <v>7111</v>
      </c>
      <c r="B8" s="22" t="s">
        <v>2</v>
      </c>
      <c r="C8" s="23">
        <v>11997730.52</v>
      </c>
      <c r="D8" s="41">
        <f t="shared" si="1"/>
        <v>0.25876138808609755</v>
      </c>
      <c r="E8" s="23">
        <v>12235628</v>
      </c>
      <c r="F8" s="41">
        <f t="shared" si="0"/>
        <v>0.26389224863046201</v>
      </c>
      <c r="G8" s="23">
        <f t="shared" si="2"/>
        <v>-237897.48000000045</v>
      </c>
      <c r="H8" s="41">
        <f t="shared" si="3"/>
        <v>-1.944301346853635</v>
      </c>
      <c r="I8" s="23">
        <v>13146242.6</v>
      </c>
      <c r="J8" s="41">
        <f t="shared" si="4"/>
        <v>0.3135133692645235</v>
      </c>
      <c r="K8" s="23">
        <f t="shared" ref="K8:K64" si="6">+C8-I8</f>
        <v>-1148512.08</v>
      </c>
      <c r="L8" s="41">
        <f t="shared" si="5"/>
        <v>-8.7364284605549614</v>
      </c>
      <c r="M8" s="74" t="s">
        <v>83</v>
      </c>
    </row>
    <row r="9" spans="1:16384" ht="15" customHeight="1">
      <c r="A9" s="21">
        <v>71131</v>
      </c>
      <c r="B9" s="22" t="s">
        <v>68</v>
      </c>
      <c r="C9" s="23">
        <v>6600548.5199999986</v>
      </c>
      <c r="D9" s="41">
        <f t="shared" si="1"/>
        <v>0.14235751455808132</v>
      </c>
      <c r="E9" s="23">
        <v>5980634</v>
      </c>
      <c r="F9" s="41">
        <f t="shared" si="0"/>
        <v>0.12898749083380062</v>
      </c>
      <c r="G9" s="23">
        <f t="shared" ref="G9" si="7">+C9-E9</f>
        <v>619914.51999999862</v>
      </c>
      <c r="H9" s="41">
        <f t="shared" ref="H9" si="8">+C9/E9*100-100</f>
        <v>10.365364608501352</v>
      </c>
      <c r="I9" s="23">
        <v>4813308</v>
      </c>
      <c r="J9" s="41">
        <f t="shared" ref="J9" si="9">+I9/$I$2*100</f>
        <v>0.11478841934560717</v>
      </c>
      <c r="K9" s="23">
        <f t="shared" ref="K9" si="10">+C9-I9</f>
        <v>1787240.5199999986</v>
      </c>
      <c r="L9" s="41">
        <f t="shared" ref="L9" si="11">+C9/I9*100-100</f>
        <v>37.131231161604404</v>
      </c>
      <c r="M9" s="74" t="s">
        <v>153</v>
      </c>
    </row>
    <row r="10" spans="1:16384" ht="15" customHeight="1">
      <c r="A10" s="21">
        <v>71132</v>
      </c>
      <c r="B10" s="22" t="s">
        <v>4</v>
      </c>
      <c r="C10" s="23">
        <v>2874647.33</v>
      </c>
      <c r="D10" s="41">
        <f t="shared" si="1"/>
        <v>6.1999036578527365E-2</v>
      </c>
      <c r="E10" s="23">
        <v>3120354</v>
      </c>
      <c r="F10" s="41">
        <f t="shared" si="0"/>
        <v>6.7298322046327047E-2</v>
      </c>
      <c r="G10" s="23">
        <f t="shared" si="2"/>
        <v>-245706.66999999993</v>
      </c>
      <c r="H10" s="41">
        <f t="shared" si="3"/>
        <v>-7.8743203495500751</v>
      </c>
      <c r="I10" s="23">
        <v>4610967.09</v>
      </c>
      <c r="J10" s="41">
        <f t="shared" si="4"/>
        <v>0.10996296599255938</v>
      </c>
      <c r="K10" s="23">
        <f t="shared" si="6"/>
        <v>-1736319.7599999998</v>
      </c>
      <c r="L10" s="41">
        <f t="shared" si="5"/>
        <v>-37.656303463228582</v>
      </c>
      <c r="M10" s="74" t="s">
        <v>85</v>
      </c>
    </row>
    <row r="11" spans="1:16384" ht="15" customHeight="1">
      <c r="A11" s="21"/>
      <c r="B11" s="22" t="s">
        <v>163</v>
      </c>
      <c r="C11" s="23">
        <v>6608363.0899999999</v>
      </c>
      <c r="D11" s="41">
        <f t="shared" si="1"/>
        <v>0.14252605551481687</v>
      </c>
      <c r="E11" s="23">
        <v>7130589</v>
      </c>
      <c r="F11" s="41">
        <f t="shared" si="0"/>
        <v>0.15378917741448475</v>
      </c>
      <c r="G11" s="23">
        <f t="shared" si="2"/>
        <v>-522225.91000000015</v>
      </c>
      <c r="H11" s="41">
        <f t="shared" si="3"/>
        <v>-7.3237415590773765</v>
      </c>
      <c r="I11" s="23">
        <v>9890159.6600000001</v>
      </c>
      <c r="J11" s="41">
        <f t="shared" si="4"/>
        <v>0.23586186349327481</v>
      </c>
      <c r="K11" s="23">
        <f t="shared" si="6"/>
        <v>-3281796.5700000003</v>
      </c>
      <c r="L11" s="41">
        <f t="shared" si="5"/>
        <v>-33.182442779695236</v>
      </c>
      <c r="M11" s="74" t="s">
        <v>164</v>
      </c>
      <c r="P11" s="87"/>
    </row>
    <row r="12" spans="1:16384" ht="15" customHeight="1">
      <c r="A12" s="18">
        <v>713</v>
      </c>
      <c r="B12" s="19" t="s">
        <v>13</v>
      </c>
      <c r="C12" s="69">
        <f>C13+C17+C18</f>
        <v>665274.47</v>
      </c>
      <c r="D12" s="40">
        <f t="shared" si="1"/>
        <v>1.4348325712806797E-2</v>
      </c>
      <c r="E12" s="20">
        <f>+SUM(E13:E18)</f>
        <v>731187</v>
      </c>
      <c r="F12" s="40">
        <f t="shared" si="0"/>
        <v>1.5769896044515379E-2</v>
      </c>
      <c r="G12" s="20">
        <f t="shared" si="2"/>
        <v>-65912.530000000028</v>
      </c>
      <c r="H12" s="40">
        <f t="shared" si="3"/>
        <v>-9.0144559462900844</v>
      </c>
      <c r="I12" s="69">
        <f>I13+I17+I18</f>
        <v>913398.01</v>
      </c>
      <c r="J12" s="40">
        <f t="shared" si="4"/>
        <v>2.178283912048078E-2</v>
      </c>
      <c r="K12" s="20">
        <f t="shared" si="6"/>
        <v>-248123.54000000004</v>
      </c>
      <c r="L12" s="40">
        <f t="shared" si="5"/>
        <v>-27.164887298145089</v>
      </c>
      <c r="M12" s="73" t="s">
        <v>95</v>
      </c>
    </row>
    <row r="13" spans="1:16384" ht="30.75" customHeight="1">
      <c r="A13" s="21">
        <v>7131</v>
      </c>
      <c r="B13" s="22" t="s">
        <v>14</v>
      </c>
      <c r="C13" s="23">
        <v>167854.7</v>
      </c>
      <c r="D13" s="41">
        <f t="shared" si="1"/>
        <v>3.6202109304231548E-3</v>
      </c>
      <c r="E13" s="23">
        <v>150268</v>
      </c>
      <c r="F13" s="41">
        <f t="shared" si="0"/>
        <v>3.2409092869775265E-3</v>
      </c>
      <c r="G13" s="23">
        <f t="shared" si="2"/>
        <v>17586.700000000012</v>
      </c>
      <c r="H13" s="41">
        <f t="shared" si="3"/>
        <v>11.70355631272129</v>
      </c>
      <c r="I13" s="23">
        <v>236794.41</v>
      </c>
      <c r="J13" s="41">
        <f t="shared" si="4"/>
        <v>5.6471050748831443E-3</v>
      </c>
      <c r="K13" s="23">
        <f t="shared" si="6"/>
        <v>-68939.709999999992</v>
      </c>
      <c r="L13" s="41">
        <f t="shared" si="5"/>
        <v>-29.113740480613544</v>
      </c>
      <c r="M13" s="74" t="s">
        <v>96</v>
      </c>
      <c r="P13" s="86"/>
    </row>
    <row r="14" spans="1:16384" hidden="1">
      <c r="A14" s="21">
        <v>7132</v>
      </c>
      <c r="B14" s="22" t="s">
        <v>15</v>
      </c>
      <c r="C14" s="23">
        <v>426801.45999999996</v>
      </c>
      <c r="D14" s="41">
        <f t="shared" si="1"/>
        <v>9.205052409092869E-3</v>
      </c>
      <c r="E14" s="23"/>
      <c r="F14" s="41">
        <f t="shared" si="0"/>
        <v>0</v>
      </c>
      <c r="G14" s="23">
        <f t="shared" si="2"/>
        <v>426801.45999999996</v>
      </c>
      <c r="H14" s="41" t="e">
        <f t="shared" si="3"/>
        <v>#DIV/0!</v>
      </c>
      <c r="I14" s="23"/>
      <c r="J14" s="41">
        <f t="shared" si="4"/>
        <v>0</v>
      </c>
      <c r="K14" s="23">
        <f t="shared" si="6"/>
        <v>426801.45999999996</v>
      </c>
      <c r="L14" s="41" t="e">
        <f t="shared" si="5"/>
        <v>#DIV/0!</v>
      </c>
      <c r="M14" s="74" t="s">
        <v>97</v>
      </c>
    </row>
    <row r="15" spans="1:16384" ht="14.25" hidden="1" customHeight="1">
      <c r="A15" s="21">
        <v>7133</v>
      </c>
      <c r="B15" s="22" t="s">
        <v>16</v>
      </c>
      <c r="C15" s="23">
        <v>70618.31</v>
      </c>
      <c r="D15" s="41">
        <f t="shared" si="1"/>
        <v>1.5230623732907734E-3</v>
      </c>
      <c r="E15" s="23"/>
      <c r="F15" s="41">
        <f t="shared" si="0"/>
        <v>0</v>
      </c>
      <c r="G15" s="23">
        <f t="shared" si="2"/>
        <v>70618.31</v>
      </c>
      <c r="H15" s="41" t="e">
        <f t="shared" si="3"/>
        <v>#DIV/0!</v>
      </c>
      <c r="I15" s="23"/>
      <c r="J15" s="41">
        <f t="shared" si="4"/>
        <v>0</v>
      </c>
      <c r="K15" s="23">
        <f t="shared" si="6"/>
        <v>70618.31</v>
      </c>
      <c r="L15" s="41" t="e">
        <f t="shared" si="5"/>
        <v>#DIV/0!</v>
      </c>
      <c r="M15" s="74" t="s">
        <v>159</v>
      </c>
    </row>
    <row r="16" spans="1:16384" ht="24" hidden="1" customHeight="1">
      <c r="A16" s="21">
        <v>7134</v>
      </c>
      <c r="B16" s="22" t="s">
        <v>154</v>
      </c>
      <c r="C16" s="23">
        <v>167854.7</v>
      </c>
      <c r="D16" s="41">
        <f t="shared" si="1"/>
        <v>3.6202109304231548E-3</v>
      </c>
      <c r="E16" s="23"/>
      <c r="F16" s="41">
        <f t="shared" ref="F16:F17" si="12">+E16/$E$2*100</f>
        <v>0</v>
      </c>
      <c r="G16" s="23">
        <f t="shared" ref="G16:G17" si="13">+C16-E16</f>
        <v>167854.7</v>
      </c>
      <c r="H16" s="41" t="e">
        <f t="shared" ref="H16:H17" si="14">+C16/E16*100-100</f>
        <v>#DIV/0!</v>
      </c>
      <c r="I16" s="23"/>
      <c r="J16" s="41">
        <f t="shared" ref="J16:J17" si="15">+I16/$I$2*100</f>
        <v>0</v>
      </c>
      <c r="K16" s="23">
        <f t="shared" ref="K16:K17" si="16">+C16-I16</f>
        <v>167854.7</v>
      </c>
      <c r="L16" s="41" t="e">
        <f t="shared" ref="L16:L17" si="17">+C16/I16*100-100</f>
        <v>#DIV/0!</v>
      </c>
      <c r="M16" s="74" t="s">
        <v>158</v>
      </c>
    </row>
    <row r="17" spans="1:16" ht="15" customHeight="1">
      <c r="A17" s="21">
        <v>7135</v>
      </c>
      <c r="B17" s="22" t="s">
        <v>17</v>
      </c>
      <c r="C17" s="23">
        <v>426801.45999999996</v>
      </c>
      <c r="D17" s="41">
        <f t="shared" si="1"/>
        <v>9.205052409092869E-3</v>
      </c>
      <c r="E17" s="23">
        <v>510369</v>
      </c>
      <c r="F17" s="41">
        <f t="shared" si="12"/>
        <v>1.1007397662079973E-2</v>
      </c>
      <c r="G17" s="23">
        <f t="shared" si="13"/>
        <v>-83567.540000000037</v>
      </c>
      <c r="H17" s="41">
        <f t="shared" si="14"/>
        <v>-16.373945125977485</v>
      </c>
      <c r="I17" s="23">
        <v>640966.23</v>
      </c>
      <c r="J17" s="41">
        <f t="shared" si="15"/>
        <v>1.5285849232090051E-2</v>
      </c>
      <c r="K17" s="23">
        <f t="shared" si="16"/>
        <v>-214164.77000000002</v>
      </c>
      <c r="L17" s="41">
        <f t="shared" si="17"/>
        <v>-33.412800858478931</v>
      </c>
      <c r="M17" s="74" t="s">
        <v>157</v>
      </c>
    </row>
    <row r="18" spans="1:16" ht="15" customHeight="1">
      <c r="A18" s="21">
        <v>7136</v>
      </c>
      <c r="B18" s="22" t="s">
        <v>18</v>
      </c>
      <c r="C18" s="23">
        <v>70618.31</v>
      </c>
      <c r="D18" s="41">
        <f t="shared" si="1"/>
        <v>1.5230623732907734E-3</v>
      </c>
      <c r="E18" s="23">
        <v>70550</v>
      </c>
      <c r="F18" s="41">
        <f t="shared" si="0"/>
        <v>1.5215890954578786E-3</v>
      </c>
      <c r="G18" s="23">
        <f t="shared" si="2"/>
        <v>68.309999999997672</v>
      </c>
      <c r="H18" s="41">
        <f t="shared" si="3"/>
        <v>9.682494684619769E-2</v>
      </c>
      <c r="I18" s="23">
        <v>35637.370000000003</v>
      </c>
      <c r="J18" s="41">
        <f t="shared" si="4"/>
        <v>8.4988481350758375E-4</v>
      </c>
      <c r="K18" s="23">
        <f t="shared" si="6"/>
        <v>34980.939999999995</v>
      </c>
      <c r="L18" s="41">
        <f t="shared" si="5"/>
        <v>98.158029057699821</v>
      </c>
      <c r="M18" s="74" t="s">
        <v>99</v>
      </c>
    </row>
    <row r="19" spans="1:16" ht="15" customHeight="1">
      <c r="A19" s="18">
        <v>714</v>
      </c>
      <c r="B19" s="19" t="s">
        <v>19</v>
      </c>
      <c r="C19" s="20">
        <f>+SUM(C20:C29)</f>
        <v>10459032.880000003</v>
      </c>
      <c r="D19" s="40">
        <f t="shared" si="1"/>
        <v>0.22557548375965153</v>
      </c>
      <c r="E19" s="20">
        <f>+SUM(E20:E29)</f>
        <v>10682462</v>
      </c>
      <c r="F19" s="40">
        <f t="shared" si="0"/>
        <v>0.2303942975456153</v>
      </c>
      <c r="G19" s="20">
        <f t="shared" si="2"/>
        <v>-223429.11999999732</v>
      </c>
      <c r="H19" s="40">
        <f t="shared" si="3"/>
        <v>-2.0915508054229122</v>
      </c>
      <c r="I19" s="69">
        <f>+SUM(I20:I29)</f>
        <v>11604034.75</v>
      </c>
      <c r="J19" s="40">
        <f t="shared" si="4"/>
        <v>0.27673458814270724</v>
      </c>
      <c r="K19" s="20">
        <f t="shared" si="6"/>
        <v>-1145001.8699999973</v>
      </c>
      <c r="L19" s="40">
        <f t="shared" si="5"/>
        <v>-9.867273708396965</v>
      </c>
      <c r="M19" s="73" t="s">
        <v>100</v>
      </c>
      <c r="P19" s="86"/>
    </row>
    <row r="20" spans="1:16" ht="15" customHeight="1">
      <c r="A20" s="21">
        <v>7141</v>
      </c>
      <c r="B20" s="22" t="s">
        <v>20</v>
      </c>
      <c r="C20" s="23">
        <v>310925.03999999992</v>
      </c>
      <c r="D20" s="41">
        <f t="shared" si="1"/>
        <v>6.7058844843204055E-3</v>
      </c>
      <c r="E20" s="23">
        <v>290653</v>
      </c>
      <c r="F20" s="41">
        <f t="shared" si="0"/>
        <v>6.2686666954233708E-3</v>
      </c>
      <c r="G20" s="23">
        <f t="shared" si="2"/>
        <v>20272.039999999921</v>
      </c>
      <c r="H20" s="41">
        <f t="shared" si="3"/>
        <v>6.9746536247690329</v>
      </c>
      <c r="I20" s="23">
        <v>400159.96</v>
      </c>
      <c r="J20" s="41">
        <f t="shared" si="4"/>
        <v>9.5430687780215587E-3</v>
      </c>
      <c r="K20" s="23">
        <f t="shared" si="6"/>
        <v>-89234.9200000001</v>
      </c>
      <c r="L20" s="41">
        <f t="shared" si="5"/>
        <v>-22.299812305059234</v>
      </c>
      <c r="M20" s="74" t="s">
        <v>101</v>
      </c>
      <c r="P20" s="80"/>
    </row>
    <row r="21" spans="1:16" ht="15" customHeight="1">
      <c r="A21" s="21">
        <v>7142</v>
      </c>
      <c r="B21" s="22" t="s">
        <v>21</v>
      </c>
      <c r="C21" s="23">
        <v>553887.89</v>
      </c>
      <c r="D21" s="41">
        <f t="shared" si="1"/>
        <v>1.1945992537635336E-2</v>
      </c>
      <c r="E21" s="23">
        <v>420180</v>
      </c>
      <c r="F21" s="41">
        <f t="shared" si="0"/>
        <v>9.0622438856058328E-3</v>
      </c>
      <c r="G21" s="23">
        <f t="shared" si="2"/>
        <v>133707.89000000001</v>
      </c>
      <c r="H21" s="41">
        <f t="shared" si="3"/>
        <v>31.821574087295943</v>
      </c>
      <c r="I21" s="23">
        <v>657739.29</v>
      </c>
      <c r="J21" s="41">
        <f t="shared" si="4"/>
        <v>1.5685855432605169E-2</v>
      </c>
      <c r="K21" s="23">
        <f t="shared" si="6"/>
        <v>-103851.40000000002</v>
      </c>
      <c r="L21" s="41">
        <f t="shared" si="5"/>
        <v>-15.789143446182152</v>
      </c>
      <c r="M21" s="74" t="s">
        <v>102</v>
      </c>
    </row>
    <row r="22" spans="1:16" ht="21" hidden="1" customHeight="1">
      <c r="A22" s="21">
        <v>7143</v>
      </c>
      <c r="B22" s="22" t="s">
        <v>22</v>
      </c>
      <c r="C22" s="23"/>
      <c r="D22" s="41">
        <f t="shared" si="1"/>
        <v>0</v>
      </c>
      <c r="E22" s="23"/>
      <c r="F22" s="41">
        <f t="shared" si="0"/>
        <v>0</v>
      </c>
      <c r="G22" s="23">
        <f t="shared" si="2"/>
        <v>0</v>
      </c>
      <c r="H22" s="41" t="e">
        <f t="shared" si="3"/>
        <v>#DIV/0!</v>
      </c>
      <c r="I22" s="23"/>
      <c r="J22" s="41">
        <f t="shared" si="4"/>
        <v>0</v>
      </c>
      <c r="K22" s="23">
        <f t="shared" si="6"/>
        <v>0</v>
      </c>
      <c r="L22" s="41" t="e">
        <f t="shared" si="5"/>
        <v>#DIV/0!</v>
      </c>
      <c r="M22" s="74" t="s">
        <v>103</v>
      </c>
    </row>
    <row r="23" spans="1:16" ht="24" customHeight="1">
      <c r="A23" s="21">
        <v>7144</v>
      </c>
      <c r="B23" s="22" t="s">
        <v>23</v>
      </c>
      <c r="C23" s="23">
        <v>1632887.52</v>
      </c>
      <c r="D23" s="41">
        <f>+C23/$C$2*100</f>
        <v>3.5217347194064622E-2</v>
      </c>
      <c r="E23" s="23">
        <v>1756328</v>
      </c>
      <c r="F23" s="41">
        <f>+E23/$E$2*100</f>
        <v>3.7879653194150889E-2</v>
      </c>
      <c r="G23" s="23">
        <f>+C23-E23</f>
        <v>-123440.47999999998</v>
      </c>
      <c r="H23" s="41">
        <f>+C23/E23*100-100</f>
        <v>-7.0283272828309862</v>
      </c>
      <c r="I23" s="23"/>
      <c r="J23" s="41">
        <f>+I23/$I$2*100</f>
        <v>0</v>
      </c>
      <c r="K23" s="23">
        <f>+C23-I23</f>
        <v>1632887.52</v>
      </c>
      <c r="L23" s="41" t="e">
        <f>+C23/I23*100-100</f>
        <v>#DIV/0!</v>
      </c>
      <c r="M23" s="74" t="s">
        <v>104</v>
      </c>
    </row>
    <row r="24" spans="1:16" ht="15.75" hidden="1" customHeight="1">
      <c r="A24" s="21"/>
      <c r="B24" s="22" t="s">
        <v>24</v>
      </c>
      <c r="C24" s="23"/>
      <c r="D24" s="41"/>
      <c r="E24" s="23"/>
      <c r="F24" s="41"/>
      <c r="G24" s="23"/>
      <c r="H24" s="41"/>
      <c r="I24" s="23"/>
      <c r="J24" s="41"/>
      <c r="K24" s="23"/>
      <c r="L24" s="41"/>
      <c r="M24" s="74"/>
    </row>
    <row r="25" spans="1:16" ht="17.25" customHeight="1">
      <c r="A25" s="21">
        <v>7145</v>
      </c>
      <c r="B25" s="22" t="s">
        <v>69</v>
      </c>
      <c r="C25" s="23"/>
      <c r="D25" s="41">
        <f t="shared" ref="D25:D29" si="18">+C25/$C$2*100</f>
        <v>0</v>
      </c>
      <c r="E25" s="23"/>
      <c r="F25" s="41">
        <f t="shared" ref="F25:F29" si="19">+E25/$E$2*100</f>
        <v>0</v>
      </c>
      <c r="G25" s="23">
        <f t="shared" ref="G25:G27" si="20">+C25-E25</f>
        <v>0</v>
      </c>
      <c r="H25" s="41" t="e">
        <f t="shared" ref="H25:H27" si="21">+C25/E25*100-100</f>
        <v>#DIV/0!</v>
      </c>
      <c r="I25" s="23">
        <v>8956361.5199999996</v>
      </c>
      <c r="J25" s="41">
        <f t="shared" ref="J25:J27" si="22">+I25/$I$2*100</f>
        <v>0.21359251931698942</v>
      </c>
      <c r="K25" s="23">
        <f t="shared" ref="K25:K27" si="23">+C25-I25</f>
        <v>-8956361.5199999996</v>
      </c>
      <c r="L25" s="41">
        <f t="shared" ref="L25:L27" si="24">+C25/I25*100-100</f>
        <v>-100</v>
      </c>
      <c r="M25" s="74" t="s">
        <v>160</v>
      </c>
    </row>
    <row r="26" spans="1:16" ht="15" customHeight="1">
      <c r="A26" s="21">
        <v>7146</v>
      </c>
      <c r="B26" s="22" t="s">
        <v>70</v>
      </c>
      <c r="C26" s="23">
        <v>6852048.620000002</v>
      </c>
      <c r="D26" s="41">
        <f t="shared" si="18"/>
        <v>0.14778174998921628</v>
      </c>
      <c r="E26" s="23">
        <v>7146230</v>
      </c>
      <c r="F26" s="41">
        <f t="shared" si="19"/>
        <v>0.15412651511883707</v>
      </c>
      <c r="G26" s="23">
        <f t="shared" si="20"/>
        <v>-294181.37999999803</v>
      </c>
      <c r="H26" s="41">
        <f t="shared" si="21"/>
        <v>-4.1165954636220476</v>
      </c>
      <c r="I26" s="23"/>
      <c r="J26" s="41">
        <f t="shared" si="22"/>
        <v>0</v>
      </c>
      <c r="K26" s="23">
        <f t="shared" si="23"/>
        <v>6852048.620000002</v>
      </c>
      <c r="L26" s="41" t="e">
        <f t="shared" si="24"/>
        <v>#DIV/0!</v>
      </c>
      <c r="M26" s="74" t="s">
        <v>161</v>
      </c>
    </row>
    <row r="27" spans="1:16" ht="28.5" customHeight="1">
      <c r="A27" s="21">
        <v>7147</v>
      </c>
      <c r="B27" s="27" t="s">
        <v>71</v>
      </c>
      <c r="C27" s="23">
        <v>683119.41</v>
      </c>
      <c r="D27" s="41">
        <f t="shared" si="18"/>
        <v>1.4733196954665058E-2</v>
      </c>
      <c r="E27" s="23">
        <v>670329</v>
      </c>
      <c r="F27" s="41">
        <f t="shared" si="19"/>
        <v>1.4457339429754561E-2</v>
      </c>
      <c r="G27" s="23">
        <f t="shared" si="20"/>
        <v>12790.410000000033</v>
      </c>
      <c r="H27" s="41">
        <f t="shared" si="21"/>
        <v>1.9080794654565238</v>
      </c>
      <c r="I27" s="23">
        <v>1179260.4099999999</v>
      </c>
      <c r="J27" s="41">
        <f t="shared" si="22"/>
        <v>2.8123161547267E-2</v>
      </c>
      <c r="K27" s="23">
        <f t="shared" si="23"/>
        <v>-496140.99999999988</v>
      </c>
      <c r="L27" s="41">
        <f t="shared" si="24"/>
        <v>-42.072217111062002</v>
      </c>
      <c r="M27" s="75" t="s">
        <v>162</v>
      </c>
    </row>
    <row r="28" spans="1:16" ht="15" hidden="1" customHeight="1">
      <c r="A28" s="21">
        <v>7148</v>
      </c>
      <c r="B28" s="22" t="s">
        <v>24</v>
      </c>
      <c r="C28" s="84"/>
      <c r="D28" s="41">
        <f t="shared" si="18"/>
        <v>0</v>
      </c>
      <c r="E28" s="78"/>
      <c r="F28" s="41">
        <f t="shared" si="19"/>
        <v>0</v>
      </c>
      <c r="G28" s="78">
        <f t="shared" si="2"/>
        <v>0</v>
      </c>
      <c r="H28" s="41" t="e">
        <f t="shared" si="3"/>
        <v>#DIV/0!</v>
      </c>
      <c r="I28" s="78"/>
      <c r="J28" s="41">
        <f t="shared" si="4"/>
        <v>0</v>
      </c>
      <c r="K28" s="78">
        <f t="shared" si="6"/>
        <v>0</v>
      </c>
      <c r="L28" s="41" t="e">
        <f t="shared" si="5"/>
        <v>#DIV/0!</v>
      </c>
      <c r="M28" s="74" t="s">
        <v>105</v>
      </c>
    </row>
    <row r="29" spans="1:16" ht="15" customHeight="1">
      <c r="A29" s="21">
        <v>7149</v>
      </c>
      <c r="B29" s="22" t="s">
        <v>25</v>
      </c>
      <c r="C29" s="84">
        <v>426164.39999999997</v>
      </c>
      <c r="D29" s="41">
        <f t="shared" si="18"/>
        <v>9.1913125997498159E-3</v>
      </c>
      <c r="E29" s="78">
        <v>398742</v>
      </c>
      <c r="F29" s="41">
        <f t="shared" si="19"/>
        <v>8.5998792218435934E-3</v>
      </c>
      <c r="G29" s="78">
        <f t="shared" si="2"/>
        <v>27422.399999999965</v>
      </c>
      <c r="H29" s="41">
        <f t="shared" si="3"/>
        <v>6.8772288848428076</v>
      </c>
      <c r="I29" s="23">
        <v>410513.57</v>
      </c>
      <c r="J29" s="41">
        <f t="shared" si="4"/>
        <v>9.7899830678240957E-3</v>
      </c>
      <c r="K29" s="78">
        <f t="shared" si="6"/>
        <v>15650.829999999958</v>
      </c>
      <c r="L29" s="41">
        <f t="shared" si="5"/>
        <v>3.812500035017095</v>
      </c>
      <c r="M29" s="74" t="s">
        <v>106</v>
      </c>
    </row>
    <row r="30" spans="1:16" ht="15" customHeight="1">
      <c r="A30" s="18">
        <v>715</v>
      </c>
      <c r="B30" s="19" t="s">
        <v>26</v>
      </c>
      <c r="C30" s="20">
        <f>+SUM(C31:C34)</f>
        <v>2210657.04</v>
      </c>
      <c r="D30" s="40">
        <f t="shared" si="1"/>
        <v>4.7678407453737658E-2</v>
      </c>
      <c r="E30" s="20">
        <f>+SUM(E31:E34)</f>
        <v>2401710</v>
      </c>
      <c r="F30" s="40">
        <f t="shared" si="0"/>
        <v>5.1798947504637011E-2</v>
      </c>
      <c r="G30" s="20">
        <f t="shared" si="2"/>
        <v>-191052.95999999996</v>
      </c>
      <c r="H30" s="40">
        <f t="shared" si="3"/>
        <v>-7.9548721535905713</v>
      </c>
      <c r="I30" s="20">
        <f>+SUM(I31:I34)</f>
        <v>2661725.8200000003</v>
      </c>
      <c r="J30" s="40">
        <f t="shared" si="4"/>
        <v>6.3477196890203202E-2</v>
      </c>
      <c r="K30" s="20">
        <f t="shared" si="6"/>
        <v>-451068.78000000026</v>
      </c>
      <c r="L30" s="40">
        <f t="shared" si="5"/>
        <v>-16.946477980966506</v>
      </c>
      <c r="M30" s="73" t="s">
        <v>107</v>
      </c>
    </row>
    <row r="31" spans="1:16" ht="15" customHeight="1">
      <c r="A31" s="21">
        <v>7151</v>
      </c>
      <c r="B31" s="22" t="s">
        <v>27</v>
      </c>
      <c r="C31" s="84">
        <v>340860.39</v>
      </c>
      <c r="D31" s="41">
        <f t="shared" si="1"/>
        <v>7.3515159815381956E-3</v>
      </c>
      <c r="E31" s="78">
        <v>430680</v>
      </c>
      <c r="F31" s="41">
        <f t="shared" si="0"/>
        <v>9.2887029288702926E-3</v>
      </c>
      <c r="G31" s="78">
        <f t="shared" si="2"/>
        <v>-89819.609999999986</v>
      </c>
      <c r="H31" s="41">
        <f t="shared" si="3"/>
        <v>-20.855300919476178</v>
      </c>
      <c r="I31" s="78">
        <v>350056.45</v>
      </c>
      <c r="J31" s="41">
        <f t="shared" si="4"/>
        <v>8.348193503768005E-3</v>
      </c>
      <c r="K31" s="78">
        <f t="shared" si="6"/>
        <v>-9196.0599999999977</v>
      </c>
      <c r="L31" s="41">
        <f t="shared" si="5"/>
        <v>-2.6270220131638666</v>
      </c>
      <c r="M31" s="74" t="s">
        <v>108</v>
      </c>
    </row>
    <row r="32" spans="1:16" ht="15" customHeight="1">
      <c r="A32" s="21">
        <v>7152</v>
      </c>
      <c r="B32" s="22" t="s">
        <v>28</v>
      </c>
      <c r="C32" s="84">
        <v>244391.86000000002</v>
      </c>
      <c r="D32" s="41">
        <f t="shared" si="1"/>
        <v>5.2709282664021055E-3</v>
      </c>
      <c r="E32" s="78">
        <v>230485</v>
      </c>
      <c r="F32" s="41">
        <f t="shared" si="0"/>
        <v>4.9709916749342189E-3</v>
      </c>
      <c r="G32" s="78">
        <f t="shared" si="2"/>
        <v>13906.860000000015</v>
      </c>
      <c r="H32" s="41">
        <f t="shared" si="3"/>
        <v>6.0337375534199538</v>
      </c>
      <c r="I32" s="78">
        <v>475592.91</v>
      </c>
      <c r="J32" s="41">
        <f t="shared" si="4"/>
        <v>1.1342003958790422E-2</v>
      </c>
      <c r="K32" s="78">
        <f t="shared" si="6"/>
        <v>-231201.04999999996</v>
      </c>
      <c r="L32" s="41">
        <f t="shared" si="5"/>
        <v>-48.613224700931724</v>
      </c>
      <c r="M32" s="74" t="s">
        <v>109</v>
      </c>
      <c r="P32" s="80"/>
    </row>
    <row r="33" spans="1:16384">
      <c r="A33" s="21">
        <v>7153</v>
      </c>
      <c r="B33" s="22" t="s">
        <v>29</v>
      </c>
      <c r="C33" s="84">
        <v>440526.69</v>
      </c>
      <c r="D33" s="41">
        <f t="shared" si="1"/>
        <v>9.5010716904628395E-3</v>
      </c>
      <c r="E33" s="78">
        <v>520360</v>
      </c>
      <c r="F33" s="41">
        <f t="shared" si="0"/>
        <v>1.1222878833628089E-2</v>
      </c>
      <c r="G33" s="78">
        <f t="shared" si="2"/>
        <v>-79833.31</v>
      </c>
      <c r="H33" s="41">
        <f t="shared" si="3"/>
        <v>-15.341938273502961</v>
      </c>
      <c r="I33" s="78">
        <v>471300.03</v>
      </c>
      <c r="J33" s="41">
        <f t="shared" si="4"/>
        <v>1.1239626776686065E-2</v>
      </c>
      <c r="K33" s="78">
        <f t="shared" si="6"/>
        <v>-30773.340000000026</v>
      </c>
      <c r="L33" s="41">
        <f t="shared" si="5"/>
        <v>-6.5294585277238468</v>
      </c>
      <c r="M33" s="74" t="s">
        <v>110</v>
      </c>
    </row>
    <row r="34" spans="1:16384" s="3" customFormat="1" ht="15" customHeight="1">
      <c r="A34" s="21">
        <v>7155</v>
      </c>
      <c r="B34" s="22" t="s">
        <v>26</v>
      </c>
      <c r="C34" s="84">
        <v>1184878.0999999999</v>
      </c>
      <c r="D34" s="41">
        <f t="shared" si="1"/>
        <v>2.5554891515334511E-2</v>
      </c>
      <c r="E34" s="78">
        <v>1220185</v>
      </c>
      <c r="F34" s="41">
        <f t="shared" si="0"/>
        <v>2.6316374067204416E-2</v>
      </c>
      <c r="G34" s="78">
        <f t="shared" si="2"/>
        <v>-35306.90000000014</v>
      </c>
      <c r="H34" s="41">
        <f t="shared" si="3"/>
        <v>-2.8935694177522464</v>
      </c>
      <c r="I34" s="78">
        <v>1364776.43</v>
      </c>
      <c r="J34" s="41">
        <f t="shared" si="4"/>
        <v>3.2547372650958695E-2</v>
      </c>
      <c r="K34" s="78">
        <f t="shared" si="6"/>
        <v>-179898.33000000007</v>
      </c>
      <c r="L34" s="41">
        <f t="shared" si="5"/>
        <v>-13.181523804598541</v>
      </c>
      <c r="M34" s="74" t="s">
        <v>107</v>
      </c>
    </row>
    <row r="35" spans="1:16384" ht="15" customHeight="1">
      <c r="A35" s="18">
        <v>73</v>
      </c>
      <c r="B35" s="19" t="s">
        <v>61</v>
      </c>
      <c r="C35" s="20">
        <v>56866.450000000004</v>
      </c>
      <c r="D35" s="40">
        <f t="shared" si="1"/>
        <v>1.2264687486520296E-3</v>
      </c>
      <c r="E35" s="20">
        <v>72365</v>
      </c>
      <c r="F35" s="40">
        <f t="shared" si="0"/>
        <v>1.5607341586507356E-3</v>
      </c>
      <c r="G35" s="20">
        <f t="shared" si="2"/>
        <v>-15498.549999999996</v>
      </c>
      <c r="H35" s="40">
        <f t="shared" si="3"/>
        <v>-21.417190630829822</v>
      </c>
      <c r="I35" s="20">
        <v>24281.690000000002</v>
      </c>
      <c r="J35" s="40">
        <f t="shared" si="4"/>
        <v>5.7907302298960224E-4</v>
      </c>
      <c r="K35" s="20">
        <f t="shared" si="6"/>
        <v>32584.760000000002</v>
      </c>
      <c r="L35" s="40">
        <f t="shared" si="5"/>
        <v>134.19477804057297</v>
      </c>
      <c r="M35" s="73" t="s">
        <v>111</v>
      </c>
    </row>
    <row r="36" spans="1:16384" ht="15" customHeight="1">
      <c r="A36" s="18">
        <v>74</v>
      </c>
      <c r="B36" s="19" t="s">
        <v>50</v>
      </c>
      <c r="C36" s="20">
        <v>758432.41</v>
      </c>
      <c r="D36" s="40">
        <f t="shared" si="1"/>
        <v>1.6357512185653282E-2</v>
      </c>
      <c r="E36" s="20">
        <v>830956</v>
      </c>
      <c r="F36" s="40">
        <f t="shared" si="0"/>
        <v>1.7921666738558426E-2</v>
      </c>
      <c r="G36" s="20">
        <f t="shared" si="2"/>
        <v>-72523.589999999967</v>
      </c>
      <c r="H36" s="40">
        <f t="shared" si="3"/>
        <v>-8.7277292660501899</v>
      </c>
      <c r="I36" s="20">
        <v>512868.77</v>
      </c>
      <c r="J36" s="40">
        <f t="shared" si="4"/>
        <v>1.2230963703138416E-2</v>
      </c>
      <c r="K36" s="20">
        <f t="shared" si="6"/>
        <v>245563.64</v>
      </c>
      <c r="L36" s="40">
        <f t="shared" si="5"/>
        <v>47.880404182145867</v>
      </c>
      <c r="M36" s="73" t="s">
        <v>112</v>
      </c>
    </row>
    <row r="37" spans="1:16384" s="34" customFormat="1" ht="15" customHeight="1">
      <c r="A37" s="31"/>
      <c r="B37" s="32" t="s">
        <v>75</v>
      </c>
      <c r="C37" s="33">
        <f>+C38+C48+C49++C50+C51+C52+C53+C54</f>
        <v>50908092.809999995</v>
      </c>
      <c r="D37" s="43">
        <f t="shared" si="1"/>
        <v>1.0979617135400939</v>
      </c>
      <c r="E37" s="33">
        <f>+E38+E48+E49++E50+E51+E52+E53+E54</f>
        <v>54595545</v>
      </c>
      <c r="F37" s="43">
        <f t="shared" si="0"/>
        <v>1.1774909416382695</v>
      </c>
      <c r="G37" s="33">
        <f t="shared" si="2"/>
        <v>-3687452.1900000051</v>
      </c>
      <c r="H37" s="43">
        <f t="shared" si="3"/>
        <v>-6.7541265317527319</v>
      </c>
      <c r="I37" s="33">
        <f>+I38+I48+I49++I50+I51+I52+I53+I54</f>
        <v>56041129.530000001</v>
      </c>
      <c r="J37" s="43">
        <f t="shared" si="4"/>
        <v>1.3364764268339218</v>
      </c>
      <c r="K37" s="33">
        <f t="shared" si="6"/>
        <v>-5133036.7200000063</v>
      </c>
      <c r="L37" s="43">
        <f t="shared" si="5"/>
        <v>-9.1594098174844589</v>
      </c>
      <c r="M37" s="72" t="s">
        <v>113</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72</v>
      </c>
      <c r="C38" s="69">
        <f>SUM(C39:C47)</f>
        <v>14593363.019999998</v>
      </c>
      <c r="D38" s="40">
        <f t="shared" si="1"/>
        <v>0.31474276452573002</v>
      </c>
      <c r="E38" s="69">
        <f>SUM(E39:E47)</f>
        <v>16598835</v>
      </c>
      <c r="F38" s="40">
        <f t="shared" si="0"/>
        <v>0.3579958374671095</v>
      </c>
      <c r="G38" s="20">
        <f t="shared" si="2"/>
        <v>-2005471.9800000023</v>
      </c>
      <c r="H38" s="40">
        <f t="shared" si="3"/>
        <v>-12.08200442982897</v>
      </c>
      <c r="I38" s="69">
        <f>SUM(I39:I47)</f>
        <v>16715051.07</v>
      </c>
      <c r="J38" s="40">
        <f t="shared" si="4"/>
        <v>0.39862279571687498</v>
      </c>
      <c r="K38" s="20">
        <f t="shared" si="6"/>
        <v>-2121688.0500000026</v>
      </c>
      <c r="L38" s="40">
        <f t="shared" si="5"/>
        <v>-12.693278896455098</v>
      </c>
      <c r="M38" s="73" t="s">
        <v>114</v>
      </c>
    </row>
    <row r="39" spans="1:16384" ht="15" customHeight="1">
      <c r="A39" s="21">
        <v>411</v>
      </c>
      <c r="B39" s="22" t="s">
        <v>30</v>
      </c>
      <c r="C39" s="23">
        <v>8357506.7799999984</v>
      </c>
      <c r="D39" s="41">
        <f t="shared" si="1"/>
        <v>0.18025076090238534</v>
      </c>
      <c r="E39" s="23">
        <v>9962180</v>
      </c>
      <c r="F39" s="41">
        <f t="shared" si="0"/>
        <v>0.21485959539317606</v>
      </c>
      <c r="G39" s="23">
        <f t="shared" si="2"/>
        <v>-1604673.2200000016</v>
      </c>
      <c r="H39" s="41">
        <f t="shared" si="3"/>
        <v>-16.107651337357908</v>
      </c>
      <c r="I39" s="23">
        <v>9625921.8900000006</v>
      </c>
      <c r="J39" s="41">
        <f t="shared" si="4"/>
        <v>0.22956028546217686</v>
      </c>
      <c r="K39" s="23">
        <f t="shared" si="6"/>
        <v>-1268415.1100000022</v>
      </c>
      <c r="L39" s="41">
        <f t="shared" si="5"/>
        <v>-13.177076694521176</v>
      </c>
      <c r="M39" s="74" t="s">
        <v>115</v>
      </c>
    </row>
    <row r="40" spans="1:16384" ht="15" customHeight="1">
      <c r="A40" s="21">
        <v>412</v>
      </c>
      <c r="B40" s="22" t="s">
        <v>31</v>
      </c>
      <c r="C40" s="23">
        <v>578715.88</v>
      </c>
      <c r="D40" s="41">
        <f t="shared" si="1"/>
        <v>1.2481470905404822E-2</v>
      </c>
      <c r="E40" s="23">
        <v>610236</v>
      </c>
      <c r="F40" s="41">
        <f t="shared" si="0"/>
        <v>1.3161281973860156E-2</v>
      </c>
      <c r="G40" s="23">
        <f t="shared" si="2"/>
        <v>-31520.119999999995</v>
      </c>
      <c r="H40" s="41">
        <f t="shared" si="3"/>
        <v>-5.1652344338911576</v>
      </c>
      <c r="I40" s="23">
        <v>986567.34</v>
      </c>
      <c r="J40" s="41">
        <f t="shared" si="4"/>
        <v>2.3527791185729275E-2</v>
      </c>
      <c r="K40" s="23">
        <f t="shared" si="6"/>
        <v>-407851.45999999996</v>
      </c>
      <c r="L40" s="41">
        <f t="shared" si="5"/>
        <v>-41.340458320868393</v>
      </c>
      <c r="M40" s="74" t="s">
        <v>116</v>
      </c>
    </row>
    <row r="41" spans="1:16384" ht="15" customHeight="1">
      <c r="A41" s="21">
        <v>413</v>
      </c>
      <c r="B41" s="22" t="s">
        <v>76</v>
      </c>
      <c r="C41" s="23">
        <v>1726637.79</v>
      </c>
      <c r="D41" s="41">
        <f t="shared" si="1"/>
        <v>3.7239308760729846E-2</v>
      </c>
      <c r="E41" s="23">
        <v>1845693</v>
      </c>
      <c r="F41" s="41">
        <f t="shared" si="0"/>
        <v>3.9807035327610749E-2</v>
      </c>
      <c r="G41" s="23">
        <f t="shared" si="2"/>
        <v>-119055.20999999996</v>
      </c>
      <c r="H41" s="41">
        <f t="shared" si="3"/>
        <v>-6.4504340646033711</v>
      </c>
      <c r="I41" s="23">
        <v>1788117.86</v>
      </c>
      <c r="J41" s="41">
        <f t="shared" si="4"/>
        <v>4.2643276256796717E-2</v>
      </c>
      <c r="K41" s="23">
        <f t="shared" si="6"/>
        <v>-61480.070000000065</v>
      </c>
      <c r="L41" s="41">
        <f t="shared" si="5"/>
        <v>-3.4382560218933236</v>
      </c>
      <c r="M41" s="74" t="s">
        <v>117</v>
      </c>
    </row>
    <row r="42" spans="1:16384" ht="15" customHeight="1">
      <c r="A42" s="21">
        <v>414</v>
      </c>
      <c r="B42" s="22" t="s">
        <v>77</v>
      </c>
      <c r="C42" s="23">
        <v>846589.51</v>
      </c>
      <c r="D42" s="41">
        <f t="shared" si="1"/>
        <v>1.8258842902126558E-2</v>
      </c>
      <c r="E42" s="23">
        <v>754128</v>
      </c>
      <c r="F42" s="41">
        <f t="shared" si="0"/>
        <v>1.6264676702756331E-2</v>
      </c>
      <c r="G42" s="23">
        <f t="shared" si="2"/>
        <v>92461.510000000009</v>
      </c>
      <c r="H42" s="41">
        <f t="shared" si="3"/>
        <v>12.260718339592216</v>
      </c>
      <c r="I42" s="23">
        <v>1366384.67</v>
      </c>
      <c r="J42" s="41">
        <f t="shared" si="4"/>
        <v>3.2585726175713058E-2</v>
      </c>
      <c r="K42" s="23">
        <f t="shared" si="6"/>
        <v>-519795.15999999992</v>
      </c>
      <c r="L42" s="41">
        <f t="shared" si="5"/>
        <v>-38.041641670350415</v>
      </c>
      <c r="M42" s="74" t="s">
        <v>118</v>
      </c>
    </row>
    <row r="43" spans="1:16384" ht="15.75" customHeight="1">
      <c r="A43" s="21">
        <v>415</v>
      </c>
      <c r="B43" s="22" t="s">
        <v>32</v>
      </c>
      <c r="C43" s="23">
        <v>1219443.1000000001</v>
      </c>
      <c r="D43" s="41">
        <f t="shared" si="1"/>
        <v>2.6300373118233189E-2</v>
      </c>
      <c r="E43" s="23">
        <v>1345584</v>
      </c>
      <c r="F43" s="41">
        <f t="shared" si="0"/>
        <v>2.9020920502092054E-2</v>
      </c>
      <c r="G43" s="23">
        <f t="shared" si="2"/>
        <v>-126140.89999999991</v>
      </c>
      <c r="H43" s="41">
        <f t="shared" si="3"/>
        <v>-9.3744351894790583</v>
      </c>
      <c r="I43" s="23">
        <v>915902.75</v>
      </c>
      <c r="J43" s="41">
        <f t="shared" si="4"/>
        <v>2.1842572498330631E-2</v>
      </c>
      <c r="K43" s="23">
        <f t="shared" si="6"/>
        <v>303540.35000000009</v>
      </c>
      <c r="L43" s="41">
        <f t="shared" si="5"/>
        <v>33.141111324319098</v>
      </c>
      <c r="M43" s="74" t="s">
        <v>119</v>
      </c>
    </row>
    <row r="44" spans="1:16384" ht="15" customHeight="1">
      <c r="A44" s="21">
        <v>416</v>
      </c>
      <c r="B44" s="22" t="s">
        <v>33</v>
      </c>
      <c r="C44" s="23">
        <v>561078.53</v>
      </c>
      <c r="D44" s="41">
        <f t="shared" si="1"/>
        <v>1.2101076866669544E-2</v>
      </c>
      <c r="E44" s="23">
        <v>620125</v>
      </c>
      <c r="F44" s="41">
        <f t="shared" si="0"/>
        <v>1.3374563257559417E-2</v>
      </c>
      <c r="G44" s="23">
        <f t="shared" si="2"/>
        <v>-59046.469999999972</v>
      </c>
      <c r="H44" s="41">
        <f t="shared" si="3"/>
        <v>-9.5217044950614849</v>
      </c>
      <c r="I44" s="23">
        <v>681359.13</v>
      </c>
      <c r="J44" s="41">
        <f t="shared" si="4"/>
        <v>1.6249144567394829E-2</v>
      </c>
      <c r="K44" s="23">
        <f t="shared" si="6"/>
        <v>-120280.59999999998</v>
      </c>
      <c r="L44" s="41">
        <f t="shared" si="5"/>
        <v>-17.65304003484917</v>
      </c>
      <c r="M44" s="74" t="s">
        <v>120</v>
      </c>
    </row>
    <row r="45" spans="1:16384" ht="15" customHeight="1">
      <c r="A45" s="21">
        <v>417</v>
      </c>
      <c r="B45" s="22" t="s">
        <v>34</v>
      </c>
      <c r="C45" s="23">
        <v>73817.3</v>
      </c>
      <c r="D45" s="41">
        <f t="shared" si="1"/>
        <v>1.5920566794633999E-3</v>
      </c>
      <c r="E45" s="23">
        <v>70230</v>
      </c>
      <c r="F45" s="41">
        <f t="shared" si="0"/>
        <v>1.514687486520295E-3</v>
      </c>
      <c r="G45" s="23">
        <f t="shared" si="2"/>
        <v>3587.3000000000029</v>
      </c>
      <c r="H45" s="41">
        <f t="shared" si="3"/>
        <v>5.107931083582514</v>
      </c>
      <c r="I45" s="23">
        <v>78861.03</v>
      </c>
      <c r="J45" s="41">
        <f t="shared" si="4"/>
        <v>1.8806884956596396E-3</v>
      </c>
      <c r="K45" s="23">
        <f t="shared" si="6"/>
        <v>-5043.7299999999959</v>
      </c>
      <c r="L45" s="41">
        <f t="shared" si="5"/>
        <v>-6.3957191530468265</v>
      </c>
      <c r="M45" s="74" t="s">
        <v>121</v>
      </c>
    </row>
    <row r="46" spans="1:16384" ht="15" customHeight="1">
      <c r="A46" s="21">
        <v>418</v>
      </c>
      <c r="B46" s="22" t="s">
        <v>35</v>
      </c>
      <c r="C46" s="23">
        <v>107209.00999999998</v>
      </c>
      <c r="D46" s="41">
        <f t="shared" si="1"/>
        <v>2.3122333175171457E-3</v>
      </c>
      <c r="E46" s="23">
        <v>90000</v>
      </c>
      <c r="F46" s="41">
        <f t="shared" si="0"/>
        <v>1.9410775136953801E-3</v>
      </c>
      <c r="G46" s="23">
        <f t="shared" si="2"/>
        <v>17209.00999999998</v>
      </c>
      <c r="H46" s="41">
        <f t="shared" si="3"/>
        <v>19.121122222222198</v>
      </c>
      <c r="I46" s="23">
        <v>81985.36</v>
      </c>
      <c r="J46" s="41">
        <f t="shared" si="4"/>
        <v>1.9551979395211294E-3</v>
      </c>
      <c r="K46" s="23">
        <f t="shared" si="6"/>
        <v>25223.64999999998</v>
      </c>
      <c r="L46" s="41">
        <f t="shared" si="5"/>
        <v>30.766041644508221</v>
      </c>
      <c r="M46" s="74" t="s">
        <v>122</v>
      </c>
    </row>
    <row r="47" spans="1:16384" ht="15" customHeight="1">
      <c r="A47" s="21">
        <v>419</v>
      </c>
      <c r="B47" s="22" t="s">
        <v>36</v>
      </c>
      <c r="C47" s="23">
        <v>1122365.1199999999</v>
      </c>
      <c r="D47" s="41">
        <f t="shared" si="1"/>
        <v>2.4206641073200186E-2</v>
      </c>
      <c r="E47" s="23">
        <v>1300659</v>
      </c>
      <c r="F47" s="41">
        <f t="shared" si="0"/>
        <v>2.8051999309839107E-2</v>
      </c>
      <c r="G47" s="23">
        <f t="shared" si="2"/>
        <v>-178293.88000000012</v>
      </c>
      <c r="H47" s="41">
        <f t="shared" si="3"/>
        <v>-13.707964962376778</v>
      </c>
      <c r="I47" s="23">
        <v>1189951.04</v>
      </c>
      <c r="J47" s="41">
        <f t="shared" si="4"/>
        <v>2.8378113135552802E-2</v>
      </c>
      <c r="K47" s="23">
        <f t="shared" si="6"/>
        <v>-67585.920000000158</v>
      </c>
      <c r="L47" s="41">
        <f t="shared" si="5"/>
        <v>-5.6797227556522216</v>
      </c>
      <c r="M47" s="74" t="s">
        <v>123</v>
      </c>
    </row>
    <row r="48" spans="1:16384" ht="15" customHeight="1">
      <c r="A48" s="18">
        <v>42</v>
      </c>
      <c r="B48" s="19" t="s">
        <v>37</v>
      </c>
      <c r="C48" s="20">
        <v>60011.770000000004</v>
      </c>
      <c r="D48" s="40">
        <f t="shared" si="1"/>
        <v>1.2943055256006556E-3</v>
      </c>
      <c r="E48" s="20">
        <v>50258</v>
      </c>
      <c r="F48" s="40">
        <f t="shared" si="0"/>
        <v>1.0839408187033603E-3</v>
      </c>
      <c r="G48" s="20">
        <f t="shared" si="2"/>
        <v>9753.7700000000041</v>
      </c>
      <c r="H48" s="40">
        <f t="shared" si="3"/>
        <v>19.407397827211597</v>
      </c>
      <c r="I48" s="20">
        <v>144682.21</v>
      </c>
      <c r="J48" s="40">
        <f t="shared" si="4"/>
        <v>3.4504008871506244E-3</v>
      </c>
      <c r="K48" s="20">
        <f t="shared" si="6"/>
        <v>-84670.439999999988</v>
      </c>
      <c r="L48" s="40">
        <f t="shared" si="5"/>
        <v>-58.52166620899694</v>
      </c>
      <c r="M48" s="73" t="s">
        <v>124</v>
      </c>
    </row>
    <row r="49" spans="1:16384" ht="15" customHeight="1">
      <c r="A49" s="18">
        <v>43</v>
      </c>
      <c r="B49" s="19" t="s">
        <v>177</v>
      </c>
      <c r="C49" s="20">
        <f>5021241.92+4876625.58</f>
        <v>9897867.5</v>
      </c>
      <c r="D49" s="40">
        <f t="shared" si="1"/>
        <v>0.2134725337531812</v>
      </c>
      <c r="E49" s="20">
        <v>9968325</v>
      </c>
      <c r="F49" s="40">
        <f t="shared" si="0"/>
        <v>0.21499212785230556</v>
      </c>
      <c r="G49" s="20">
        <f t="shared" si="2"/>
        <v>-70457.5</v>
      </c>
      <c r="H49" s="40">
        <f t="shared" si="3"/>
        <v>-0.70681383281544186</v>
      </c>
      <c r="I49" s="20">
        <f>5792608.75+5025514.74</f>
        <v>10818123.49</v>
      </c>
      <c r="J49" s="40">
        <f t="shared" si="4"/>
        <v>0.25799207025660592</v>
      </c>
      <c r="K49" s="20">
        <f t="shared" si="6"/>
        <v>-920255.99000000022</v>
      </c>
      <c r="L49" s="40">
        <f t="shared" si="5"/>
        <v>-8.506613839735337</v>
      </c>
      <c r="M49" s="73" t="s">
        <v>130</v>
      </c>
    </row>
    <row r="50" spans="1:16384" ht="15" customHeight="1">
      <c r="A50" s="18">
        <v>44</v>
      </c>
      <c r="B50" s="19" t="s">
        <v>67</v>
      </c>
      <c r="C50" s="20">
        <v>9434545.620000001</v>
      </c>
      <c r="D50" s="40">
        <f t="shared" si="1"/>
        <v>0.20347982616572494</v>
      </c>
      <c r="E50" s="20">
        <v>10345691</v>
      </c>
      <c r="F50" s="40">
        <f t="shared" si="0"/>
        <v>0.22313097959711861</v>
      </c>
      <c r="G50" s="20">
        <f t="shared" si="2"/>
        <v>-911145.37999999896</v>
      </c>
      <c r="H50" s="40">
        <f t="shared" si="3"/>
        <v>-8.8070036114552295</v>
      </c>
      <c r="I50" s="20">
        <v>12835854.25</v>
      </c>
      <c r="J50" s="40">
        <f t="shared" si="4"/>
        <v>0.30611118596775733</v>
      </c>
      <c r="K50" s="20">
        <f t="shared" si="6"/>
        <v>-3401308.629999999</v>
      </c>
      <c r="L50" s="40">
        <f t="shared" si="5"/>
        <v>-26.498498376140404</v>
      </c>
      <c r="M50" s="73" t="s">
        <v>131</v>
      </c>
    </row>
    <row r="51" spans="1:16384" ht="15" customHeight="1">
      <c r="A51" s="18">
        <v>45</v>
      </c>
      <c r="B51" s="19" t="s">
        <v>44</v>
      </c>
      <c r="C51" s="20">
        <v>1745861.51</v>
      </c>
      <c r="D51" s="40">
        <f t="shared" si="1"/>
        <v>3.7653916878747362E-2</v>
      </c>
      <c r="E51" s="20">
        <v>2325698</v>
      </c>
      <c r="F51" s="40">
        <f t="shared" si="0"/>
        <v>5.0159556571625755E-2</v>
      </c>
      <c r="G51" s="20">
        <f t="shared" si="2"/>
        <v>-579836.49</v>
      </c>
      <c r="H51" s="40">
        <f t="shared" si="3"/>
        <v>-24.931718993609664</v>
      </c>
      <c r="I51" s="20">
        <v>1223097.1599999999</v>
      </c>
      <c r="J51" s="40">
        <f t="shared" si="4"/>
        <v>2.9168586282552703E-2</v>
      </c>
      <c r="K51" s="20">
        <f t="shared" si="6"/>
        <v>522764.35000000009</v>
      </c>
      <c r="L51" s="40">
        <f t="shared" si="5"/>
        <v>42.741032118822034</v>
      </c>
      <c r="M51" s="73" t="s">
        <v>132</v>
      </c>
    </row>
    <row r="52" spans="1:16384" ht="15" customHeight="1">
      <c r="A52" s="18">
        <v>462</v>
      </c>
      <c r="B52" s="19" t="s">
        <v>45</v>
      </c>
      <c r="C52" s="20">
        <f>414046.6+54405.57</f>
        <v>468452.17</v>
      </c>
      <c r="D52" s="40">
        <f t="shared" si="1"/>
        <v>1.0103355260320062E-2</v>
      </c>
      <c r="E52" s="20">
        <v>620135</v>
      </c>
      <c r="F52" s="40">
        <f t="shared" si="0"/>
        <v>1.337477893283872E-2</v>
      </c>
      <c r="G52" s="20">
        <f t="shared" si="2"/>
        <v>-151682.83000000002</v>
      </c>
      <c r="H52" s="40">
        <f t="shared" si="3"/>
        <v>-24.459646689833676</v>
      </c>
      <c r="I52" s="20">
        <v>0</v>
      </c>
      <c r="J52" s="40">
        <f t="shared" si="4"/>
        <v>0</v>
      </c>
      <c r="K52" s="20">
        <f t="shared" si="6"/>
        <v>468452.17</v>
      </c>
      <c r="L52" s="40" t="e">
        <f t="shared" si="5"/>
        <v>#DIV/0!</v>
      </c>
      <c r="M52" s="73" t="s">
        <v>133</v>
      </c>
    </row>
    <row r="53" spans="1:16384" ht="15" customHeight="1">
      <c r="A53" s="18">
        <v>463</v>
      </c>
      <c r="B53" s="19" t="s">
        <v>46</v>
      </c>
      <c r="C53" s="20">
        <v>14201281.859999999</v>
      </c>
      <c r="D53" s="40">
        <f>+C53/$C$2*100</f>
        <v>0.3062865431566234</v>
      </c>
      <c r="E53" s="20">
        <v>14258436</v>
      </c>
      <c r="F53" s="40">
        <f>+E53/$E$2*100</f>
        <v>0.30751921666738558</v>
      </c>
      <c r="G53" s="20">
        <f>+C53-E53</f>
        <v>-57154.140000000596</v>
      </c>
      <c r="H53" s="40">
        <f>+C53/E53*100-100</f>
        <v>-0.40084438433500225</v>
      </c>
      <c r="I53" s="20">
        <v>13649930.550000001</v>
      </c>
      <c r="J53" s="40">
        <v>0</v>
      </c>
      <c r="K53" s="20">
        <f>+C53-I53</f>
        <v>551351.30999999866</v>
      </c>
      <c r="L53" s="40">
        <f>+C53/I53*100-100</f>
        <v>4.039224287481801</v>
      </c>
      <c r="M53" s="73" t="s">
        <v>134</v>
      </c>
    </row>
    <row r="54" spans="1:16384" ht="15" customHeight="1">
      <c r="A54" s="18">
        <v>47</v>
      </c>
      <c r="B54" s="19" t="s">
        <v>47</v>
      </c>
      <c r="C54" s="20">
        <v>506709.36000000004</v>
      </c>
      <c r="D54" s="40">
        <f t="shared" si="1"/>
        <v>1.0928468274166415E-2</v>
      </c>
      <c r="E54" s="20">
        <v>428167</v>
      </c>
      <c r="F54" s="40">
        <f t="shared" si="0"/>
        <v>9.2345037311823315E-3</v>
      </c>
      <c r="G54" s="20">
        <f t="shared" si="2"/>
        <v>78542.360000000044</v>
      </c>
      <c r="H54" s="40">
        <f t="shared" si="3"/>
        <v>18.343861156978477</v>
      </c>
      <c r="I54" s="20">
        <v>654390.80000000005</v>
      </c>
      <c r="J54" s="40">
        <f t="shared" si="4"/>
        <v>1.5606000190785082E-2</v>
      </c>
      <c r="K54" s="20">
        <f t="shared" si="6"/>
        <v>-147681.44</v>
      </c>
      <c r="L54" s="40">
        <f t="shared" si="5"/>
        <v>-22.567774485827115</v>
      </c>
      <c r="M54" s="73" t="s">
        <v>135</v>
      </c>
    </row>
    <row r="55" spans="1:16384" s="34" customFormat="1" ht="15" customHeight="1">
      <c r="A55" s="31"/>
      <c r="B55" s="32" t="s">
        <v>80</v>
      </c>
      <c r="C55" s="33">
        <f>+C6-C37</f>
        <v>-8676540.099999994</v>
      </c>
      <c r="D55" s="43">
        <f t="shared" si="1"/>
        <v>-0.1871315209420695</v>
      </c>
      <c r="E55" s="33">
        <f>+E6-E37</f>
        <v>-11409660</v>
      </c>
      <c r="F55" s="43">
        <f t="shared" si="0"/>
        <v>-0.2460781607212181</v>
      </c>
      <c r="G55" s="33">
        <f t="shared" si="2"/>
        <v>2733119.900000006</v>
      </c>
      <c r="H55" s="43">
        <f t="shared" si="3"/>
        <v>-23.954437730835153</v>
      </c>
      <c r="I55" s="33">
        <f>+I6-I37</f>
        <v>-7864143.1400000006</v>
      </c>
      <c r="J55" s="43">
        <f t="shared" si="4"/>
        <v>-0.18754514785843748</v>
      </c>
      <c r="K55" s="33">
        <f t="shared" si="6"/>
        <v>-812396.95999999344</v>
      </c>
      <c r="L55" s="43">
        <f t="shared" si="5"/>
        <v>10.330393859031318</v>
      </c>
      <c r="M55" s="72" t="s">
        <v>137</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58</v>
      </c>
      <c r="C56" s="20"/>
      <c r="D56" s="40">
        <f>+C56/$C$2*100</f>
        <v>0</v>
      </c>
      <c r="E56" s="20"/>
      <c r="F56" s="40">
        <f>+E56/$E$2*100</f>
        <v>0</v>
      </c>
      <c r="G56" s="20">
        <f>+C56-E56</f>
        <v>0</v>
      </c>
      <c r="H56" s="40" t="e">
        <f>+C56/E56*100-100</f>
        <v>#DIV/0!</v>
      </c>
      <c r="I56" s="20"/>
      <c r="J56" s="40">
        <f t="shared" si="4"/>
        <v>0</v>
      </c>
      <c r="K56" s="20">
        <f>+C56-I56</f>
        <v>0</v>
      </c>
      <c r="L56" s="40" t="e">
        <f>+C56/I56*100-100</f>
        <v>#DIV/0!</v>
      </c>
      <c r="M56" s="73" t="s">
        <v>136</v>
      </c>
    </row>
    <row r="57" spans="1:16384" s="34" customFormat="1" ht="15" hidden="1" customHeight="1">
      <c r="A57" s="31"/>
      <c r="B57" s="32" t="s">
        <v>60</v>
      </c>
      <c r="C57" s="33">
        <f>+C55-C56</f>
        <v>-8676540.099999994</v>
      </c>
      <c r="D57" s="43">
        <f t="shared" si="1"/>
        <v>-0.1871315209420695</v>
      </c>
      <c r="E57" s="33">
        <f>+E55-E56</f>
        <v>-11409660</v>
      </c>
      <c r="F57" s="43">
        <f t="shared" si="0"/>
        <v>-0.2460781607212181</v>
      </c>
      <c r="G57" s="33">
        <f t="shared" si="2"/>
        <v>2733119.900000006</v>
      </c>
      <c r="H57" s="43">
        <f t="shared" si="3"/>
        <v>-23.954437730835153</v>
      </c>
      <c r="I57" s="33">
        <f>+I55-I56</f>
        <v>-7864143.1400000006</v>
      </c>
      <c r="J57" s="43">
        <f t="shared" si="4"/>
        <v>-0.18754514785843748</v>
      </c>
      <c r="K57" s="33">
        <f t="shared" si="6"/>
        <v>-812396.95999999344</v>
      </c>
      <c r="L57" s="43">
        <f t="shared" si="5"/>
        <v>10.330393859031318</v>
      </c>
      <c r="M57" s="72" t="s">
        <v>140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78</v>
      </c>
      <c r="C58" s="33">
        <f>+C57+C44</f>
        <v>-8115461.5699999938</v>
      </c>
      <c r="D58" s="43">
        <f t="shared" si="1"/>
        <v>-0.17503044407539994</v>
      </c>
      <c r="E58" s="33">
        <f>+E57+E44</f>
        <v>-10789535</v>
      </c>
      <c r="F58" s="43">
        <f t="shared" si="0"/>
        <v>-0.23270359746365871</v>
      </c>
      <c r="G58" s="33">
        <f t="shared" si="2"/>
        <v>2674073.4300000062</v>
      </c>
      <c r="H58" s="43">
        <f t="shared" si="3"/>
        <v>-24.78395435947894</v>
      </c>
      <c r="I58" s="33">
        <f>+I57+I44</f>
        <v>-7182784.0100000007</v>
      </c>
      <c r="J58" s="43">
        <f t="shared" si="4"/>
        <v>-0.17129600329104264</v>
      </c>
      <c r="K58" s="33">
        <f t="shared" si="6"/>
        <v>-932677.55999999307</v>
      </c>
      <c r="L58" s="43">
        <f t="shared" si="5"/>
        <v>12.984903328591017</v>
      </c>
      <c r="M58" s="72" t="s">
        <v>139</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79</v>
      </c>
      <c r="C59" s="33">
        <f>+C6-(C37-C50)</f>
        <v>758005.52000000328</v>
      </c>
      <c r="D59" s="43">
        <f t="shared" si="1"/>
        <v>1.6348305223655334E-2</v>
      </c>
      <c r="E59" s="33">
        <f>+E6-(E37-E50)</f>
        <v>-1063969</v>
      </c>
      <c r="F59" s="43">
        <f t="shared" si="0"/>
        <v>-2.2947181124099554E-2</v>
      </c>
      <c r="G59" s="33">
        <f t="shared" si="2"/>
        <v>1821974.5200000033</v>
      </c>
      <c r="H59" s="43">
        <f t="shared" si="3"/>
        <v>-171.24319599537236</v>
      </c>
      <c r="I59" s="33">
        <f>+I6-(I37-I50)</f>
        <v>4971711.1099999994</v>
      </c>
      <c r="J59" s="43">
        <f t="shared" si="4"/>
        <v>0.11856603810931983</v>
      </c>
      <c r="K59" s="33">
        <f t="shared" si="6"/>
        <v>-4213705.5899999961</v>
      </c>
      <c r="L59" s="43">
        <f t="shared" si="5"/>
        <v>-84.753629017676303</v>
      </c>
      <c r="M59" s="72" t="s">
        <v>138</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2962061.2699999996</v>
      </c>
      <c r="D60" s="43">
        <f t="shared" si="1"/>
        <v>6.3884339170944215E-2</v>
      </c>
      <c r="E60" s="33">
        <f>+E61+E62</f>
        <v>2901288</v>
      </c>
      <c r="F60" s="43">
        <f t="shared" si="0"/>
        <v>6.2573609972824906E-2</v>
      </c>
      <c r="G60" s="33">
        <f t="shared" si="2"/>
        <v>60773.269999999553</v>
      </c>
      <c r="H60" s="43">
        <f t="shared" si="3"/>
        <v>2.0946996644248799</v>
      </c>
      <c r="I60" s="33">
        <f>+I61+I62+I63</f>
        <v>3465582.46</v>
      </c>
      <c r="J60" s="43">
        <f t="shared" si="4"/>
        <v>8.2647678622531723E-2</v>
      </c>
      <c r="K60" s="33">
        <f t="shared" si="6"/>
        <v>-503521.19000000041</v>
      </c>
      <c r="L60" s="43">
        <f t="shared" si="5"/>
        <v>-14.529193744822919</v>
      </c>
      <c r="M60" s="72" t="s">
        <v>141</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53</v>
      </c>
      <c r="C61" s="23">
        <v>2103846.0299999998</v>
      </c>
      <c r="D61" s="41">
        <f t="shared" si="1"/>
        <v>4.5374758012336626E-2</v>
      </c>
      <c r="E61" s="23">
        <v>2150963</v>
      </c>
      <c r="F61" s="41">
        <f t="shared" si="0"/>
        <v>4.6390954578786177E-2</v>
      </c>
      <c r="G61" s="23">
        <f t="shared" si="2"/>
        <v>-47116.970000000205</v>
      </c>
      <c r="H61" s="41">
        <f t="shared" si="3"/>
        <v>-2.1905058338985981</v>
      </c>
      <c r="I61" s="23">
        <v>2609105.46</v>
      </c>
      <c r="J61" s="41">
        <f t="shared" si="4"/>
        <v>6.2222299437184013E-2</v>
      </c>
      <c r="K61" s="23">
        <f t="shared" si="6"/>
        <v>-505259.43000000017</v>
      </c>
      <c r="L61" s="41">
        <f t="shared" si="5"/>
        <v>-19.365236006979956</v>
      </c>
      <c r="M61" s="74" t="s">
        <v>142</v>
      </c>
    </row>
    <row r="62" spans="1:16384" ht="15" customHeight="1">
      <c r="A62" s="21">
        <v>4612</v>
      </c>
      <c r="B62" s="22" t="s">
        <v>54</v>
      </c>
      <c r="C62" s="23">
        <v>858215.24</v>
      </c>
      <c r="D62" s="41">
        <f t="shared" si="1"/>
        <v>1.85095811586076E-2</v>
      </c>
      <c r="E62" s="23">
        <v>750325</v>
      </c>
      <c r="F62" s="41">
        <f t="shared" si="0"/>
        <v>1.6182655394038736E-2</v>
      </c>
      <c r="G62" s="23">
        <f t="shared" si="2"/>
        <v>107890.23999999999</v>
      </c>
      <c r="H62" s="41">
        <f t="shared" si="3"/>
        <v>14.379134375104115</v>
      </c>
      <c r="I62" s="23">
        <v>856477</v>
      </c>
      <c r="J62" s="41">
        <f t="shared" si="4"/>
        <v>2.0425379185347703E-2</v>
      </c>
      <c r="K62" s="23">
        <f t="shared" si="6"/>
        <v>1738.2399999999907</v>
      </c>
      <c r="L62" s="41">
        <f t="shared" si="5"/>
        <v>0.20295232679920616</v>
      </c>
      <c r="M62" s="74" t="s">
        <v>143</v>
      </c>
    </row>
    <row r="63" spans="1:16384" ht="15" hidden="1" customHeight="1">
      <c r="A63" s="21">
        <v>463</v>
      </c>
      <c r="B63" s="22" t="s">
        <v>46</v>
      </c>
      <c r="C63" s="23"/>
      <c r="D63" s="41"/>
      <c r="E63" s="23"/>
      <c r="F63" s="41"/>
      <c r="G63" s="23"/>
      <c r="H63" s="41"/>
      <c r="I63" s="23"/>
      <c r="J63" s="41">
        <f t="shared" si="4"/>
        <v>0</v>
      </c>
      <c r="K63" s="23"/>
      <c r="L63" s="41"/>
      <c r="M63" s="74"/>
    </row>
    <row r="64" spans="1:16384" s="34" customFormat="1" ht="15" customHeight="1">
      <c r="A64" s="31">
        <v>4418</v>
      </c>
      <c r="B64" s="32" t="s">
        <v>65</v>
      </c>
      <c r="C64" s="33">
        <v>0</v>
      </c>
      <c r="D64" s="43">
        <f t="shared" si="1"/>
        <v>0</v>
      </c>
      <c r="E64" s="33">
        <v>0</v>
      </c>
      <c r="F64" s="43">
        <f t="shared" ref="F64:F71" si="25">+E64/$E$2*100</f>
        <v>0</v>
      </c>
      <c r="G64" s="33">
        <f t="shared" si="2"/>
        <v>0</v>
      </c>
      <c r="H64" s="43" t="e">
        <f t="shared" si="3"/>
        <v>#DIV/0!</v>
      </c>
      <c r="I64" s="33">
        <v>0</v>
      </c>
      <c r="J64" s="43">
        <f t="shared" si="4"/>
        <v>0</v>
      </c>
      <c r="K64" s="33">
        <f t="shared" si="6"/>
        <v>0</v>
      </c>
      <c r="L64" s="43" t="e">
        <f t="shared" si="5"/>
        <v>#DIV/0!</v>
      </c>
      <c r="M64" s="72" t="s">
        <v>144</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c r="B65" s="32" t="s">
        <v>55</v>
      </c>
      <c r="C65" s="33">
        <f>+C57-C60-C64</f>
        <v>-11638601.369999994</v>
      </c>
      <c r="D65" s="43">
        <f t="shared" si="1"/>
        <v>-0.25101586011301369</v>
      </c>
      <c r="E65" s="33">
        <f>+E57-E60-E64</f>
        <v>-14310948</v>
      </c>
      <c r="F65" s="43">
        <f t="shared" si="25"/>
        <v>-0.30865177069404309</v>
      </c>
      <c r="G65" s="33">
        <f t="shared" ref="G65:G71" si="26">+C65-E65</f>
        <v>2672346.6300000064</v>
      </c>
      <c r="H65" s="43">
        <f t="shared" ref="H65:H71" si="27">+C65/E65*100-100</f>
        <v>-18.673442388303044</v>
      </c>
      <c r="I65" s="33">
        <f>+I57-I60-I64</f>
        <v>-11329725.600000001</v>
      </c>
      <c r="J65" s="43">
        <f t="shared" si="4"/>
        <v>-0.27019282648096921</v>
      </c>
      <c r="K65" s="33">
        <f t="shared" ref="K65:K71" si="28">+C65-I65</f>
        <v>-308875.7699999921</v>
      </c>
      <c r="L65" s="43">
        <f t="shared" ref="L65:L71" si="29">+C65/I65*100-100</f>
        <v>2.7262422842790954</v>
      </c>
      <c r="M65" s="72" t="s">
        <v>145</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48</v>
      </c>
      <c r="C66" s="33">
        <f>+SUM(C67:C71)</f>
        <v>11638601.369999994</v>
      </c>
      <c r="D66" s="43">
        <f t="shared" ref="D66:D71" si="30">+C66/$C$2*100</f>
        <v>0.25101586011301369</v>
      </c>
      <c r="E66" s="33">
        <f>+SUM(E67:E71)</f>
        <v>14310948</v>
      </c>
      <c r="F66" s="43">
        <f t="shared" si="25"/>
        <v>0.30865177069404309</v>
      </c>
      <c r="G66" s="33">
        <f t="shared" si="26"/>
        <v>-2672346.6300000064</v>
      </c>
      <c r="H66" s="43">
        <f t="shared" si="27"/>
        <v>-18.673442388303044</v>
      </c>
      <c r="I66" s="33">
        <f>+SUM(I67:I71)</f>
        <v>11329725.600000001</v>
      </c>
      <c r="J66" s="43">
        <f t="shared" ref="J66:J71" si="31">+I66/$I$2*100</f>
        <v>0.27019282648096921</v>
      </c>
      <c r="K66" s="33">
        <f t="shared" si="28"/>
        <v>308875.7699999921</v>
      </c>
      <c r="L66" s="43">
        <f t="shared" si="29"/>
        <v>2.7262422842790954</v>
      </c>
      <c r="M66" s="72" t="s">
        <v>146</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c r="A67" s="21">
        <v>7511</v>
      </c>
      <c r="B67" s="22" t="s">
        <v>56</v>
      </c>
      <c r="C67" s="23">
        <v>2809044.68</v>
      </c>
      <c r="D67" s="41">
        <f t="shared" si="30"/>
        <v>6.058414959237373E-2</v>
      </c>
      <c r="E67" s="23">
        <v>3058625</v>
      </c>
      <c r="F67" s="41">
        <f t="shared" si="25"/>
        <v>6.596698011473924E-2</v>
      </c>
      <c r="G67" s="23">
        <f t="shared" si="26"/>
        <v>-249580.31999999983</v>
      </c>
      <c r="H67" s="41">
        <f t="shared" si="27"/>
        <v>-8.1598862233846887</v>
      </c>
      <c r="I67" s="70">
        <v>4536184.96</v>
      </c>
      <c r="J67" s="41">
        <f t="shared" si="31"/>
        <v>0.10817955165506056</v>
      </c>
      <c r="K67" s="23">
        <f t="shared" si="28"/>
        <v>-1727140.2799999998</v>
      </c>
      <c r="L67" s="41">
        <f t="shared" si="29"/>
        <v>-38.074732296630152</v>
      </c>
      <c r="M67" s="74" t="s">
        <v>147</v>
      </c>
    </row>
    <row r="68" spans="1:16384" ht="15" customHeight="1">
      <c r="A68" s="21">
        <v>7512</v>
      </c>
      <c r="B68" s="22" t="s">
        <v>49</v>
      </c>
      <c r="C68" s="23">
        <v>778652.41999999993</v>
      </c>
      <c r="D68" s="41">
        <f t="shared" si="30"/>
        <v>1.6793607816072122E-2</v>
      </c>
      <c r="E68" s="23">
        <v>820365</v>
      </c>
      <c r="F68" s="41">
        <f t="shared" si="25"/>
        <v>1.769324505025234E-2</v>
      </c>
      <c r="G68" s="23">
        <f t="shared" si="26"/>
        <v>-41712.580000000075</v>
      </c>
      <c r="H68" s="41">
        <f t="shared" si="27"/>
        <v>-5.0846367165834749</v>
      </c>
      <c r="I68" s="70">
        <v>2000000</v>
      </c>
      <c r="J68" s="41">
        <f t="shared" si="31"/>
        <v>4.7696270151674137E-2</v>
      </c>
      <c r="K68" s="23">
        <f t="shared" si="28"/>
        <v>-1221347.58</v>
      </c>
      <c r="L68" s="41">
        <f t="shared" si="29"/>
        <v>-61.067379000000003</v>
      </c>
      <c r="M68" s="74" t="s">
        <v>148</v>
      </c>
    </row>
    <row r="69" spans="1:16384" ht="15" customHeight="1">
      <c r="A69" s="18">
        <v>72</v>
      </c>
      <c r="B69" s="19" t="s">
        <v>176</v>
      </c>
      <c r="C69" s="20">
        <v>1982316.8699999999</v>
      </c>
      <c r="D69" s="40">
        <f t="shared" si="30"/>
        <v>4.2753674459733423E-2</v>
      </c>
      <c r="E69" s="20">
        <v>2135485</v>
      </c>
      <c r="F69" s="40">
        <f t="shared" si="25"/>
        <v>4.6057132381486433E-2</v>
      </c>
      <c r="G69" s="20">
        <f t="shared" si="26"/>
        <v>-153168.13000000012</v>
      </c>
      <c r="H69" s="40">
        <f t="shared" si="27"/>
        <v>-7.1725219329566841</v>
      </c>
      <c r="I69" s="69">
        <v>2880059.51</v>
      </c>
      <c r="J69" s="40">
        <f t="shared" si="31"/>
        <v>6.868404822092912E-2</v>
      </c>
      <c r="K69" s="20">
        <f t="shared" si="28"/>
        <v>-897742.6399999999</v>
      </c>
      <c r="L69" s="40">
        <f t="shared" si="29"/>
        <v>-31.170975352519719</v>
      </c>
      <c r="M69" s="73" t="s">
        <v>149</v>
      </c>
    </row>
    <row r="70" spans="1:16384" ht="15" customHeight="1">
      <c r="A70" s="28"/>
      <c r="B70" s="29" t="s">
        <v>155</v>
      </c>
      <c r="C70" s="30">
        <v>943201.58</v>
      </c>
      <c r="D70" s="40">
        <f t="shared" si="30"/>
        <v>2.0342526420221711E-2</v>
      </c>
      <c r="E70" s="30">
        <v>840563</v>
      </c>
      <c r="F70" s="40">
        <f t="shared" ref="F70" si="32">+E70/$E$2*100</f>
        <v>1.8128865979381445E-2</v>
      </c>
      <c r="G70" s="20">
        <f t="shared" ref="G70" si="33">+C70-E70</f>
        <v>102638.57999999996</v>
      </c>
      <c r="H70" s="40">
        <f t="shared" ref="H70" si="34">+C70/E70*100-100</f>
        <v>12.210694498806163</v>
      </c>
      <c r="I70" s="71">
        <v>1414707.51</v>
      </c>
      <c r="J70" s="40">
        <f t="shared" ref="J70" si="35">+I70/$I$2*100</f>
        <v>3.3738135791281126E-2</v>
      </c>
      <c r="K70" s="20">
        <f t="shared" ref="K70" si="36">+C70-I70</f>
        <v>-471505.93000000005</v>
      </c>
      <c r="L70" s="40">
        <f t="shared" ref="L70" si="37">+C70/I70*100-100</f>
        <v>-33.328863151366178</v>
      </c>
      <c r="M70" s="76" t="s">
        <v>156</v>
      </c>
    </row>
    <row r="71" spans="1:16384" ht="15" customHeight="1" thickBot="1">
      <c r="A71" s="24"/>
      <c r="B71" s="25" t="s">
        <v>51</v>
      </c>
      <c r="C71" s="26">
        <f>+-C65-SUM(C67:C70)</f>
        <v>5125385.8199999938</v>
      </c>
      <c r="D71" s="42">
        <f t="shared" si="30"/>
        <v>0.11054190182461274</v>
      </c>
      <c r="E71" s="26">
        <f>+-E65-SUM(E67:E70)</f>
        <v>7455910</v>
      </c>
      <c r="F71" s="42">
        <f t="shared" si="25"/>
        <v>0.1608055471681836</v>
      </c>
      <c r="G71" s="26">
        <f t="shared" si="26"/>
        <v>-2330524.1800000062</v>
      </c>
      <c r="H71" s="42">
        <f t="shared" si="27"/>
        <v>-31.257407613557646</v>
      </c>
      <c r="I71" s="26">
        <f>+-I65-SUM(I67:I70)</f>
        <v>498773.62000000291</v>
      </c>
      <c r="J71" s="42">
        <f t="shared" si="31"/>
        <v>1.18948206620243E-2</v>
      </c>
      <c r="K71" s="26">
        <f t="shared" si="28"/>
        <v>4626612.1999999909</v>
      </c>
      <c r="L71" s="42">
        <f t="shared" si="29"/>
        <v>927.59761432450341</v>
      </c>
      <c r="M71" s="77" t="s">
        <v>150</v>
      </c>
    </row>
    <row r="72" spans="1:16384" ht="13.5" customHeight="1"/>
    <row r="76" spans="1:16384">
      <c r="G76" s="88"/>
    </row>
    <row r="78" spans="1:16384">
      <c r="J78" s="89"/>
    </row>
  </sheetData>
  <sheetProtection algorithmName="SHA-512" hashValue="J9GX8oyn8JKezuysnEPWtTr1ab5DX3aqKWre8/Ap0Z1qg2J0fQduLOnO1kQI0I2mseTbHhehXioHPdR0/vpINQ==" saltValue="+Oelc5CiBMdKBk8+ejs6yg=="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C62"/>
  <sheetViews>
    <sheetView zoomScale="90" zoomScaleNormal="90" zoomScaleSheetLayoutView="90" workbookViewId="0">
      <pane ySplit="5" topLeftCell="A6" activePane="bottomLeft" state="frozen"/>
      <selection pane="bottomLeft" activeCell="E13" sqref="E13"/>
    </sheetView>
  </sheetViews>
  <sheetFormatPr defaultColWidth="9.140625" defaultRowHeight="13.5"/>
  <cols>
    <col min="1" max="1" width="12.7109375" style="4" customWidth="1"/>
    <col min="2" max="2" width="61.28515625" style="4" customWidth="1"/>
    <col min="3" max="3" width="9.140625" style="6"/>
    <col min="4" max="4" width="9.140625" style="4"/>
    <col min="5" max="5" width="9.140625" style="6"/>
    <col min="6" max="6" width="10" style="7" customWidth="1"/>
    <col min="7" max="7" width="10.85546875" style="6" customWidth="1"/>
    <col min="8" max="8" width="11.42578125" style="7" customWidth="1"/>
    <col min="9" max="9" width="9.140625" style="6"/>
    <col min="10" max="10" width="11.85546875" style="7" customWidth="1"/>
    <col min="11" max="11" width="11.28515625" style="6" customWidth="1"/>
    <col min="12" max="12" width="11.7109375" style="7" customWidth="1"/>
    <col min="13" max="13" width="53.85546875" style="4" customWidth="1"/>
    <col min="14" max="15" width="9.140625" style="1"/>
    <col min="16" max="17" width="12.7109375" style="1" bestFit="1" customWidth="1"/>
    <col min="18" max="18" width="10.42578125" style="1" bestFit="1" customWidth="1"/>
    <col min="19" max="16384" width="9.140625" style="1"/>
  </cols>
  <sheetData>
    <row r="1" spans="1:16357" ht="18.75" customHeight="1" thickBot="1">
      <c r="B1" s="5"/>
      <c r="M1" s="5"/>
    </row>
    <row r="2" spans="1:16357" ht="15.75" customHeight="1" thickBot="1">
      <c r="A2" s="8" t="s">
        <v>59</v>
      </c>
      <c r="B2" s="8"/>
      <c r="C2" s="92">
        <f>'Centralna država-ek klas'!C2:D2</f>
        <v>4636600000</v>
      </c>
      <c r="D2" s="93"/>
      <c r="E2" s="92">
        <f>'Centralna država-ek klas'!E2:F2</f>
        <v>4636600000</v>
      </c>
      <c r="F2" s="93"/>
      <c r="G2" s="9"/>
      <c r="H2" s="10"/>
      <c r="I2" s="92">
        <f>'Centralna država-ek klas'!I2:J2</f>
        <v>4193200000</v>
      </c>
      <c r="J2" s="93"/>
      <c r="K2" s="9"/>
      <c r="L2" s="10"/>
      <c r="M2" s="8" t="s">
        <v>81</v>
      </c>
    </row>
    <row r="3" spans="1:16357" ht="15" customHeight="1" thickBot="1">
      <c r="A3" s="8"/>
      <c r="B3" s="8"/>
      <c r="C3" s="11"/>
      <c r="D3" s="8"/>
      <c r="E3" s="11"/>
      <c r="F3" s="10"/>
      <c r="G3" s="11"/>
      <c r="H3" s="10"/>
      <c r="I3" s="11"/>
      <c r="J3" s="10"/>
      <c r="K3" s="11"/>
      <c r="L3" s="10"/>
      <c r="M3" s="8"/>
    </row>
    <row r="4" spans="1:16357" ht="15" customHeight="1">
      <c r="A4" s="98" t="s">
        <v>73</v>
      </c>
      <c r="B4" s="96" t="s">
        <v>74</v>
      </c>
      <c r="C4" s="102" t="s">
        <v>185</v>
      </c>
      <c r="D4" s="103"/>
      <c r="E4" s="100" t="s">
        <v>186</v>
      </c>
      <c r="F4" s="101"/>
      <c r="G4" s="100" t="s">
        <v>175</v>
      </c>
      <c r="H4" s="101"/>
      <c r="I4" s="100" t="s">
        <v>187</v>
      </c>
      <c r="J4" s="101"/>
      <c r="K4" s="100" t="s">
        <v>175</v>
      </c>
      <c r="L4" s="101"/>
      <c r="M4" s="94" t="s">
        <v>151</v>
      </c>
    </row>
    <row r="5" spans="1:16357" ht="24" customHeight="1">
      <c r="A5" s="99"/>
      <c r="B5" s="97"/>
      <c r="C5" s="12" t="s">
        <v>63</v>
      </c>
      <c r="D5" s="13" t="s">
        <v>57</v>
      </c>
      <c r="E5" s="12" t="s">
        <v>63</v>
      </c>
      <c r="F5" s="13" t="s">
        <v>57</v>
      </c>
      <c r="G5" s="12" t="s">
        <v>66</v>
      </c>
      <c r="H5" s="13" t="s">
        <v>64</v>
      </c>
      <c r="I5" s="12" t="s">
        <v>63</v>
      </c>
      <c r="J5" s="14" t="s">
        <v>57</v>
      </c>
      <c r="K5" s="12" t="s">
        <v>63</v>
      </c>
      <c r="L5" s="14" t="s">
        <v>64</v>
      </c>
      <c r="M5" s="95"/>
    </row>
    <row r="6" spans="1:16357" s="38" customFormat="1" ht="15" customHeight="1">
      <c r="A6" s="35"/>
      <c r="B6" s="36" t="s">
        <v>52</v>
      </c>
      <c r="C6" s="37">
        <f>+C7+C17+C22+C23+C24+C25+C26</f>
        <v>390608748.84999996</v>
      </c>
      <c r="D6" s="44">
        <f>+C6/$C$2*100</f>
        <v>8.4244651005046798</v>
      </c>
      <c r="E6" s="37">
        <f>+E7+E17+E22+E23+E24+E25+E26</f>
        <v>375654924.9808085</v>
      </c>
      <c r="F6" s="44">
        <f t="shared" ref="F6:F52" si="0">+E6/$E$2*100</f>
        <v>8.1019480865463596</v>
      </c>
      <c r="G6" s="37">
        <f>+C6-E6</f>
        <v>14953823.869191468</v>
      </c>
      <c r="H6" s="44">
        <f>+C6/E6*100-100</f>
        <v>3.9807341458268866</v>
      </c>
      <c r="I6" s="37">
        <f>+I7+I17+I22+I23+I24+I25+I26</f>
        <v>423543868.08000004</v>
      </c>
      <c r="J6" s="44">
        <f>+I6/$I$2*100</f>
        <v>10.100731376514357</v>
      </c>
      <c r="K6" s="37">
        <f>+C6-I6</f>
        <v>-32935119.230000079</v>
      </c>
      <c r="L6" s="44">
        <f>+C6/I6*100-100</f>
        <v>-7.776082175218562</v>
      </c>
      <c r="M6" s="81"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256394113.53999999</v>
      </c>
      <c r="D7" s="40">
        <f t="shared" ref="D7:D55" si="1">+C7/$C$2*100</f>
        <v>5.5297872048483798</v>
      </c>
      <c r="E7" s="20">
        <f>+SUM(E8:E16)</f>
        <v>240090495.14455384</v>
      </c>
      <c r="F7" s="40">
        <f t="shared" si="0"/>
        <v>5.1781584597453705</v>
      </c>
      <c r="G7" s="20">
        <f t="shared" ref="G7:G54" si="2">+C7-E7</f>
        <v>16303618.395446151</v>
      </c>
      <c r="H7" s="40">
        <f t="shared" ref="H7:H54" si="3">+C7/E7*100-100</f>
        <v>6.7906138415142436</v>
      </c>
      <c r="I7" s="20">
        <f>+SUM(I8:I16)</f>
        <v>281077706.62</v>
      </c>
      <c r="J7" s="40">
        <f t="shared" ref="J7:J55" si="4">+I7/$I$2*100</f>
        <v>6.7031791142802639</v>
      </c>
      <c r="K7" s="20">
        <f t="shared" ref="K7:K54" si="5">+C7-I7</f>
        <v>-24683593.080000013</v>
      </c>
      <c r="L7" s="40">
        <f t="shared" ref="L7:L54" si="6">+C7/I7*100-100</f>
        <v>-8.7817683504052297</v>
      </c>
      <c r="M7" s="73" t="s">
        <v>82</v>
      </c>
    </row>
    <row r="8" spans="1:16357" ht="15" customHeight="1">
      <c r="A8" s="21">
        <v>7111</v>
      </c>
      <c r="B8" s="22" t="s">
        <v>2</v>
      </c>
      <c r="C8" s="23">
        <f>+'Centralna država-ek klas'!C8+'Lokalna država-ek klas '!C8</f>
        <v>34791996.289999999</v>
      </c>
      <c r="D8" s="41">
        <f t="shared" si="1"/>
        <v>0.75037735172324549</v>
      </c>
      <c r="E8" s="23">
        <f>+'Centralna država-ek klas'!E8+'Lokalna država-ek klas '!E8</f>
        <v>34690576.641956083</v>
      </c>
      <c r="F8" s="41">
        <f t="shared" si="0"/>
        <v>0.74818998063141273</v>
      </c>
      <c r="G8" s="23">
        <f t="shared" si="2"/>
        <v>101419.64804391563</v>
      </c>
      <c r="H8" s="41">
        <f t="shared" si="3"/>
        <v>0.29235503661607254</v>
      </c>
      <c r="I8" s="23">
        <f>+'Centralna država-ek klas'!I8+'Lokalna država-ek klas '!I8</f>
        <v>36967227.840000004</v>
      </c>
      <c r="J8" s="41">
        <f t="shared" si="4"/>
        <v>0.88159944290756476</v>
      </c>
      <c r="K8" s="23">
        <f t="shared" si="5"/>
        <v>-2175231.5500000045</v>
      </c>
      <c r="L8" s="41">
        <f t="shared" si="6"/>
        <v>-5.8842160397169891</v>
      </c>
      <c r="M8" s="74" t="s">
        <v>83</v>
      </c>
      <c r="P8" s="90"/>
      <c r="Q8" s="90"/>
      <c r="R8" s="90"/>
    </row>
    <row r="9" spans="1:16357" ht="15" customHeight="1">
      <c r="A9" s="21">
        <v>7112</v>
      </c>
      <c r="B9" s="22" t="s">
        <v>3</v>
      </c>
      <c r="C9" s="23">
        <f>+'Centralna država-ek klas'!C9</f>
        <v>30868426.009999998</v>
      </c>
      <c r="D9" s="41">
        <f t="shared" si="1"/>
        <v>0.66575564012422883</v>
      </c>
      <c r="E9" s="23">
        <f>+'Centralna država-ek klas'!E9</f>
        <v>18647009.191442244</v>
      </c>
      <c r="F9" s="41">
        <f t="shared" si="0"/>
        <v>0.40216989154644012</v>
      </c>
      <c r="G9" s="23">
        <f t="shared" si="2"/>
        <v>12221416.818557754</v>
      </c>
      <c r="H9" s="41">
        <f t="shared" si="3"/>
        <v>65.540895556412238</v>
      </c>
      <c r="I9" s="23">
        <f>+'Centralna država-ek klas'!I9</f>
        <v>24277400.609999999</v>
      </c>
      <c r="J9" s="41">
        <f t="shared" si="4"/>
        <v>0.57897072903748925</v>
      </c>
      <c r="K9" s="23">
        <f t="shared" si="5"/>
        <v>6591025.3999999985</v>
      </c>
      <c r="L9" s="41">
        <f t="shared" si="6"/>
        <v>27.148810146029874</v>
      </c>
      <c r="M9" s="74" t="s">
        <v>84</v>
      </c>
    </row>
    <row r="10" spans="1:16357" ht="15" customHeight="1">
      <c r="A10" s="21">
        <v>71131</v>
      </c>
      <c r="B10" s="22" t="s">
        <v>68</v>
      </c>
      <c r="C10" s="23">
        <f>+'Lokalna država-ek klas '!C9</f>
        <v>6600548.5199999986</v>
      </c>
      <c r="D10" s="41">
        <f t="shared" si="1"/>
        <v>0.14235751455808132</v>
      </c>
      <c r="E10" s="23">
        <f>+'Lokalna država-ek klas '!E9</f>
        <v>5980634</v>
      </c>
      <c r="F10" s="41">
        <f t="shared" si="0"/>
        <v>0.12898749083380062</v>
      </c>
      <c r="G10" s="23">
        <f t="shared" si="2"/>
        <v>619914.51999999862</v>
      </c>
      <c r="H10" s="41">
        <f t="shared" si="3"/>
        <v>10.365364608501352</v>
      </c>
      <c r="I10" s="23">
        <f>+'Lokalna država-ek klas '!I9</f>
        <v>4813308</v>
      </c>
      <c r="J10" s="41">
        <f t="shared" si="4"/>
        <v>0.11478841934560717</v>
      </c>
      <c r="K10" s="23">
        <f t="shared" si="5"/>
        <v>1787240.5199999986</v>
      </c>
      <c r="L10" s="41">
        <f t="shared" si="6"/>
        <v>37.131231161604404</v>
      </c>
      <c r="M10" s="74" t="s">
        <v>153</v>
      </c>
    </row>
    <row r="11" spans="1:16357" ht="15" customHeight="1">
      <c r="A11" s="21">
        <v>71132</v>
      </c>
      <c r="B11" s="22" t="s">
        <v>4</v>
      </c>
      <c r="C11" s="23">
        <f>+'Centralna država-ek klas'!C10+'Lokalna država-ek klas '!C10</f>
        <v>3183558.68</v>
      </c>
      <c r="D11" s="41">
        <f t="shared" si="1"/>
        <v>6.8661490747530515E-2</v>
      </c>
      <c r="E11" s="23">
        <f>+'Centralna država-ek klas'!E10+'Lokalna država-ek klas '!E10</f>
        <v>3510433.2228106493</v>
      </c>
      <c r="F11" s="41">
        <f t="shared" si="0"/>
        <v>7.5711366579188394E-2</v>
      </c>
      <c r="G11" s="23">
        <f t="shared" si="2"/>
        <v>-326874.54281064915</v>
      </c>
      <c r="H11" s="41">
        <f t="shared" si="3"/>
        <v>-9.3115157606939221</v>
      </c>
      <c r="I11" s="23">
        <f>+'Centralna država-ek klas'!I10+'Lokalna država-ek klas '!I10</f>
        <v>5093239.34</v>
      </c>
      <c r="J11" s="41">
        <f t="shared" si="4"/>
        <v>0.12146425975388725</v>
      </c>
      <c r="K11" s="23">
        <f t="shared" si="5"/>
        <v>-1909680.6599999997</v>
      </c>
      <c r="L11" s="41">
        <f t="shared" si="6"/>
        <v>-37.494422164735731</v>
      </c>
      <c r="M11" s="74" t="s">
        <v>85</v>
      </c>
    </row>
    <row r="12" spans="1:16357" ht="15" customHeight="1">
      <c r="A12" s="21">
        <v>7114</v>
      </c>
      <c r="B12" s="22" t="s">
        <v>5</v>
      </c>
      <c r="C12" s="23">
        <f>+'Centralna država-ek klas'!C11</f>
        <v>124572035.69</v>
      </c>
      <c r="D12" s="41">
        <f t="shared" si="1"/>
        <v>2.6867108590346374</v>
      </c>
      <c r="E12" s="23">
        <f>+'Centralna država-ek klas'!E11</f>
        <v>123198876.42972094</v>
      </c>
      <c r="F12" s="41">
        <f t="shared" si="0"/>
        <v>2.6570952083363011</v>
      </c>
      <c r="G12" s="23">
        <f t="shared" si="2"/>
        <v>1373159.2602790594</v>
      </c>
      <c r="H12" s="41">
        <f t="shared" si="3"/>
        <v>1.114587486568837</v>
      </c>
      <c r="I12" s="23">
        <f>+'Centralna država-ek klas'!I11</f>
        <v>142842604.22999999</v>
      </c>
      <c r="J12" s="41">
        <f t="shared" si="4"/>
        <v>3.4065297202613753</v>
      </c>
      <c r="K12" s="23">
        <f t="shared" si="5"/>
        <v>-18270568.539999992</v>
      </c>
      <c r="L12" s="41">
        <f t="shared" si="6"/>
        <v>-12.790699692496077</v>
      </c>
      <c r="M12" s="74" t="s">
        <v>86</v>
      </c>
    </row>
    <row r="13" spans="1:16357" ht="15" customHeight="1">
      <c r="A13" s="21">
        <v>7115</v>
      </c>
      <c r="B13" s="22" t="s">
        <v>6</v>
      </c>
      <c r="C13" s="23">
        <f>+'Centralna država-ek klas'!C12</f>
        <v>42325324.729999997</v>
      </c>
      <c r="D13" s="41">
        <f t="shared" si="1"/>
        <v>0.91285262325842209</v>
      </c>
      <c r="E13" s="23">
        <f>+'Centralna država-ek klas'!E12</f>
        <v>39472720.931465149</v>
      </c>
      <c r="F13" s="41">
        <f t="shared" si="0"/>
        <v>0.85132901116044413</v>
      </c>
      <c r="G13" s="23">
        <f t="shared" si="2"/>
        <v>2852603.7985348478</v>
      </c>
      <c r="H13" s="41">
        <f t="shared" si="3"/>
        <v>7.2267726450570819</v>
      </c>
      <c r="I13" s="23">
        <f>+'Centralna država-ek klas'!I12</f>
        <v>49013508.640000001</v>
      </c>
      <c r="J13" s="41">
        <f t="shared" si="4"/>
        <v>1.1688807745874272</v>
      </c>
      <c r="K13" s="23">
        <f t="shared" si="5"/>
        <v>-6688183.9100000039</v>
      </c>
      <c r="L13" s="41">
        <f t="shared" si="6"/>
        <v>-13.645593012171688</v>
      </c>
      <c r="M13" s="74" t="s">
        <v>87</v>
      </c>
    </row>
    <row r="14" spans="1:16357" ht="15" customHeight="1">
      <c r="A14" s="21">
        <v>7116</v>
      </c>
      <c r="B14" s="22" t="s">
        <v>7</v>
      </c>
      <c r="C14" s="23">
        <f>+'Centralna država-ek klas'!C13</f>
        <v>5055156.43</v>
      </c>
      <c r="D14" s="41">
        <f t="shared" si="1"/>
        <v>0.1090272274942846</v>
      </c>
      <c r="E14" s="23">
        <f>+'Centralna država-ek klas'!E13</f>
        <v>5131736.0986488108</v>
      </c>
      <c r="F14" s="41">
        <f t="shared" si="0"/>
        <v>0.11067886163673404</v>
      </c>
      <c r="G14" s="23">
        <f t="shared" si="2"/>
        <v>-76579.668648811057</v>
      </c>
      <c r="H14" s="41">
        <f t="shared" si="3"/>
        <v>-1.4922760480410204</v>
      </c>
      <c r="I14" s="23">
        <f>+'Centralna država-ek klas'!I13</f>
        <v>5823715.0499999998</v>
      </c>
      <c r="J14" s="41">
        <f t="shared" si="4"/>
        <v>0.13888474315558524</v>
      </c>
      <c r="K14" s="23">
        <f t="shared" si="5"/>
        <v>-768558.62000000011</v>
      </c>
      <c r="L14" s="41">
        <f t="shared" si="6"/>
        <v>-13.197050566545158</v>
      </c>
      <c r="M14" s="74" t="s">
        <v>88</v>
      </c>
    </row>
    <row r="15" spans="1:16357" ht="15" customHeight="1">
      <c r="A15" s="21"/>
      <c r="B15" s="22" t="s">
        <v>163</v>
      </c>
      <c r="C15" s="23">
        <f>+'Lokalna država-ek klas '!C11</f>
        <v>6608363.0899999999</v>
      </c>
      <c r="D15" s="41">
        <f t="shared" si="1"/>
        <v>0.14252605551481687</v>
      </c>
      <c r="E15" s="23">
        <f>+'Lokalna država-ek klas '!E11</f>
        <v>7130589</v>
      </c>
      <c r="F15" s="41">
        <f t="shared" si="0"/>
        <v>0.15378917741448475</v>
      </c>
      <c r="G15" s="23">
        <f t="shared" si="2"/>
        <v>-522225.91000000015</v>
      </c>
      <c r="H15" s="41">
        <f t="shared" si="3"/>
        <v>-7.3237415590773765</v>
      </c>
      <c r="I15" s="23">
        <f>+'Lokalna država-ek klas '!I11</f>
        <v>9890159.6600000001</v>
      </c>
      <c r="J15" s="41">
        <f t="shared" si="4"/>
        <v>0.23586186349327481</v>
      </c>
      <c r="K15" s="23">
        <f t="shared" si="5"/>
        <v>-3281796.5700000003</v>
      </c>
      <c r="L15" s="41">
        <f t="shared" si="6"/>
        <v>-33.182442779695236</v>
      </c>
      <c r="M15" s="74" t="s">
        <v>164</v>
      </c>
    </row>
    <row r="16" spans="1:16357" ht="15" customHeight="1">
      <c r="A16" s="21">
        <v>7118</v>
      </c>
      <c r="B16" s="22" t="s">
        <v>62</v>
      </c>
      <c r="C16" s="23">
        <f>+'Centralna država-ek klas'!C14</f>
        <v>2388704.1</v>
      </c>
      <c r="D16" s="41">
        <f t="shared" si="1"/>
        <v>5.1518442393132899E-2</v>
      </c>
      <c r="E16" s="23">
        <f>+'Centralna država-ek klas'!E14</f>
        <v>2327919.6285099816</v>
      </c>
      <c r="F16" s="41">
        <f t="shared" si="0"/>
        <v>5.0207471606564753E-2</v>
      </c>
      <c r="G16" s="23">
        <f t="shared" si="2"/>
        <v>60784.471490018535</v>
      </c>
      <c r="H16" s="41">
        <f t="shared" si="3"/>
        <v>2.6111069620098846</v>
      </c>
      <c r="I16" s="23">
        <f>+'Centralna država-ek klas'!I14</f>
        <v>2356543.25</v>
      </c>
      <c r="J16" s="41">
        <f t="shared" si="4"/>
        <v>5.6199161738052082E-2</v>
      </c>
      <c r="K16" s="23">
        <f t="shared" si="5"/>
        <v>32160.850000000093</v>
      </c>
      <c r="L16" s="41">
        <f t="shared" si="6"/>
        <v>1.3647468596216186</v>
      </c>
      <c r="M16" s="74" t="s">
        <v>89</v>
      </c>
    </row>
    <row r="17" spans="1:16357" ht="15" customHeight="1">
      <c r="A17" s="18">
        <v>712</v>
      </c>
      <c r="B17" s="19" t="s">
        <v>8</v>
      </c>
      <c r="C17" s="20">
        <f>+SUM(C18:C21)</f>
        <v>100648998.08000001</v>
      </c>
      <c r="D17" s="40">
        <f t="shared" si="1"/>
        <v>2.1707500772117503</v>
      </c>
      <c r="E17" s="20">
        <f>+SUM(E18:E21)</f>
        <v>98217938.653918162</v>
      </c>
      <c r="F17" s="40">
        <f t="shared" si="0"/>
        <v>2.1183181351403646</v>
      </c>
      <c r="G17" s="20">
        <f t="shared" si="2"/>
        <v>2431059.4260818511</v>
      </c>
      <c r="H17" s="40">
        <f t="shared" si="3"/>
        <v>2.4751684462122086</v>
      </c>
      <c r="I17" s="20">
        <f>+SUM(I18:I21)</f>
        <v>103212812.68000001</v>
      </c>
      <c r="J17" s="40">
        <f t="shared" si="4"/>
        <v>2.4614330983497092</v>
      </c>
      <c r="K17" s="20">
        <f t="shared" si="5"/>
        <v>-2563814.599999994</v>
      </c>
      <c r="L17" s="40">
        <f t="shared" si="6"/>
        <v>-2.4840080736379377</v>
      </c>
      <c r="M17" s="73" t="s">
        <v>90</v>
      </c>
    </row>
    <row r="18" spans="1:16357" ht="15" customHeight="1">
      <c r="A18" s="21">
        <v>7121</v>
      </c>
      <c r="B18" s="22" t="s">
        <v>9</v>
      </c>
      <c r="C18" s="23">
        <f>+'Centralna država-ek klas'!C16</f>
        <v>62607649.640000001</v>
      </c>
      <c r="D18" s="41">
        <f t="shared" si="1"/>
        <v>1.3502922322391409</v>
      </c>
      <c r="E18" s="23">
        <f>+'Centralna država-ek klas'!E16</f>
        <v>59501127.719372749</v>
      </c>
      <c r="F18" s="41">
        <f t="shared" si="0"/>
        <v>1.2832922339510147</v>
      </c>
      <c r="G18" s="23">
        <f t="shared" si="2"/>
        <v>3106521.9206272513</v>
      </c>
      <c r="H18" s="41">
        <f t="shared" si="3"/>
        <v>5.220946290763834</v>
      </c>
      <c r="I18" s="23">
        <f>+'Centralna država-ek klas'!I16</f>
        <v>64886914.579999998</v>
      </c>
      <c r="J18" s="41">
        <f t="shared" si="4"/>
        <v>1.5474319035581416</v>
      </c>
      <c r="K18" s="23">
        <f t="shared" si="5"/>
        <v>-2279264.9399999976</v>
      </c>
      <c r="L18" s="41">
        <f t="shared" si="6"/>
        <v>-3.5126727087475587</v>
      </c>
      <c r="M18" s="74" t="s">
        <v>91</v>
      </c>
    </row>
    <row r="19" spans="1:16357" ht="15" customHeight="1">
      <c r="A19" s="21">
        <v>7122</v>
      </c>
      <c r="B19" s="22" t="s">
        <v>10</v>
      </c>
      <c r="C19" s="23">
        <f>+'Centralna država-ek klas'!C17</f>
        <v>32563618.57</v>
      </c>
      <c r="D19" s="41">
        <f t="shared" si="1"/>
        <v>0.70231675300867014</v>
      </c>
      <c r="E19" s="23">
        <f>+'Centralna država-ek klas'!E17</f>
        <v>33124139.453249708</v>
      </c>
      <c r="F19" s="41">
        <f t="shared" si="0"/>
        <v>0.71440580281347776</v>
      </c>
      <c r="G19" s="23">
        <f t="shared" si="2"/>
        <v>-560520.88324970752</v>
      </c>
      <c r="H19" s="41">
        <f t="shared" si="3"/>
        <v>-1.6921824762898581</v>
      </c>
      <c r="I19" s="23">
        <f>+'Centralna država-ek klas'!I17</f>
        <v>32701377.650000002</v>
      </c>
      <c r="J19" s="41">
        <f t="shared" si="4"/>
        <v>0.77986687136315946</v>
      </c>
      <c r="K19" s="23">
        <f t="shared" si="5"/>
        <v>-137759.08000000194</v>
      </c>
      <c r="L19" s="41">
        <f t="shared" si="6"/>
        <v>-0.42126384238127912</v>
      </c>
      <c r="M19" s="74" t="s">
        <v>92</v>
      </c>
    </row>
    <row r="20" spans="1:16357" ht="15" customHeight="1">
      <c r="A20" s="21">
        <v>7123</v>
      </c>
      <c r="B20" s="22" t="s">
        <v>11</v>
      </c>
      <c r="C20" s="23">
        <f>+'Centralna država-ek klas'!C18</f>
        <v>3031537.26</v>
      </c>
      <c r="D20" s="41">
        <f t="shared" si="1"/>
        <v>6.5382764525730053E-2</v>
      </c>
      <c r="E20" s="23">
        <f>+'Centralna država-ek klas'!E18</f>
        <v>2955269.109705579</v>
      </c>
      <c r="F20" s="41">
        <f t="shared" si="0"/>
        <v>6.3737849064089622E-2</v>
      </c>
      <c r="G20" s="23">
        <f t="shared" si="2"/>
        <v>76268.150294420775</v>
      </c>
      <c r="H20" s="41">
        <f t="shared" si="3"/>
        <v>2.580751446423065</v>
      </c>
      <c r="I20" s="23">
        <f>+'Centralna država-ek klas'!I18</f>
        <v>3118159.7300000004</v>
      </c>
      <c r="J20" s="41">
        <f t="shared" si="4"/>
        <v>7.4362294429075659E-2</v>
      </c>
      <c r="K20" s="23">
        <f t="shared" si="5"/>
        <v>-86622.470000000671</v>
      </c>
      <c r="L20" s="41">
        <f t="shared" si="6"/>
        <v>-2.777999765906813</v>
      </c>
      <c r="M20" s="74" t="s">
        <v>93</v>
      </c>
    </row>
    <row r="21" spans="1:16357" ht="15" customHeight="1">
      <c r="A21" s="21">
        <v>7124</v>
      </c>
      <c r="B21" s="22" t="s">
        <v>12</v>
      </c>
      <c r="C21" s="23">
        <f>+'Centralna država-ek klas'!C19</f>
        <v>2446192.6100000003</v>
      </c>
      <c r="D21" s="41">
        <f t="shared" si="1"/>
        <v>5.2758327438209039E-2</v>
      </c>
      <c r="E21" s="23">
        <f>+'Centralna država-ek klas'!E19</f>
        <v>2637402.3715901161</v>
      </c>
      <c r="F21" s="41">
        <f t="shared" si="0"/>
        <v>5.6882249311782693E-2</v>
      </c>
      <c r="G21" s="23">
        <f t="shared" si="2"/>
        <v>-191209.76159011573</v>
      </c>
      <c r="H21" s="41">
        <f t="shared" si="3"/>
        <v>-7.2499275669807446</v>
      </c>
      <c r="I21" s="23">
        <f>+'Centralna država-ek klas'!I19</f>
        <v>2506360.7200000002</v>
      </c>
      <c r="J21" s="41">
        <f t="shared" si="4"/>
        <v>5.9772028999332261E-2</v>
      </c>
      <c r="K21" s="23">
        <f t="shared" si="5"/>
        <v>-60168.10999999987</v>
      </c>
      <c r="L21" s="41">
        <f t="shared" si="6"/>
        <v>-2.4006165401443127</v>
      </c>
      <c r="M21" s="74" t="s">
        <v>94</v>
      </c>
    </row>
    <row r="22" spans="1:16357" ht="15" customHeight="1">
      <c r="A22" s="18">
        <v>713</v>
      </c>
      <c r="B22" s="19" t="s">
        <v>13</v>
      </c>
      <c r="C22" s="20">
        <f>+'Centralna država-ek klas'!C20+'Lokalna država-ek klas '!C12</f>
        <v>2778806.62</v>
      </c>
      <c r="D22" s="40">
        <f t="shared" si="1"/>
        <v>5.9931989388776259E-2</v>
      </c>
      <c r="E22" s="20">
        <f>+'Centralna država-ek klas'!E20+'Lokalna država-ek klas '!E12</f>
        <v>3273663.6396894716</v>
      </c>
      <c r="F22" s="40">
        <f t="shared" si="0"/>
        <v>7.0604831982260099E-2</v>
      </c>
      <c r="G22" s="20">
        <f t="shared" si="2"/>
        <v>-494857.01968947146</v>
      </c>
      <c r="H22" s="40">
        <f t="shared" si="3"/>
        <v>-15.1163061986543</v>
      </c>
      <c r="I22" s="20">
        <f>+'Centralna država-ek klas'!I20+'Lokalna država-ek klas '!I12</f>
        <v>3286372.63</v>
      </c>
      <c r="J22" s="40">
        <f t="shared" si="4"/>
        <v>7.8373858389773912E-2</v>
      </c>
      <c r="K22" s="20">
        <f t="shared" si="5"/>
        <v>-507566.00999999978</v>
      </c>
      <c r="L22" s="40">
        <f t="shared" si="6"/>
        <v>-15.444566613251027</v>
      </c>
      <c r="M22" s="73" t="s">
        <v>95</v>
      </c>
    </row>
    <row r="23" spans="1:16357" ht="15" customHeight="1">
      <c r="A23" s="18">
        <v>714</v>
      </c>
      <c r="B23" s="19" t="s">
        <v>19</v>
      </c>
      <c r="C23" s="20">
        <f>+'Centralna država-ek klas'!C25+'Lokalna država-ek klas '!C19</f>
        <v>18105352.580000002</v>
      </c>
      <c r="D23" s="40">
        <f t="shared" si="1"/>
        <v>0.39048769745071821</v>
      </c>
      <c r="E23" s="20">
        <f>+'Centralna država-ek klas'!E25+'Lokalna država-ek klas '!E19</f>
        <v>16883527.099194437</v>
      </c>
      <c r="F23" s="40">
        <f t="shared" si="0"/>
        <v>0.36413594226792129</v>
      </c>
      <c r="G23" s="20">
        <f t="shared" si="2"/>
        <v>1221825.4808055647</v>
      </c>
      <c r="H23" s="40">
        <f t="shared" si="3"/>
        <v>7.236790474093894</v>
      </c>
      <c r="I23" s="20">
        <f>+'Centralna država-ek klas'!I25+'Lokalna država-ek klas '!I19</f>
        <v>17349344.379999999</v>
      </c>
      <c r="J23" s="40">
        <f t="shared" si="4"/>
        <v>0.41374950825145468</v>
      </c>
      <c r="K23" s="20">
        <f t="shared" si="5"/>
        <v>756008.20000000298</v>
      </c>
      <c r="L23" s="40">
        <f t="shared" si="6"/>
        <v>4.3575606284668424</v>
      </c>
      <c r="M23" s="73" t="s">
        <v>100</v>
      </c>
    </row>
    <row r="24" spans="1:16357" ht="15" customHeight="1">
      <c r="A24" s="18">
        <v>715</v>
      </c>
      <c r="B24" s="19" t="s">
        <v>26</v>
      </c>
      <c r="C24" s="20">
        <f>+'Centralna država-ek klas'!C32+'Lokalna država-ek klas '!C30</f>
        <v>7224515.5099999998</v>
      </c>
      <c r="D24" s="40">
        <f t="shared" si="1"/>
        <v>0.15581494004227234</v>
      </c>
      <c r="E24" s="20">
        <f>+'Centralna država-ek klas'!E32+'Lokalna država-ek klas '!E30</f>
        <v>7950725.7262957878</v>
      </c>
      <c r="F24" s="40">
        <f t="shared" si="0"/>
        <v>0.17147749916524582</v>
      </c>
      <c r="G24" s="20">
        <f t="shared" si="2"/>
        <v>-726210.21629578806</v>
      </c>
      <c r="H24" s="40">
        <f t="shared" si="3"/>
        <v>-9.1338859029429216</v>
      </c>
      <c r="I24" s="20">
        <f>+'Centralna država-ek klas'!I32+'Lokalna država-ek klas '!I30</f>
        <v>10488265.369999999</v>
      </c>
      <c r="J24" s="40">
        <f t="shared" si="4"/>
        <v>0.25012556925498425</v>
      </c>
      <c r="K24" s="20">
        <f t="shared" si="5"/>
        <v>-3263749.8599999994</v>
      </c>
      <c r="L24" s="40">
        <f t="shared" si="6"/>
        <v>-31.118109094907467</v>
      </c>
      <c r="M24" s="73" t="s">
        <v>107</v>
      </c>
    </row>
    <row r="25" spans="1:16357" ht="15" customHeight="1">
      <c r="A25" s="18">
        <v>73</v>
      </c>
      <c r="B25" s="19" t="s">
        <v>61</v>
      </c>
      <c r="C25" s="20">
        <f>+'Centralna država-ek klas'!C37+'Lokalna država-ek klas '!C35</f>
        <v>1637072.21</v>
      </c>
      <c r="D25" s="40">
        <f t="shared" si="1"/>
        <v>3.5307600612517788E-2</v>
      </c>
      <c r="E25" s="20">
        <f>+'Centralna država-ek klas'!E37+'Lokalna država-ek klas '!E35</f>
        <v>773273.14477311913</v>
      </c>
      <c r="F25" s="40">
        <f t="shared" si="0"/>
        <v>1.6677590147373487E-2</v>
      </c>
      <c r="G25" s="20">
        <f t="shared" si="2"/>
        <v>863799.06522688083</v>
      </c>
      <c r="H25" s="40">
        <f t="shared" si="3"/>
        <v>111.70684913418563</v>
      </c>
      <c r="I25" s="20">
        <f>+'Centralna država-ek klas'!I37+'Lokalna država-ek klas '!I35</f>
        <v>1713389.98</v>
      </c>
      <c r="J25" s="40">
        <f t="shared" si="4"/>
        <v>4.0861155680625774E-2</v>
      </c>
      <c r="K25" s="20">
        <f t="shared" si="5"/>
        <v>-76317.770000000019</v>
      </c>
      <c r="L25" s="40">
        <f t="shared" si="6"/>
        <v>-4.4541972867146171</v>
      </c>
      <c r="M25" s="73" t="s">
        <v>111</v>
      </c>
    </row>
    <row r="26" spans="1:16357" ht="15" customHeight="1">
      <c r="A26" s="18">
        <v>74</v>
      </c>
      <c r="B26" s="19" t="s">
        <v>50</v>
      </c>
      <c r="C26" s="20">
        <f>+'Centralna država-ek klas'!C38+'Lokalna država-ek klas '!C36</f>
        <v>3819890.3100000005</v>
      </c>
      <c r="D26" s="40">
        <f t="shared" si="1"/>
        <v>8.2385590950265292E-2</v>
      </c>
      <c r="E26" s="20">
        <f>+'Centralna država-ek klas'!E38+'Lokalna država-ek klas '!E36</f>
        <v>8465301.5723836739</v>
      </c>
      <c r="F26" s="40">
        <f t="shared" si="0"/>
        <v>0.18257562809782327</v>
      </c>
      <c r="G26" s="20">
        <f t="shared" si="2"/>
        <v>-4645411.2623836733</v>
      </c>
      <c r="H26" s="40">
        <f t="shared" si="3"/>
        <v>-54.875909885341635</v>
      </c>
      <c r="I26" s="20">
        <f>+'Centralna država-ek klas'!I38+'Lokalna država-ek klas '!I36</f>
        <v>6415976.4199999999</v>
      </c>
      <c r="J26" s="40">
        <f t="shared" si="4"/>
        <v>0.15300907230754554</v>
      </c>
      <c r="K26" s="20">
        <f t="shared" si="5"/>
        <v>-2596086.1099999994</v>
      </c>
      <c r="L26" s="40">
        <f t="shared" si="6"/>
        <v>-40.462837455378299</v>
      </c>
      <c r="M26" s="73" t="s">
        <v>112</v>
      </c>
    </row>
    <row r="27" spans="1:16357" s="38" customFormat="1" ht="15" customHeight="1">
      <c r="A27" s="35"/>
      <c r="B27" s="36" t="s">
        <v>75</v>
      </c>
      <c r="C27" s="37">
        <f>+C28+C38+C39+C40+C41+C42+C43+C44</f>
        <v>502765706.97000003</v>
      </c>
      <c r="D27" s="44">
        <f t="shared" si="1"/>
        <v>10.843413427295864</v>
      </c>
      <c r="E27" s="37">
        <f>+E28+E38+E39+E40+E41+E42+E43+E44</f>
        <v>583983045.13429999</v>
      </c>
      <c r="F27" s="44">
        <f t="shared" si="0"/>
        <v>12.59507063655049</v>
      </c>
      <c r="G27" s="37">
        <f>+C27-E27</f>
        <v>-81217338.164299965</v>
      </c>
      <c r="H27" s="44">
        <f t="shared" si="3"/>
        <v>-13.907482219046656</v>
      </c>
      <c r="I27" s="37">
        <f>+I28+I38+I39+I40+I41+I42+I43+I44</f>
        <v>508568584.52200007</v>
      </c>
      <c r="J27" s="44">
        <f t="shared" si="4"/>
        <v>12.12841229900792</v>
      </c>
      <c r="K27" s="37">
        <f t="shared" si="5"/>
        <v>-5802877.5520000458</v>
      </c>
      <c r="L27" s="44">
        <f t="shared" si="6"/>
        <v>-1.1410216298464775</v>
      </c>
      <c r="M27" s="81" t="s">
        <v>113</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72</v>
      </c>
      <c r="C28" s="20">
        <f>+SUM(C29:C37)</f>
        <v>203716954.38999999</v>
      </c>
      <c r="D28" s="40">
        <f t="shared" si="1"/>
        <v>4.3936711036104041</v>
      </c>
      <c r="E28" s="20">
        <f>+SUM(E29:E37)</f>
        <v>234303065.01679999</v>
      </c>
      <c r="F28" s="40">
        <f t="shared" si="0"/>
        <v>5.053337898822412</v>
      </c>
      <c r="G28" s="20">
        <f t="shared" si="2"/>
        <v>-30586110.626800001</v>
      </c>
      <c r="H28" s="40">
        <f t="shared" si="3"/>
        <v>-13.054080459684513</v>
      </c>
      <c r="I28" s="20">
        <f>+SUM(I29:I37)</f>
        <v>217825213.79000002</v>
      </c>
      <c r="J28" s="40">
        <f t="shared" si="4"/>
        <v>5.194725121387008</v>
      </c>
      <c r="K28" s="20">
        <f t="shared" si="5"/>
        <v>-14108259.400000036</v>
      </c>
      <c r="L28" s="40">
        <f t="shared" si="6"/>
        <v>-6.4768715955910778</v>
      </c>
      <c r="M28" s="73" t="s">
        <v>114</v>
      </c>
    </row>
    <row r="29" spans="1:16357" ht="15" customHeight="1">
      <c r="A29" s="21">
        <v>411</v>
      </c>
      <c r="B29" s="22" t="s">
        <v>30</v>
      </c>
      <c r="C29" s="23">
        <f>+'Centralna država-ek klas'!C41+'Lokalna država-ek klas '!C39</f>
        <v>142934847.37</v>
      </c>
      <c r="D29" s="41">
        <f t="shared" si="1"/>
        <v>3.0827513128154251</v>
      </c>
      <c r="E29" s="23">
        <f>+'Centralna država-ek klas'!E41+'Lokalna država-ek klas '!E39</f>
        <v>143785643.34920001</v>
      </c>
      <c r="F29" s="41">
        <f t="shared" si="0"/>
        <v>3.1011008788595094</v>
      </c>
      <c r="G29" s="23">
        <f t="shared" si="2"/>
        <v>-850795.97920000553</v>
      </c>
      <c r="H29" s="41">
        <f t="shared" si="3"/>
        <v>-0.59171135544718823</v>
      </c>
      <c r="I29" s="23">
        <f>+'Centralna država-ek klas'!I41+'Lokalna država-ek klas '!I39</f>
        <v>133312603.70999999</v>
      </c>
      <c r="J29" s="41">
        <f t="shared" si="4"/>
        <v>3.1792569805876179</v>
      </c>
      <c r="K29" s="23">
        <f t="shared" si="5"/>
        <v>9622243.6600000113</v>
      </c>
      <c r="L29" s="41">
        <f t="shared" si="6"/>
        <v>7.2178049128285267</v>
      </c>
      <c r="M29" s="74" t="s">
        <v>115</v>
      </c>
    </row>
    <row r="30" spans="1:16357" ht="15" customHeight="1">
      <c r="A30" s="21">
        <v>412</v>
      </c>
      <c r="B30" s="22" t="s">
        <v>31</v>
      </c>
      <c r="C30" s="23">
        <f>+'Centralna država-ek klas'!C42+'Lokalna država-ek klas '!C40</f>
        <v>2441369.54</v>
      </c>
      <c r="D30" s="41">
        <f t="shared" si="1"/>
        <v>5.2654305741275928E-2</v>
      </c>
      <c r="E30" s="23">
        <f>+'Centralna država-ek klas'!E42+'Lokalna država-ek klas '!E40</f>
        <v>3708173.490199999</v>
      </c>
      <c r="F30" s="41">
        <f t="shared" si="0"/>
        <v>7.9976135318983718E-2</v>
      </c>
      <c r="G30" s="23">
        <f t="shared" si="2"/>
        <v>-1266803.9501999989</v>
      </c>
      <c r="H30" s="41">
        <f t="shared" si="3"/>
        <v>-34.162477930116324</v>
      </c>
      <c r="I30" s="23">
        <f>+'Centralna država-ek klas'!I42+'Lokalna država-ek klas '!I40</f>
        <v>3654212.7399999998</v>
      </c>
      <c r="J30" s="41">
        <f t="shared" si="4"/>
        <v>8.7146159019364677E-2</v>
      </c>
      <c r="K30" s="23">
        <f t="shared" si="5"/>
        <v>-1212843.1999999997</v>
      </c>
      <c r="L30" s="41">
        <f t="shared" si="6"/>
        <v>-33.190273426718989</v>
      </c>
      <c r="M30" s="74" t="s">
        <v>116</v>
      </c>
    </row>
    <row r="31" spans="1:16357" ht="15" customHeight="1">
      <c r="A31" s="21">
        <v>413</v>
      </c>
      <c r="B31" s="22" t="s">
        <v>76</v>
      </c>
      <c r="C31" s="23">
        <f>+'Centralna država-ek klas'!C43+'Lokalna država-ek klas '!C41</f>
        <v>6831940.5800000001</v>
      </c>
      <c r="D31" s="41">
        <f t="shared" si="1"/>
        <v>0.14734806927489971</v>
      </c>
      <c r="E31" s="23">
        <f>+'Centralna država-ek klas'!E43+'Lokalna država-ek klas '!E41</f>
        <v>10315271.401899997</v>
      </c>
      <c r="F31" s="41">
        <f t="shared" si="0"/>
        <v>0.22247490406547896</v>
      </c>
      <c r="G31" s="23">
        <f t="shared" si="2"/>
        <v>-3483330.8218999971</v>
      </c>
      <c r="H31" s="41">
        <f t="shared" si="3"/>
        <v>-33.768678362242539</v>
      </c>
      <c r="I31" s="23">
        <f>+'Centralna država-ek klas'!I43+'Lokalna država-ek klas '!I41</f>
        <v>9318765.5</v>
      </c>
      <c r="J31" s="41">
        <f t="shared" si="4"/>
        <v>0.22223517838405038</v>
      </c>
      <c r="K31" s="23">
        <f t="shared" si="5"/>
        <v>-2486824.92</v>
      </c>
      <c r="L31" s="41">
        <f t="shared" si="6"/>
        <v>-26.68620559236092</v>
      </c>
      <c r="M31" s="74" t="s">
        <v>117</v>
      </c>
    </row>
    <row r="32" spans="1:16357" ht="15" customHeight="1">
      <c r="A32" s="21">
        <v>414</v>
      </c>
      <c r="B32" s="22" t="s">
        <v>77</v>
      </c>
      <c r="C32" s="23">
        <f>+'Centralna država-ek klas'!C44+'Lokalna država-ek klas '!C42</f>
        <v>7876529.9199999999</v>
      </c>
      <c r="D32" s="41">
        <f t="shared" si="1"/>
        <v>0.16987727904067634</v>
      </c>
      <c r="E32" s="23">
        <f>+'Centralna država-ek klas'!E44+'Lokalna država-ek klas '!E42</f>
        <v>21832120.4791</v>
      </c>
      <c r="F32" s="41">
        <f t="shared" si="0"/>
        <v>0.47086486820299361</v>
      </c>
      <c r="G32" s="23">
        <f t="shared" si="2"/>
        <v>-13955590.5591</v>
      </c>
      <c r="H32" s="41">
        <f t="shared" si="3"/>
        <v>-63.92228630498699</v>
      </c>
      <c r="I32" s="23">
        <f>+'Centralna država-ek klas'!I44+'Lokalna država-ek klas '!I42</f>
        <v>14758100.27</v>
      </c>
      <c r="J32" s="41">
        <f t="shared" si="4"/>
        <v>0.35195316870170751</v>
      </c>
      <c r="K32" s="23">
        <f t="shared" si="5"/>
        <v>-6881570.3499999996</v>
      </c>
      <c r="L32" s="41">
        <f t="shared" si="6"/>
        <v>-46.629106891140538</v>
      </c>
      <c r="M32" s="74" t="s">
        <v>118</v>
      </c>
    </row>
    <row r="33" spans="1:16357" ht="15.75" customHeight="1">
      <c r="A33" s="21">
        <v>415</v>
      </c>
      <c r="B33" s="22" t="s">
        <v>32</v>
      </c>
      <c r="C33" s="23">
        <f>+'Centralna država-ek klas'!C45+'Lokalna država-ek klas '!C43</f>
        <v>4763127.4700000007</v>
      </c>
      <c r="D33" s="41">
        <f t="shared" si="1"/>
        <v>0.10272888474313076</v>
      </c>
      <c r="E33" s="23">
        <f>+'Centralna država-ek klas'!E45+'Lokalna država-ek klas '!E43</f>
        <v>6245429.5792000005</v>
      </c>
      <c r="F33" s="41">
        <f t="shared" si="0"/>
        <v>0.13469847688392358</v>
      </c>
      <c r="G33" s="23">
        <f t="shared" si="2"/>
        <v>-1482302.1091999998</v>
      </c>
      <c r="H33" s="41">
        <f t="shared" si="3"/>
        <v>-23.734189784746135</v>
      </c>
      <c r="I33" s="23">
        <f>+'Centralna država-ek klas'!I45+'Lokalna država-ek klas '!I43</f>
        <v>4289728.9000000004</v>
      </c>
      <c r="J33" s="41">
        <f t="shared" si="4"/>
        <v>0.10230203424592198</v>
      </c>
      <c r="K33" s="23">
        <f t="shared" si="5"/>
        <v>473398.5700000003</v>
      </c>
      <c r="L33" s="41">
        <f t="shared" si="6"/>
        <v>11.035629081362245</v>
      </c>
      <c r="M33" s="74" t="s">
        <v>119</v>
      </c>
    </row>
    <row r="34" spans="1:16357" ht="15" customHeight="1">
      <c r="A34" s="21">
        <v>416</v>
      </c>
      <c r="B34" s="22" t="s">
        <v>33</v>
      </c>
      <c r="C34" s="23">
        <f>+'Centralna država-ek klas'!C46+'Lokalna država-ek klas '!C44</f>
        <v>24899269.340000004</v>
      </c>
      <c r="D34" s="41">
        <f t="shared" si="1"/>
        <v>0.53701568692576473</v>
      </c>
      <c r="E34" s="23">
        <f>+'Centralna država-ek klas'!E46+'Lokalna država-ek klas '!E44</f>
        <v>25285903.945100002</v>
      </c>
      <c r="F34" s="41">
        <f t="shared" si="0"/>
        <v>0.54535443956994356</v>
      </c>
      <c r="G34" s="23">
        <f t="shared" si="2"/>
        <v>-386634.60509999841</v>
      </c>
      <c r="H34" s="41">
        <f t="shared" si="3"/>
        <v>-1.5290519411109358</v>
      </c>
      <c r="I34" s="23">
        <f>+'Centralna država-ek klas'!I46+'Lokalna država-ek klas '!I44</f>
        <v>37651966.800000004</v>
      </c>
      <c r="J34" s="41">
        <f t="shared" si="4"/>
        <v>0.89792919011733285</v>
      </c>
      <c r="K34" s="23">
        <f t="shared" si="5"/>
        <v>-12752697.460000001</v>
      </c>
      <c r="L34" s="41">
        <f t="shared" si="6"/>
        <v>-33.869937067935581</v>
      </c>
      <c r="M34" s="74" t="s">
        <v>120</v>
      </c>
    </row>
    <row r="35" spans="1:16357" ht="15" customHeight="1">
      <c r="A35" s="21">
        <v>417</v>
      </c>
      <c r="B35" s="22" t="s">
        <v>34</v>
      </c>
      <c r="C35" s="23">
        <f>+'Centralna država-ek klas'!C47+'Lokalna država-ek klas '!C45</f>
        <v>1882803.8699999999</v>
      </c>
      <c r="D35" s="41">
        <f t="shared" si="1"/>
        <v>4.0607425052840443E-2</v>
      </c>
      <c r="E35" s="23">
        <f>+'Centralna država-ek klas'!E47+'Lokalna država-ek klas '!E45</f>
        <v>2323237.3682999997</v>
      </c>
      <c r="F35" s="41">
        <f t="shared" si="0"/>
        <v>5.0106486828710689E-2</v>
      </c>
      <c r="G35" s="23">
        <f t="shared" si="2"/>
        <v>-440433.49829999986</v>
      </c>
      <c r="H35" s="41">
        <f t="shared" si="3"/>
        <v>-18.957748541307325</v>
      </c>
      <c r="I35" s="23">
        <f>+'Centralna država-ek klas'!I47+'Lokalna država-ek klas '!I45</f>
        <v>2334382.7499999995</v>
      </c>
      <c r="J35" s="41">
        <f t="shared" si="4"/>
        <v>5.5670675140703993E-2</v>
      </c>
      <c r="K35" s="23">
        <f t="shared" si="5"/>
        <v>-451578.87999999966</v>
      </c>
      <c r="L35" s="41">
        <f t="shared" si="6"/>
        <v>-19.344680301462986</v>
      </c>
      <c r="M35" s="74" t="s">
        <v>121</v>
      </c>
    </row>
    <row r="36" spans="1:16357" ht="15" customHeight="1">
      <c r="A36" s="21">
        <v>418</v>
      </c>
      <c r="B36" s="22" t="s">
        <v>35</v>
      </c>
      <c r="C36" s="23">
        <f>+'Centralna država-ek klas'!C48+'Lokalna država-ek klas '!C46</f>
        <v>4422287.8599999994</v>
      </c>
      <c r="D36" s="41">
        <f t="shared" si="1"/>
        <v>9.5377816934822918E-2</v>
      </c>
      <c r="E36" s="23">
        <f>+'Centralna država-ek klas'!E48+'Lokalna država-ek klas '!E46</f>
        <v>8757836.5811000001</v>
      </c>
      <c r="F36" s="41">
        <f t="shared" si="0"/>
        <v>0.18888488506880041</v>
      </c>
      <c r="G36" s="23">
        <f t="shared" si="2"/>
        <v>-4335548.7211000007</v>
      </c>
      <c r="H36" s="41">
        <f t="shared" si="3"/>
        <v>-49.504791291223746</v>
      </c>
      <c r="I36" s="23">
        <f>+'Centralna država-ek klas'!I48+'Lokalna država-ek klas '!I46</f>
        <v>2905820.0399999996</v>
      </c>
      <c r="J36" s="41">
        <f t="shared" si="4"/>
        <v>6.9298388819994255E-2</v>
      </c>
      <c r="K36" s="23">
        <f t="shared" si="5"/>
        <v>1516467.8199999998</v>
      </c>
      <c r="L36" s="41">
        <f t="shared" si="6"/>
        <v>52.18725864386289</v>
      </c>
      <c r="M36" s="74" t="s">
        <v>122</v>
      </c>
    </row>
    <row r="37" spans="1:16357" ht="15" customHeight="1">
      <c r="A37" s="21">
        <v>419</v>
      </c>
      <c r="B37" s="22" t="s">
        <v>36</v>
      </c>
      <c r="C37" s="23">
        <f>+'Centralna država-ek klas'!C49+'Lokalna država-ek klas '!C47</f>
        <v>7664778.4400000004</v>
      </c>
      <c r="D37" s="41">
        <f t="shared" si="1"/>
        <v>0.1653103230815684</v>
      </c>
      <c r="E37" s="23">
        <f>+'Centralna država-ek klas'!E49+'Lokalna država-ek klas '!E47</f>
        <v>12049448.822699998</v>
      </c>
      <c r="F37" s="41">
        <f t="shared" si="0"/>
        <v>0.25987682402406931</v>
      </c>
      <c r="G37" s="23">
        <f t="shared" si="2"/>
        <v>-4384670.3826999972</v>
      </c>
      <c r="H37" s="41">
        <f t="shared" si="3"/>
        <v>-36.388970543114816</v>
      </c>
      <c r="I37" s="23">
        <f>+'Centralna država-ek klas'!I49+'Lokalna država-ek klas '!I47</f>
        <v>9599633.0799999982</v>
      </c>
      <c r="J37" s="41">
        <f t="shared" si="4"/>
        <v>0.22893334637031382</v>
      </c>
      <c r="K37" s="23">
        <f t="shared" si="5"/>
        <v>-1934854.6399999978</v>
      </c>
      <c r="L37" s="41">
        <f t="shared" si="6"/>
        <v>-20.155506193576286</v>
      </c>
      <c r="M37" s="74" t="s">
        <v>123</v>
      </c>
    </row>
    <row r="38" spans="1:16357" ht="15" customHeight="1">
      <c r="A38" s="18">
        <v>42</v>
      </c>
      <c r="B38" s="19" t="s">
        <v>37</v>
      </c>
      <c r="C38" s="20">
        <f>+'Centralna država-ek klas'!C50+'Lokalna država-ek klas '!C48</f>
        <v>137284222.34999999</v>
      </c>
      <c r="D38" s="40">
        <f t="shared" si="1"/>
        <v>2.9608812998749081</v>
      </c>
      <c r="E38" s="20">
        <f>+'Centralna država-ek klas'!E50+'Lokalna država-ek klas '!E48</f>
        <v>143452435.27289999</v>
      </c>
      <c r="F38" s="40">
        <f t="shared" si="0"/>
        <v>3.0939144043674238</v>
      </c>
      <c r="G38" s="20">
        <f t="shared" si="2"/>
        <v>-6168212.9228999913</v>
      </c>
      <c r="H38" s="40">
        <f t="shared" si="3"/>
        <v>-4.2998314466852747</v>
      </c>
      <c r="I38" s="20">
        <f>+'Centralna država-ek klas'!I50+'Lokalna država-ek klas '!I48</f>
        <v>138441876.27200001</v>
      </c>
      <c r="J38" s="40">
        <f t="shared" si="4"/>
        <v>3.3015805654869794</v>
      </c>
      <c r="K38" s="20">
        <f t="shared" si="5"/>
        <v>-1157653.9220000207</v>
      </c>
      <c r="L38" s="40">
        <f t="shared" si="6"/>
        <v>-0.83620213274599564</v>
      </c>
      <c r="M38" s="73" t="s">
        <v>124</v>
      </c>
    </row>
    <row r="39" spans="1:16357" ht="15" customHeight="1">
      <c r="A39" s="18">
        <v>43</v>
      </c>
      <c r="B39" s="19" t="s">
        <v>43</v>
      </c>
      <c r="C39" s="20">
        <f>+'Centralna država-ek klas'!C56+'Lokalna država-ek klas '!C49</f>
        <v>67115758.680000007</v>
      </c>
      <c r="D39" s="40">
        <f t="shared" si="1"/>
        <v>1.4475209998705951</v>
      </c>
      <c r="E39" s="20">
        <f>+'Centralna država-ek klas'!E56+'Lokalna država-ek klas '!E49</f>
        <v>80100363.13350001</v>
      </c>
      <c r="F39" s="40">
        <f t="shared" si="0"/>
        <v>1.7275668190807922</v>
      </c>
      <c r="G39" s="20">
        <f t="shared" si="2"/>
        <v>-12984604.453500003</v>
      </c>
      <c r="H39" s="40">
        <f t="shared" si="3"/>
        <v>-16.210418961346136</v>
      </c>
      <c r="I39" s="20">
        <f>+'Centralna država-ek klas'!I56+'Lokalna država-ek klas '!I49</f>
        <v>90265360.039999992</v>
      </c>
      <c r="J39" s="40">
        <f t="shared" si="4"/>
        <v>2.1526604989029856</v>
      </c>
      <c r="K39" s="20">
        <f t="shared" si="5"/>
        <v>-23149601.359999985</v>
      </c>
      <c r="L39" s="40">
        <f t="shared" si="6"/>
        <v>-25.646162990699338</v>
      </c>
      <c r="M39" s="73" t="s">
        <v>130</v>
      </c>
    </row>
    <row r="40" spans="1:16357" ht="15" customHeight="1">
      <c r="A40" s="18">
        <v>44</v>
      </c>
      <c r="B40" s="19" t="s">
        <v>67</v>
      </c>
      <c r="C40" s="20">
        <f>+'Centralna država-ek klas'!C57+'Lokalna država-ek klas '!C50</f>
        <v>36560479.820000008</v>
      </c>
      <c r="D40" s="40">
        <f t="shared" si="1"/>
        <v>0.78851916965017488</v>
      </c>
      <c r="E40" s="20">
        <f>+'Centralna država-ek klas'!E57+'Lokalna država-ek klas '!E50</f>
        <v>54497092.146699995</v>
      </c>
      <c r="F40" s="40">
        <f t="shared" si="0"/>
        <v>1.1753675569749384</v>
      </c>
      <c r="G40" s="20">
        <f t="shared" si="2"/>
        <v>-17936612.326699987</v>
      </c>
      <c r="H40" s="40">
        <f t="shared" si="3"/>
        <v>-32.912971353437825</v>
      </c>
      <c r="I40" s="20">
        <f>+'Centralna država-ek klas'!I57+'Lokalna država-ek klas '!I50</f>
        <v>38936709.230000004</v>
      </c>
      <c r="J40" s="40">
        <f t="shared" si="4"/>
        <v>0.92856790112563203</v>
      </c>
      <c r="K40" s="20">
        <f t="shared" si="5"/>
        <v>-2376229.4099999964</v>
      </c>
      <c r="L40" s="40">
        <f t="shared" si="6"/>
        <v>-6.1027997922565902</v>
      </c>
      <c r="M40" s="73" t="s">
        <v>131</v>
      </c>
    </row>
    <row r="41" spans="1:16357" ht="15" customHeight="1">
      <c r="A41" s="18">
        <v>45</v>
      </c>
      <c r="B41" s="19" t="s">
        <v>44</v>
      </c>
      <c r="C41" s="20">
        <f>+'Centralna država-ek klas'!C58+'Lokalna država-ek klas '!C51</f>
        <v>2010755.51</v>
      </c>
      <c r="D41" s="40">
        <f t="shared" si="1"/>
        <v>4.3367025622223179E-2</v>
      </c>
      <c r="E41" s="20">
        <f>+'Centralna država-ek klas'!E58+'Lokalna država-ek klas '!E51</f>
        <v>2615706.3347999998</v>
      </c>
      <c r="F41" s="40">
        <f t="shared" si="0"/>
        <v>5.6414319432342659E-2</v>
      </c>
      <c r="G41" s="20">
        <f t="shared" si="2"/>
        <v>-604950.82479999983</v>
      </c>
      <c r="H41" s="40">
        <f t="shared" si="3"/>
        <v>-23.127627775013778</v>
      </c>
      <c r="I41" s="20">
        <f>+'Centralna država-ek klas'!I58+'Lokalna država-ek klas '!I51</f>
        <v>1500731.16</v>
      </c>
      <c r="J41" s="40">
        <f t="shared" si="4"/>
        <v>3.5789639416197651E-2</v>
      </c>
      <c r="K41" s="20">
        <f t="shared" si="5"/>
        <v>510024.35000000009</v>
      </c>
      <c r="L41" s="40">
        <f t="shared" si="6"/>
        <v>33.985057656829099</v>
      </c>
      <c r="M41" s="73" t="s">
        <v>132</v>
      </c>
    </row>
    <row r="42" spans="1:16357" ht="15" customHeight="1">
      <c r="A42" s="18">
        <v>462</v>
      </c>
      <c r="B42" s="19" t="s">
        <v>45</v>
      </c>
      <c r="C42" s="20">
        <f>+'Centralna država-ek klas'!C59+'Lokalna država-ek klas '!C52</f>
        <v>4304818.3100000005</v>
      </c>
      <c r="D42" s="40">
        <f t="shared" si="1"/>
        <v>9.2844289134279445E-2</v>
      </c>
      <c r="E42" s="20">
        <f>+'Centralna država-ek klas'!E59+'Lokalna država-ek klas '!E52</f>
        <v>4496501.1400000006</v>
      </c>
      <c r="F42" s="40">
        <f t="shared" si="0"/>
        <v>9.6978413923996046E-2</v>
      </c>
      <c r="G42" s="20">
        <f t="shared" si="2"/>
        <v>-191682.83000000007</v>
      </c>
      <c r="H42" s="40">
        <f t="shared" si="3"/>
        <v>-4.2629329790406842</v>
      </c>
      <c r="I42" s="20">
        <f>+'Centralna država-ek klas'!I59+'Lokalna država-ek klas '!I52</f>
        <v>0</v>
      </c>
      <c r="J42" s="40">
        <f t="shared" si="4"/>
        <v>0</v>
      </c>
      <c r="K42" s="20">
        <f t="shared" si="5"/>
        <v>4304818.3100000005</v>
      </c>
      <c r="L42" s="40" t="e">
        <f t="shared" si="6"/>
        <v>#DIV/0!</v>
      </c>
      <c r="M42" s="73" t="s">
        <v>133</v>
      </c>
    </row>
    <row r="43" spans="1:16357" ht="15" customHeight="1">
      <c r="A43" s="18">
        <v>463</v>
      </c>
      <c r="B43" s="19" t="s">
        <v>46</v>
      </c>
      <c r="C43" s="20">
        <f>+'Centralna država-ek klas'!C60+'Lokalna država-ek klas '!C53</f>
        <v>18457205.359999999</v>
      </c>
      <c r="D43" s="40">
        <f t="shared" si="1"/>
        <v>0.39807629211059831</v>
      </c>
      <c r="E43" s="20">
        <f>+'Centralna država-ek klas'!E60+'Lokalna država-ek klas '!E53</f>
        <v>21182352.629599988</v>
      </c>
      <c r="F43" s="40">
        <f t="shared" si="0"/>
        <v>0.45685098196091939</v>
      </c>
      <c r="G43" s="20">
        <f t="shared" si="2"/>
        <v>-2725147.2695999891</v>
      </c>
      <c r="H43" s="40">
        <f t="shared" si="3"/>
        <v>-12.865177524199538</v>
      </c>
      <c r="I43" s="20">
        <f>+'Centralna država-ek klas'!I60+'Lokalna država-ek klas '!I53</f>
        <v>18166089.23</v>
      </c>
      <c r="J43" s="40">
        <f t="shared" si="4"/>
        <v>0.43322734975674898</v>
      </c>
      <c r="K43" s="20">
        <f t="shared" si="5"/>
        <v>291116.12999999896</v>
      </c>
      <c r="L43" s="40">
        <f t="shared" si="6"/>
        <v>1.6025250471589629</v>
      </c>
      <c r="M43" s="73" t="s">
        <v>134</v>
      </c>
    </row>
    <row r="44" spans="1:16357" ht="15" customHeight="1">
      <c r="A44" s="18">
        <v>47</v>
      </c>
      <c r="B44" s="19" t="s">
        <v>47</v>
      </c>
      <c r="C44" s="20">
        <f>+'Centralna država-ek klas'!C61+'Lokalna država-ek klas '!C54</f>
        <v>33315512.549999997</v>
      </c>
      <c r="D44" s="40">
        <f t="shared" si="1"/>
        <v>0.71853324742268032</v>
      </c>
      <c r="E44" s="20">
        <f>+'Centralna država-ek klas'!E61+'Lokalna država-ek klas '!E54</f>
        <v>43335529.460000001</v>
      </c>
      <c r="F44" s="40">
        <f t="shared" si="0"/>
        <v>0.93464024198766338</v>
      </c>
      <c r="G44" s="20">
        <f t="shared" si="2"/>
        <v>-10020016.910000004</v>
      </c>
      <c r="H44" s="40">
        <f t="shared" si="3"/>
        <v>-23.121944129582602</v>
      </c>
      <c r="I44" s="20">
        <f>+'Centralna država-ek klas'!I61+'Lokalna država-ek klas '!I54</f>
        <v>3432604.8</v>
      </c>
      <c r="J44" s="40">
        <f t="shared" si="4"/>
        <v>8.1861222932366681E-2</v>
      </c>
      <c r="K44" s="20">
        <f t="shared" si="5"/>
        <v>29882907.749999996</v>
      </c>
      <c r="L44" s="40">
        <f t="shared" si="6"/>
        <v>870.56068178894338</v>
      </c>
      <c r="M44" s="73" t="s">
        <v>135</v>
      </c>
    </row>
    <row r="45" spans="1:16357" s="38" customFormat="1" ht="15" customHeight="1">
      <c r="A45" s="35"/>
      <c r="B45" s="36" t="s">
        <v>80</v>
      </c>
      <c r="C45" s="37">
        <f>+C6-C27</f>
        <v>-112156958.12000006</v>
      </c>
      <c r="D45" s="44">
        <f t="shared" si="1"/>
        <v>-2.4189483267911847</v>
      </c>
      <c r="E45" s="37">
        <f>+E6-E27</f>
        <v>-208328120.1534915</v>
      </c>
      <c r="F45" s="44">
        <f t="shared" si="0"/>
        <v>-4.4931225500041299</v>
      </c>
      <c r="G45" s="37">
        <f>C45-E45</f>
        <v>96171162.033491433</v>
      </c>
      <c r="H45" s="44">
        <f t="shared" si="3"/>
        <v>-46.163312932807479</v>
      </c>
      <c r="I45" s="37">
        <f>+I6-I27</f>
        <v>-85024716.442000031</v>
      </c>
      <c r="J45" s="44">
        <f t="shared" si="4"/>
        <v>-2.0276809224935617</v>
      </c>
      <c r="K45" s="37">
        <f t="shared" si="5"/>
        <v>-27132241.678000033</v>
      </c>
      <c r="L45" s="44">
        <f t="shared" si="6"/>
        <v>31.911005191659086</v>
      </c>
      <c r="M45" s="81" t="s">
        <v>137</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58</v>
      </c>
      <c r="C46" s="20">
        <f>+'Centralna država-ek klas'!C63+'Lokalna država-ek klas '!C56</f>
        <v>0</v>
      </c>
      <c r="D46" s="40">
        <f t="shared" si="1"/>
        <v>0</v>
      </c>
      <c r="E46" s="20">
        <f>+'Centralna država-ek klas'!E63+'Lokalna država-ek klas '!E56</f>
        <v>0</v>
      </c>
      <c r="F46" s="40">
        <f t="shared" si="0"/>
        <v>0</v>
      </c>
      <c r="G46" s="20">
        <f t="shared" si="2"/>
        <v>0</v>
      </c>
      <c r="H46" s="40" t="e">
        <f t="shared" si="3"/>
        <v>#DIV/0!</v>
      </c>
      <c r="I46" s="20">
        <f>+'Centralna država-ek klas'!I63+'Lokalna država-ek klas '!I56</f>
        <v>0</v>
      </c>
      <c r="J46" s="40">
        <f t="shared" si="4"/>
        <v>0</v>
      </c>
      <c r="K46" s="20">
        <f t="shared" si="5"/>
        <v>0</v>
      </c>
      <c r="L46" s="40" t="e">
        <f t="shared" si="6"/>
        <v>#DIV/0!</v>
      </c>
      <c r="M46" s="73" t="s">
        <v>136</v>
      </c>
    </row>
    <row r="47" spans="1:16357" s="38" customFormat="1" ht="15" hidden="1" customHeight="1">
      <c r="A47" s="35"/>
      <c r="B47" s="36" t="s">
        <v>60</v>
      </c>
      <c r="C47" s="37">
        <f>+C45-C46</f>
        <v>-112156958.12000006</v>
      </c>
      <c r="D47" s="44">
        <f t="shared" si="1"/>
        <v>-2.4189483267911847</v>
      </c>
      <c r="E47" s="37">
        <f>+E45-E46</f>
        <v>-208328120.1534915</v>
      </c>
      <c r="F47" s="44">
        <f t="shared" si="0"/>
        <v>-4.4931225500041299</v>
      </c>
      <c r="G47" s="37">
        <f t="shared" si="2"/>
        <v>96171162.033491433</v>
      </c>
      <c r="H47" s="44">
        <f t="shared" si="3"/>
        <v>-46.163312932807479</v>
      </c>
      <c r="I47" s="37">
        <f>+I45-I46</f>
        <v>-85024716.442000031</v>
      </c>
      <c r="J47" s="44">
        <f t="shared" si="4"/>
        <v>-2.0276809224935617</v>
      </c>
      <c r="K47" s="37">
        <f t="shared" si="5"/>
        <v>-27132241.678000033</v>
      </c>
      <c r="L47" s="44">
        <f t="shared" si="6"/>
        <v>31.911005191659086</v>
      </c>
      <c r="M47" s="81" t="s">
        <v>140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78</v>
      </c>
      <c r="C48" s="37">
        <f>+C47+C34</f>
        <v>-87257688.780000061</v>
      </c>
      <c r="D48" s="44">
        <f t="shared" si="1"/>
        <v>-1.8819326398654201</v>
      </c>
      <c r="E48" s="37">
        <f>+E47+E34</f>
        <v>-183042216.20839149</v>
      </c>
      <c r="F48" s="44">
        <f t="shared" si="0"/>
        <v>-3.9477681104341862</v>
      </c>
      <c r="G48" s="37">
        <f t="shared" si="2"/>
        <v>95784527.428391427</v>
      </c>
      <c r="H48" s="44">
        <f t="shared" si="3"/>
        <v>-52.32920001325914</v>
      </c>
      <c r="I48" s="37">
        <f>+I47+I34</f>
        <v>-47372749.642000027</v>
      </c>
      <c r="J48" s="44">
        <f t="shared" si="4"/>
        <v>-1.1297517323762287</v>
      </c>
      <c r="K48" s="37">
        <f t="shared" si="5"/>
        <v>-39884939.138000034</v>
      </c>
      <c r="L48" s="44">
        <f t="shared" si="6"/>
        <v>84.193844434646451</v>
      </c>
      <c r="M48" s="81" t="s">
        <v>139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79</v>
      </c>
      <c r="C49" s="37">
        <f>+C6-(C27-C40)</f>
        <v>-75596478.300000072</v>
      </c>
      <c r="D49" s="44">
        <f t="shared" si="1"/>
        <v>-1.6304291571410101</v>
      </c>
      <c r="E49" s="37">
        <f>+E6-(E27-E40)</f>
        <v>-153831028.00679147</v>
      </c>
      <c r="F49" s="44">
        <f t="shared" si="0"/>
        <v>-3.3177549930291912</v>
      </c>
      <c r="G49" s="37">
        <f t="shared" si="2"/>
        <v>78234549.706791401</v>
      </c>
      <c r="H49" s="44">
        <f t="shared" si="3"/>
        <v>-50.857457510676859</v>
      </c>
      <c r="I49" s="37">
        <f>+I6-(I27-I40)</f>
        <v>-46088007.212000012</v>
      </c>
      <c r="J49" s="44">
        <f t="shared" si="4"/>
        <v>-1.0991130213679292</v>
      </c>
      <c r="K49" s="37">
        <f t="shared" si="5"/>
        <v>-29508471.088000059</v>
      </c>
      <c r="L49" s="44">
        <f t="shared" si="6"/>
        <v>64.026354952307173</v>
      </c>
      <c r="M49" s="81" t="s">
        <v>138</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289331622.68000001</v>
      </c>
      <c r="D50" s="44">
        <f t="shared" si="1"/>
        <v>6.2401678531682698</v>
      </c>
      <c r="E50" s="37">
        <f>+E51+E52+E53</f>
        <v>303312668</v>
      </c>
      <c r="F50" s="44">
        <f t="shared" si="0"/>
        <v>6.5417044385972485</v>
      </c>
      <c r="G50" s="37">
        <f t="shared" si="2"/>
        <v>-13981045.319999993</v>
      </c>
      <c r="H50" s="44">
        <f t="shared" si="3"/>
        <v>-4.6094498499482341</v>
      </c>
      <c r="I50" s="37">
        <f>+I51+I52+I53</f>
        <v>425417096.12</v>
      </c>
      <c r="J50" s="44">
        <f t="shared" si="4"/>
        <v>10.145404371840122</v>
      </c>
      <c r="K50" s="37">
        <f t="shared" si="5"/>
        <v>-136085473.44</v>
      </c>
      <c r="L50" s="44">
        <f t="shared" si="6"/>
        <v>-31.98871758590856</v>
      </c>
      <c r="M50" s="81" t="s">
        <v>141</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53</v>
      </c>
      <c r="C51" s="23">
        <f>+'Centralna država-ek klas'!C68+'Lokalna država-ek klas '!C61</f>
        <v>39937758.050000004</v>
      </c>
      <c r="D51" s="41">
        <f t="shared" si="1"/>
        <v>0.86135871220290738</v>
      </c>
      <c r="E51" s="23">
        <f>+'Centralna država-ek klas'!E68+'Lokalna država-ek klas '!E61</f>
        <v>39984875.019999996</v>
      </c>
      <c r="F51" s="41">
        <f t="shared" si="0"/>
        <v>0.86237490876935674</v>
      </c>
      <c r="G51" s="23">
        <f t="shared" si="2"/>
        <v>-47116.969999991357</v>
      </c>
      <c r="H51" s="41">
        <f t="shared" si="3"/>
        <v>-0.11783698204990856</v>
      </c>
      <c r="I51" s="23">
        <f>+'Centralna država-ek klas'!I68+'Lokalna država-ek klas '!I61</f>
        <v>82395222.579999998</v>
      </c>
      <c r="J51" s="41">
        <f t="shared" si="4"/>
        <v>1.9649723976915006</v>
      </c>
      <c r="K51" s="23">
        <f t="shared" si="5"/>
        <v>-42457464.529999994</v>
      </c>
      <c r="L51" s="41">
        <f t="shared" si="6"/>
        <v>-51.529036757897906</v>
      </c>
      <c r="M51" s="74" t="s">
        <v>142</v>
      </c>
    </row>
    <row r="52" spans="1:16357" ht="15" customHeight="1">
      <c r="A52" s="21">
        <v>4612</v>
      </c>
      <c r="B52" s="22" t="s">
        <v>54</v>
      </c>
      <c r="C52" s="23">
        <f>+'Centralna država-ek klas'!C69+'Lokalna država-ek klas '!C62</f>
        <v>249393864.63</v>
      </c>
      <c r="D52" s="41">
        <f t="shared" si="1"/>
        <v>5.3788091409653624</v>
      </c>
      <c r="E52" s="23">
        <f>+'Centralna država-ek klas'!E69+'Lokalna država-ek klas '!E62</f>
        <v>263327792.97999999</v>
      </c>
      <c r="F52" s="41">
        <f t="shared" si="0"/>
        <v>5.679329529827891</v>
      </c>
      <c r="G52" s="23">
        <f t="shared" si="2"/>
        <v>-13933928.349999994</v>
      </c>
      <c r="H52" s="41">
        <f t="shared" si="3"/>
        <v>-5.2914765252516531</v>
      </c>
      <c r="I52" s="23">
        <f>+'Centralna država-ek klas'!I69+'Lokalna država-ek klas '!I62</f>
        <v>343021873.54000002</v>
      </c>
      <c r="J52" s="41">
        <f t="shared" si="4"/>
        <v>8.1804319741486218</v>
      </c>
      <c r="K52" s="23">
        <f t="shared" si="5"/>
        <v>-93628008.910000026</v>
      </c>
      <c r="L52" s="41">
        <f t="shared" si="6"/>
        <v>-27.295054960709962</v>
      </c>
      <c r="M52" s="74" t="s">
        <v>143</v>
      </c>
    </row>
    <row r="53" spans="1:16357" ht="15" hidden="1" customHeight="1">
      <c r="A53" s="18">
        <v>463</v>
      </c>
      <c r="B53" s="19" t="s">
        <v>46</v>
      </c>
      <c r="C53" s="20">
        <v>0</v>
      </c>
      <c r="D53" s="40">
        <f t="shared" ref="D53" si="7">+C53/$C$2*100</f>
        <v>0</v>
      </c>
      <c r="E53" s="20">
        <v>0</v>
      </c>
      <c r="F53" s="40">
        <f t="shared" ref="F53" si="8">+E53/$E$2*100</f>
        <v>0</v>
      </c>
      <c r="G53" s="20">
        <f t="shared" ref="G53" si="9">+C53-E53</f>
        <v>0</v>
      </c>
      <c r="H53" s="40" t="e">
        <f t="shared" ref="H53" si="10">+C53/E53*100-100</f>
        <v>#DIV/0!</v>
      </c>
      <c r="I53" s="20">
        <f>+'Lokalna država-ek klas '!I63</f>
        <v>0</v>
      </c>
      <c r="J53" s="40">
        <f t="shared" ref="J53" si="11">+I53/$I$2*100</f>
        <v>0</v>
      </c>
      <c r="K53" s="20">
        <f t="shared" ref="K53" si="12">+C53-I53</f>
        <v>0</v>
      </c>
      <c r="L53" s="40" t="e">
        <f t="shared" ref="L53" si="13">+C53/I53*100-100</f>
        <v>#DIV/0!</v>
      </c>
      <c r="M53" s="73" t="s">
        <v>134</v>
      </c>
    </row>
    <row r="54" spans="1:16357" s="38" customFormat="1" ht="15" customHeight="1">
      <c r="A54" s="35">
        <v>4418</v>
      </c>
      <c r="B54" s="36" t="s">
        <v>65</v>
      </c>
      <c r="C54" s="37">
        <f>+'Centralna država-ek klas'!C70+'Lokalna država-ek klas '!C64</f>
        <v>0</v>
      </c>
      <c r="D54" s="44">
        <f t="shared" si="1"/>
        <v>0</v>
      </c>
      <c r="E54" s="37">
        <f>+'Centralna država-ek klas'!E70+'Lokalna država-ek klas '!E64</f>
        <v>536784</v>
      </c>
      <c r="F54" s="44">
        <f t="shared" ref="F54:F61" si="14">+E54/$E$2*100</f>
        <v>1.1577103912349566E-2</v>
      </c>
      <c r="G54" s="37">
        <f t="shared" si="2"/>
        <v>-536784</v>
      </c>
      <c r="H54" s="44">
        <f t="shared" si="3"/>
        <v>-100</v>
      </c>
      <c r="I54" s="37">
        <f>+'Centralna država-ek klas'!I70+'Lokalna država-ek klas '!I64</f>
        <v>0</v>
      </c>
      <c r="J54" s="44">
        <f t="shared" si="4"/>
        <v>0</v>
      </c>
      <c r="K54" s="37">
        <f t="shared" si="5"/>
        <v>0</v>
      </c>
      <c r="L54" s="44" t="e">
        <f t="shared" si="6"/>
        <v>#DIV/0!</v>
      </c>
      <c r="M54" s="81" t="s">
        <v>144</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c r="B55" s="36" t="s">
        <v>55</v>
      </c>
      <c r="C55" s="37">
        <f>+C47-C50-C54</f>
        <v>-401488580.80000007</v>
      </c>
      <c r="D55" s="44">
        <f t="shared" si="1"/>
        <v>-8.6591161799594545</v>
      </c>
      <c r="E55" s="37">
        <f>+E47-E50-E54</f>
        <v>-512177572.1534915</v>
      </c>
      <c r="F55" s="44">
        <f t="shared" si="14"/>
        <v>-11.046404092513727</v>
      </c>
      <c r="G55" s="37">
        <f t="shared" ref="G55:G61" si="15">+C55-E55</f>
        <v>110688991.35349143</v>
      </c>
      <c r="H55" s="44">
        <f t="shared" ref="H55:H61" si="16">+C55/E55*100-100</f>
        <v>-21.611448327987247</v>
      </c>
      <c r="I55" s="37">
        <f>+I47-I50-I54</f>
        <v>-510441812.56200004</v>
      </c>
      <c r="J55" s="44">
        <f t="shared" si="4"/>
        <v>-12.173085294333683</v>
      </c>
      <c r="K55" s="37">
        <f t="shared" ref="K55:K61" si="17">+C55-I55</f>
        <v>108953231.76199996</v>
      </c>
      <c r="L55" s="44">
        <f t="shared" ref="L55:L61" si="18">+C55/I55*100-100</f>
        <v>-21.344887718963292</v>
      </c>
      <c r="M55" s="81" t="s">
        <v>145</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48</v>
      </c>
      <c r="C56" s="37">
        <f>+SUM(C57:C61)</f>
        <v>401488580.80000007</v>
      </c>
      <c r="D56" s="44">
        <f t="shared" ref="D56:D61" si="19">+C56/$C$2*100</f>
        <v>8.6591161799594545</v>
      </c>
      <c r="E56" s="37">
        <f>+SUM(E57:E61)</f>
        <v>512177572.1534915</v>
      </c>
      <c r="F56" s="44">
        <f t="shared" si="14"/>
        <v>11.046404092513727</v>
      </c>
      <c r="G56" s="37">
        <f t="shared" si="15"/>
        <v>-110688991.35349143</v>
      </c>
      <c r="H56" s="44">
        <f t="shared" si="16"/>
        <v>-21.611448327987247</v>
      </c>
      <c r="I56" s="37">
        <f>+SUM(I57:I61)</f>
        <v>510441812.56200004</v>
      </c>
      <c r="J56" s="44">
        <f t="shared" ref="J56:J61" si="20">+I56/$I$2*100</f>
        <v>12.173085294333683</v>
      </c>
      <c r="K56" s="37">
        <f t="shared" si="17"/>
        <v>-108953231.76199996</v>
      </c>
      <c r="L56" s="44">
        <f t="shared" si="18"/>
        <v>-21.344887718963292</v>
      </c>
      <c r="M56" s="81" t="s">
        <v>146</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c r="A57" s="21">
        <v>7511</v>
      </c>
      <c r="B57" s="22" t="s">
        <v>56</v>
      </c>
      <c r="C57" s="23">
        <f>+'Centralna država-ek klas'!C73+'Lokalna država-ek klas '!C67</f>
        <v>2809044.68</v>
      </c>
      <c r="D57" s="41">
        <f t="shared" si="19"/>
        <v>6.058414959237373E-2</v>
      </c>
      <c r="E57" s="23">
        <f>+'Centralna država-ek klas'!E73+'Lokalna država-ek klas '!E67</f>
        <v>3058625</v>
      </c>
      <c r="F57" s="41">
        <f t="shared" si="14"/>
        <v>6.596698011473924E-2</v>
      </c>
      <c r="G57" s="23">
        <f t="shared" si="15"/>
        <v>-249580.31999999983</v>
      </c>
      <c r="H57" s="41">
        <f t="shared" si="16"/>
        <v>-8.1598862233846887</v>
      </c>
      <c r="I57" s="23">
        <f>+'Centralna država-ek klas'!I73+'Lokalna država-ek klas '!I67</f>
        <v>42436184.960000001</v>
      </c>
      <c r="J57" s="41">
        <f t="shared" si="20"/>
        <v>1.0120238710292857</v>
      </c>
      <c r="K57" s="23">
        <f t="shared" si="17"/>
        <v>-39627140.280000001</v>
      </c>
      <c r="L57" s="41">
        <f t="shared" si="18"/>
        <v>-93.380543791465271</v>
      </c>
      <c r="M57" s="74" t="s">
        <v>147</v>
      </c>
    </row>
    <row r="58" spans="1:16357" ht="15" customHeight="1">
      <c r="A58" s="21">
        <v>7512</v>
      </c>
      <c r="B58" s="22" t="s">
        <v>49</v>
      </c>
      <c r="C58" s="23">
        <f>+'Centralna država-ek klas'!C74+'Lokalna država-ek klas '!C68</f>
        <v>11353955.42</v>
      </c>
      <c r="D58" s="41">
        <f t="shared" si="19"/>
        <v>0.24487675063624209</v>
      </c>
      <c r="E58" s="23">
        <f>+'Centralna država-ek klas'!E74+'Lokalna država-ek klas '!E68</f>
        <v>8420365</v>
      </c>
      <c r="F58" s="41">
        <f t="shared" si="14"/>
        <v>0.18160645731786224</v>
      </c>
      <c r="G58" s="23">
        <f t="shared" si="15"/>
        <v>2933590.42</v>
      </c>
      <c r="H58" s="41">
        <f t="shared" si="16"/>
        <v>34.839231078462745</v>
      </c>
      <c r="I58" s="23">
        <f>+'Centralna država-ek klas'!I74+'Lokalna država-ek klas '!I68</f>
        <v>7661751.96</v>
      </c>
      <c r="J58" s="41">
        <f t="shared" si="20"/>
        <v>0.18271849565963943</v>
      </c>
      <c r="K58" s="23">
        <f t="shared" si="17"/>
        <v>3692203.46</v>
      </c>
      <c r="L58" s="41">
        <f t="shared" si="18"/>
        <v>48.1900677452889</v>
      </c>
      <c r="M58" s="74" t="s">
        <v>148</v>
      </c>
    </row>
    <row r="59" spans="1:16357" ht="15" customHeight="1">
      <c r="A59" s="18">
        <v>72</v>
      </c>
      <c r="B59" s="19" t="s">
        <v>176</v>
      </c>
      <c r="C59" s="20">
        <f>+'Centralna država-ek klas'!C75+'Lokalna država-ek klas '!C69</f>
        <v>2098798.1999999997</v>
      </c>
      <c r="D59" s="40">
        <f t="shared" si="19"/>
        <v>4.526588879782599E-2</v>
      </c>
      <c r="E59" s="20">
        <f>+'Centralna država-ek klas'!E75+'Lokalna država-ek klas '!E69</f>
        <v>2298267.5099999998</v>
      </c>
      <c r="F59" s="40">
        <f t="shared" si="14"/>
        <v>4.9567948712418576E-2</v>
      </c>
      <c r="G59" s="20">
        <f t="shared" si="15"/>
        <v>-199469.31000000006</v>
      </c>
      <c r="H59" s="40">
        <f t="shared" si="16"/>
        <v>-8.6791162966055282</v>
      </c>
      <c r="I59" s="20">
        <f>+'Centralna država-ek klas'!I75+'Lokalna država-ek klas '!I69</f>
        <v>3984048.4499999997</v>
      </c>
      <c r="J59" s="40">
        <f t="shared" si="20"/>
        <v>9.5012125584279294E-2</v>
      </c>
      <c r="K59" s="20">
        <f t="shared" si="17"/>
        <v>-1885250.25</v>
      </c>
      <c r="L59" s="40">
        <f t="shared" si="18"/>
        <v>-47.319962938703718</v>
      </c>
      <c r="M59" s="73" t="s">
        <v>149</v>
      </c>
    </row>
    <row r="60" spans="1:16357" ht="15" customHeight="1">
      <c r="A60" s="28"/>
      <c r="B60" s="29" t="s">
        <v>155</v>
      </c>
      <c r="C60" s="30">
        <f>+'Lokalna država-ek klas '!C70</f>
        <v>943201.58</v>
      </c>
      <c r="D60" s="40">
        <f t="shared" si="19"/>
        <v>2.0342526420221711E-2</v>
      </c>
      <c r="E60" s="30">
        <f>+'Lokalna država-ek klas '!E70</f>
        <v>840563</v>
      </c>
      <c r="F60" s="40">
        <f t="shared" si="14"/>
        <v>1.8128865979381445E-2</v>
      </c>
      <c r="G60" s="20">
        <f t="shared" si="15"/>
        <v>102638.57999999996</v>
      </c>
      <c r="H60" s="40">
        <f t="shared" si="16"/>
        <v>12.210694498806163</v>
      </c>
      <c r="I60" s="30">
        <f>+'Lokalna država-ek klas '!I70</f>
        <v>1414707.51</v>
      </c>
      <c r="J60" s="40">
        <f t="shared" si="20"/>
        <v>3.3738135791281126E-2</v>
      </c>
      <c r="K60" s="20">
        <f t="shared" si="17"/>
        <v>-471505.93000000005</v>
      </c>
      <c r="L60" s="40">
        <f t="shared" si="18"/>
        <v>-33.328863151366178</v>
      </c>
      <c r="M60" s="76" t="s">
        <v>156</v>
      </c>
    </row>
    <row r="61" spans="1:16357" ht="15" customHeight="1" thickBot="1">
      <c r="A61" s="24"/>
      <c r="B61" s="25" t="s">
        <v>51</v>
      </c>
      <c r="C61" s="26">
        <f>+-C55-SUM(C57:C60)</f>
        <v>384283580.92000008</v>
      </c>
      <c r="D61" s="42">
        <f t="shared" si="19"/>
        <v>8.2880468645127916</v>
      </c>
      <c r="E61" s="26">
        <f>+-E55-SUM(E57:E60)</f>
        <v>497559751.64349151</v>
      </c>
      <c r="F61" s="42">
        <f t="shared" si="14"/>
        <v>10.731133840389326</v>
      </c>
      <c r="G61" s="26">
        <f t="shared" si="15"/>
        <v>-113276170.72349143</v>
      </c>
      <c r="H61" s="42">
        <f t="shared" si="16"/>
        <v>-22.766345217700689</v>
      </c>
      <c r="I61" s="26">
        <f>+-I55-SUM(I57:I60)</f>
        <v>454945119.68200004</v>
      </c>
      <c r="J61" s="42">
        <f t="shared" si="20"/>
        <v>10.849592666269199</v>
      </c>
      <c r="K61" s="26">
        <f t="shared" si="17"/>
        <v>-70661538.761999965</v>
      </c>
      <c r="L61" s="42">
        <f t="shared" si="18"/>
        <v>-15.531881913886963</v>
      </c>
      <c r="M61" s="77" t="s">
        <v>150</v>
      </c>
    </row>
    <row r="62" spans="1:16357" ht="13.5" customHeight="1"/>
  </sheetData>
  <sheetProtection algorithmName="SHA-512" hashValue="qnYNqQBjaBZzIEkgye22qafURdSKfyeEq4UIcLtKn1U6tpN1Akbyj1quYhXvRa/XLJWJTgsxAnu7/pEie3q5eQ==" saltValue="orc6jFpNBWdS08yB+HLnZQ=="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96"/>
      <c r="C4" s="96" t="s">
        <v>178</v>
      </c>
      <c r="D4" s="104" t="s">
        <v>179</v>
      </c>
    </row>
    <row r="5" spans="2:4">
      <c r="B5" s="97"/>
      <c r="C5" s="97"/>
      <c r="D5" s="105"/>
    </row>
    <row r="6" spans="2:4" ht="13.5">
      <c r="B6" s="22" t="s">
        <v>182</v>
      </c>
      <c r="C6" s="23">
        <v>51122438.960000001</v>
      </c>
      <c r="D6" s="23">
        <v>50118940.61699906</v>
      </c>
    </row>
    <row r="7" spans="2:4" ht="13.5">
      <c r="B7" s="22" t="s">
        <v>181</v>
      </c>
      <c r="C7" s="23">
        <v>59697131.339999996</v>
      </c>
      <c r="D7" s="23">
        <v>57763326.64507816</v>
      </c>
    </row>
    <row r="8" spans="2:4" ht="13.5">
      <c r="B8" s="22" t="s">
        <v>180</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Andjela Bulatovic</cp:lastModifiedBy>
  <cp:lastPrinted>2021-05-19T06:53:11Z</cp:lastPrinted>
  <dcterms:created xsi:type="dcterms:W3CDTF">2008-03-17T08:49:23Z</dcterms:created>
  <dcterms:modified xsi:type="dcterms:W3CDTF">2021-05-20T11:41:07Z</dcterms:modified>
</cp:coreProperties>
</file>