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Korisnik\Desktop\"/>
    </mc:Choice>
  </mc:AlternateContent>
  <workbookProtection workbookAlgorithmName="SHA-512" workbookHashValue="U0Zt6j3MJMiX083PeojI5Oir6JWHxlEDlMR+Z+pmAn5B5Y9btdZxnk4nGoLRhk2v/MuU3/84UU5jeSV30ev7fw==" workbookSaltValue="7mTQf/fELNkj/k3gvkzHUQ==" workbookSpinCount="100000" lockStructure="1"/>
  <bookViews>
    <workbookView xWindow="0" yWindow="0" windowWidth="19200" windowHeight="705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62913"/>
  <customWorkbookViews>
    <customWorkbookView name="RATKO - Personal View" guid="{A4D59F75-8091-4878-A19C-E6F7EFCC98D0}" mergeInterval="0" personalView="1" maximized="1" windowWidth="1276" windowHeight="850" activeSheetId="5"/>
    <customWorkbookView name="pc - Personal View" guid="{5F444141-AB98-4370-9413-F1F0A45DC16B}" mergeInterval="0" personalView="1" maximized="1" windowWidth="1276" windowHeight="874" activeSheetId="5"/>
    <customWorkbookView name="iva.vukovic - Personal View" guid="{E484E83A-8AE1-4ACE-A5D4-7D98A52A9B4B}" mergeInterval="0" personalView="1" maximized="1" windowWidth="1276" windowHeight="856" tabRatio="796" activeSheetId="3"/>
  </customWorkbookViews>
  <fileRecoveryPr autoRecover="0"/>
</workbook>
</file>

<file path=xl/calcChain.xml><?xml version="1.0" encoding="utf-8"?>
<calcChain xmlns="http://schemas.openxmlformats.org/spreadsheetml/2006/main">
  <c r="I12" i="43" l="1"/>
  <c r="C38" i="43" l="1"/>
  <c r="C12" i="43"/>
  <c r="C19" i="43"/>
  <c r="H59" i="10" l="1"/>
  <c r="E76" i="10"/>
  <c r="E72" i="10"/>
  <c r="E71" i="10"/>
  <c r="E67" i="10"/>
  <c r="H60" i="10" l="1"/>
  <c r="J58" i="10" l="1"/>
  <c r="C67" i="10" l="1"/>
  <c r="E12" i="43" l="1"/>
  <c r="D68" i="10" l="1"/>
  <c r="F68" i="10"/>
  <c r="I43" i="44" l="1"/>
  <c r="I38" i="43" l="1"/>
  <c r="I37" i="43" s="1"/>
  <c r="C37" i="43"/>
  <c r="E38" i="43"/>
  <c r="E37" i="43" s="1"/>
  <c r="J73" i="10" l="1"/>
  <c r="J74" i="10"/>
  <c r="J75" i="10"/>
  <c r="I53" i="44" l="1"/>
  <c r="I60" i="43"/>
  <c r="E60" i="43" l="1"/>
  <c r="C60" i="43"/>
  <c r="C51" i="44"/>
  <c r="E43" i="44"/>
  <c r="C43" i="44"/>
  <c r="F56" i="43" l="1"/>
  <c r="K68" i="10" l="1"/>
  <c r="K69" i="10"/>
  <c r="C8" i="44" l="1"/>
  <c r="I54" i="44" l="1"/>
  <c r="E54" i="44"/>
  <c r="C54" i="44"/>
  <c r="C7" i="10" l="1"/>
  <c r="C15" i="10"/>
  <c r="E2" i="44" l="1"/>
  <c r="C2" i="44"/>
  <c r="J63" i="43"/>
  <c r="D56" i="43"/>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7" i="44" s="1"/>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0" i="43" l="1"/>
  <c r="K70" i="43"/>
  <c r="L70" i="43"/>
  <c r="F70" i="43"/>
  <c r="G70" i="43"/>
  <c r="H70" i="43"/>
  <c r="D70" i="43"/>
  <c r="J25" i="43"/>
  <c r="K25" i="43"/>
  <c r="L25" i="43"/>
  <c r="J26" i="43"/>
  <c r="K26" i="43"/>
  <c r="L26" i="43"/>
  <c r="J27" i="43"/>
  <c r="K27" i="43"/>
  <c r="L27" i="43"/>
  <c r="G25" i="43"/>
  <c r="H25" i="43"/>
  <c r="G26" i="43"/>
  <c r="H26" i="43"/>
  <c r="G27" i="43"/>
  <c r="H27" i="43"/>
  <c r="F25" i="43"/>
  <c r="F26" i="43"/>
  <c r="F27" i="43"/>
  <c r="F28" i="43"/>
  <c r="F29" i="43"/>
  <c r="D25"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69" i="43"/>
  <c r="K69" i="43"/>
  <c r="J69" i="43"/>
  <c r="H69" i="43"/>
  <c r="G69" i="43"/>
  <c r="F69" i="43"/>
  <c r="D69" i="43"/>
  <c r="L68" i="43"/>
  <c r="K68" i="43"/>
  <c r="J68" i="43"/>
  <c r="H68" i="43"/>
  <c r="G68" i="43"/>
  <c r="F68" i="43"/>
  <c r="D68" i="43"/>
  <c r="L67" i="43"/>
  <c r="K67" i="43"/>
  <c r="J67" i="43"/>
  <c r="H67" i="43"/>
  <c r="G67" i="43"/>
  <c r="F67" i="43"/>
  <c r="D67"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D23" i="43"/>
  <c r="L22" i="43"/>
  <c r="K22" i="43"/>
  <c r="J22" i="43"/>
  <c r="H22" i="43"/>
  <c r="G22" i="43"/>
  <c r="F22" i="43"/>
  <c r="D22" i="43"/>
  <c r="L21" i="43"/>
  <c r="K21" i="43"/>
  <c r="J21" i="43"/>
  <c r="H21" i="43"/>
  <c r="G21" i="43"/>
  <c r="F21" i="43"/>
  <c r="D21" i="43"/>
  <c r="L20" i="43"/>
  <c r="K20" i="43"/>
  <c r="J20" i="43"/>
  <c r="H20" i="43"/>
  <c r="G20" i="43"/>
  <c r="F20" i="43"/>
  <c r="D20" i="43"/>
  <c r="I19" i="43"/>
  <c r="J19" i="43" s="1"/>
  <c r="E19" i="43"/>
  <c r="F19" i="43" s="1"/>
  <c r="L18" i="43"/>
  <c r="K18" i="43"/>
  <c r="J18" i="43"/>
  <c r="H18" i="43"/>
  <c r="G18" i="43"/>
  <c r="F18" i="43"/>
  <c r="D18" i="43"/>
  <c r="L15" i="43"/>
  <c r="K15" i="43"/>
  <c r="J15" i="43"/>
  <c r="H15" i="43"/>
  <c r="G15" i="43"/>
  <c r="D15" i="43"/>
  <c r="L14" i="43"/>
  <c r="K14" i="43"/>
  <c r="J14" i="43"/>
  <c r="H14" i="43"/>
  <c r="G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3" i="10"/>
  <c r="L73" i="10"/>
  <c r="K74" i="10"/>
  <c r="L74" i="10"/>
  <c r="K75" i="10"/>
  <c r="L75" i="10"/>
  <c r="G73" i="10"/>
  <c r="G74" i="10"/>
  <c r="G75" i="10"/>
  <c r="H73" i="10"/>
  <c r="H74" i="10"/>
  <c r="H75" i="10"/>
  <c r="F73" i="10"/>
  <c r="F74" i="10"/>
  <c r="F75" i="10"/>
  <c r="D73" i="10"/>
  <c r="D74" i="10"/>
  <c r="D75"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9" i="10"/>
  <c r="F70" i="10"/>
  <c r="D69" i="10"/>
  <c r="D70" i="10"/>
  <c r="J67" i="10"/>
  <c r="H67" i="10"/>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9" i="10"/>
  <c r="J60" i="10"/>
  <c r="J61" i="10"/>
  <c r="I50" i="10"/>
  <c r="I40" i="10"/>
  <c r="H41" i="10"/>
  <c r="H42" i="10"/>
  <c r="H43" i="10"/>
  <c r="H44" i="10"/>
  <c r="H45" i="10"/>
  <c r="H46" i="10"/>
  <c r="H47" i="10"/>
  <c r="H48" i="10"/>
  <c r="H49" i="10"/>
  <c r="H51" i="10"/>
  <c r="H52" i="10"/>
  <c r="H53" i="10"/>
  <c r="H54" i="10"/>
  <c r="H55" i="10"/>
  <c r="H56" i="10"/>
  <c r="H57" i="10"/>
  <c r="H58"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L59" i="43"/>
  <c r="H59" i="43"/>
  <c r="D59" i="43"/>
  <c r="K59" i="43"/>
  <c r="G59" i="43"/>
  <c r="I57" i="43"/>
  <c r="J55" i="43"/>
  <c r="K55" i="43"/>
  <c r="G55" i="43"/>
  <c r="C57" i="43"/>
  <c r="C65" i="43" s="1"/>
  <c r="C71" i="43" s="1"/>
  <c r="L55" i="43"/>
  <c r="D55" i="43"/>
  <c r="G18" i="46" s="1"/>
  <c r="H55" i="43"/>
  <c r="L50" i="10"/>
  <c r="K40" i="10"/>
  <c r="D67" i="10"/>
  <c r="K50" i="10"/>
  <c r="G40" i="10"/>
  <c r="G67" i="10"/>
  <c r="L67" i="10"/>
  <c r="K67" i="10"/>
  <c r="G50" i="10"/>
  <c r="D40" i="10"/>
  <c r="D50" i="10"/>
  <c r="H50" i="10"/>
  <c r="I39" i="10"/>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C66" i="10" l="1"/>
  <c r="I71" i="43"/>
  <c r="I65" i="43"/>
  <c r="J39" i="10"/>
  <c r="I66" i="10"/>
  <c r="J66" i="10" s="1"/>
  <c r="F6" i="10"/>
  <c r="E66" i="10"/>
  <c r="F66" i="10" s="1"/>
  <c r="H22" i="44"/>
  <c r="C6" i="44"/>
  <c r="C10" i="46"/>
  <c r="C62" i="10"/>
  <c r="C71" i="10" s="1"/>
  <c r="C76" i="10" s="1"/>
  <c r="C72"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6" i="43"/>
  <c r="K57" i="43"/>
  <c r="H57" i="43"/>
  <c r="G57" i="43"/>
  <c r="L57" i="43"/>
  <c r="D57" i="43"/>
  <c r="J57" i="43"/>
  <c r="I58" i="43"/>
  <c r="J58" i="43" s="1"/>
  <c r="E65" i="43"/>
  <c r="E71" i="43" s="1"/>
  <c r="H71" i="43" s="1"/>
  <c r="F57" i="43"/>
  <c r="E58" i="43"/>
  <c r="F58" i="43" s="1"/>
  <c r="E62" i="10"/>
  <c r="K39" i="10"/>
  <c r="H39" i="10"/>
  <c r="D39" i="10"/>
  <c r="D14" i="46" s="1"/>
  <c r="G39" i="10"/>
  <c r="L39" i="10"/>
  <c r="J6" i="10"/>
  <c r="I62" i="10"/>
  <c r="L6" i="10"/>
  <c r="K6" i="10"/>
  <c r="H6" i="10"/>
  <c r="D6" i="10"/>
  <c r="D10" i="46" s="1"/>
  <c r="G6" i="10"/>
  <c r="C64" i="10" l="1"/>
  <c r="C65" i="10" s="1"/>
  <c r="D6" i="44"/>
  <c r="J10" i="46" s="1"/>
  <c r="E49" i="44"/>
  <c r="F49" i="44" s="1"/>
  <c r="K66" i="10"/>
  <c r="I49" i="44"/>
  <c r="J49" i="44" s="1"/>
  <c r="G66" i="10"/>
  <c r="G6" i="44"/>
  <c r="C49" i="44"/>
  <c r="D49" i="44" s="1"/>
  <c r="I10" i="46"/>
  <c r="C45" i="44"/>
  <c r="K6" i="44"/>
  <c r="G27" i="44"/>
  <c r="C18" i="46"/>
  <c r="H6" i="44"/>
  <c r="L6" i="44"/>
  <c r="K27" i="44"/>
  <c r="L27" i="44"/>
  <c r="J6" i="44"/>
  <c r="I45" i="44"/>
  <c r="H27" i="44"/>
  <c r="F6" i="44"/>
  <c r="E45" i="44"/>
  <c r="J65" i="43"/>
  <c r="F65" i="43"/>
  <c r="L65" i="43"/>
  <c r="H65" i="43"/>
  <c r="D65" i="43"/>
  <c r="K65" i="43"/>
  <c r="G65" i="43"/>
  <c r="L58" i="43"/>
  <c r="H58" i="43"/>
  <c r="D58" i="43"/>
  <c r="K58" i="43"/>
  <c r="G58" i="43"/>
  <c r="E64" i="10"/>
  <c r="F62" i="10"/>
  <c r="L62" i="10"/>
  <c r="H62" i="10"/>
  <c r="D62" i="10"/>
  <c r="D18" i="46" s="1"/>
  <c r="K62" i="10"/>
  <c r="G62" i="10"/>
  <c r="J62" i="10"/>
  <c r="I64" i="10"/>
  <c r="I71" i="10" s="1"/>
  <c r="I76" i="10" s="1"/>
  <c r="H66" i="10"/>
  <c r="L66" i="10"/>
  <c r="D66" i="10"/>
  <c r="D45" i="44" l="1"/>
  <c r="J18" i="46" s="1"/>
  <c r="G45" i="44"/>
  <c r="I18" i="46"/>
  <c r="C47" i="44"/>
  <c r="C48" i="44" s="1"/>
  <c r="L45" i="44"/>
  <c r="K45" i="44"/>
  <c r="K49" i="44"/>
  <c r="H49" i="44"/>
  <c r="L49" i="44"/>
  <c r="J45" i="44"/>
  <c r="I47" i="44"/>
  <c r="H45" i="44"/>
  <c r="G49" i="44"/>
  <c r="E47" i="44"/>
  <c r="F45" i="44"/>
  <c r="F71" i="43"/>
  <c r="E66" i="43"/>
  <c r="J71" i="43"/>
  <c r="I66" i="43"/>
  <c r="J71" i="10"/>
  <c r="K71" i="10"/>
  <c r="L71" i="10"/>
  <c r="D71" i="10"/>
  <c r="J64" i="10"/>
  <c r="I65" i="10"/>
  <c r="J65" i="10" s="1"/>
  <c r="H64" i="10"/>
  <c r="D64" i="10"/>
  <c r="G64" i="10"/>
  <c r="K64" i="10"/>
  <c r="L64" i="10"/>
  <c r="F64" i="10"/>
  <c r="E65" i="10"/>
  <c r="J66" i="43" l="1"/>
  <c r="F66" i="43"/>
  <c r="G66" i="43"/>
  <c r="H47" i="44"/>
  <c r="C55" i="44"/>
  <c r="D55" i="44" s="1"/>
  <c r="D47" i="44"/>
  <c r="L47" i="44"/>
  <c r="K47" i="44"/>
  <c r="J47" i="44"/>
  <c r="I48" i="44"/>
  <c r="J48" i="44" s="1"/>
  <c r="I55" i="44"/>
  <c r="G47" i="44"/>
  <c r="E55" i="44"/>
  <c r="E48" i="44"/>
  <c r="F48" i="44" s="1"/>
  <c r="F47" i="44"/>
  <c r="D48" i="44"/>
  <c r="D76" i="10"/>
  <c r="K76" i="10"/>
  <c r="L76" i="10"/>
  <c r="I72" i="10"/>
  <c r="J72" i="10" s="1"/>
  <c r="J76" i="10"/>
  <c r="D65" i="10"/>
  <c r="H65" i="10"/>
  <c r="L65" i="10"/>
  <c r="K65" i="10"/>
  <c r="G65" i="10"/>
  <c r="F65" i="10"/>
  <c r="G48" i="44" l="1"/>
  <c r="C61" i="44"/>
  <c r="D61" i="44" s="1"/>
  <c r="G55" i="44"/>
  <c r="E61" i="44"/>
  <c r="K55" i="44"/>
  <c r="I61" i="44"/>
  <c r="L48" i="44"/>
  <c r="H48" i="44"/>
  <c r="K48" i="44"/>
  <c r="J55" i="44"/>
  <c r="L55" i="44"/>
  <c r="H55" i="44"/>
  <c r="F55" i="44"/>
  <c r="K72" i="10"/>
  <c r="D72" i="10"/>
  <c r="L72" i="10"/>
  <c r="L61" i="44" l="1"/>
  <c r="C56" i="44"/>
  <c r="D56" i="44" s="1"/>
  <c r="H61" i="44"/>
  <c r="K61" i="44"/>
  <c r="J61" i="44"/>
  <c r="I56" i="44"/>
  <c r="J56" i="44" s="1"/>
  <c r="F61" i="44"/>
  <c r="E56" i="44"/>
  <c r="F56" i="44" s="1"/>
  <c r="G61" i="44"/>
  <c r="L56" i="44" l="1"/>
  <c r="K56" i="44"/>
  <c r="G56" i="44"/>
  <c r="H56" i="44"/>
  <c r="K71" i="43"/>
  <c r="L71" i="43"/>
  <c r="D71" i="43"/>
  <c r="K66" i="43"/>
  <c r="G71" i="43"/>
  <c r="D66" i="43" l="1"/>
  <c r="L66" i="43"/>
  <c r="H66" i="43"/>
  <c r="G71" i="10"/>
  <c r="F71" i="10"/>
  <c r="H71" i="10"/>
  <c r="G72" i="10" l="1"/>
  <c r="H72" i="10"/>
  <c r="F72" i="10"/>
  <c r="G76" i="10"/>
  <c r="H76" i="10"/>
  <c r="F76" i="10"/>
</calcChain>
</file>

<file path=xl/sharedStrings.xml><?xml version="1.0" encoding="utf-8"?>
<sst xmlns="http://schemas.openxmlformats.org/spreadsheetml/2006/main" count="460" uniqueCount="190">
  <si>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</si>
  <si>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</si>
  <si>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</si>
  <si>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</si>
  <si>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</si>
  <si>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</si>
  <si>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</si>
  <si>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</si>
  <si>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</si>
  <si>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</si>
  <si>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</si>
  <si>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</si>
  <si>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</si>
  <si>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</si>
  <si>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</si>
  <si>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</si>
  <si>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</si>
  <si>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</si>
  <si>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</si>
  <si>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</si>
  <si>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</si>
  <si>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</si>
  <si>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</si>
  <si>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</si>
  <si>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</si>
  <si>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</si>
  <si>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</si>
  <si>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</si>
  <si>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</si>
  <si>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</si>
  <si>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</si>
  <si>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</si>
  <si>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</si>
  <si>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</si>
  <si>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</si>
  <si>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</si>
  <si>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</si>
  <si>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</si>
  <si>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</si>
  <si>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</si>
  <si>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</si>
  <si>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</si>
  <si>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</si>
  <si>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</si>
  <si>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</si>
  <si>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</si>
  <si>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</si>
  <si>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</si>
  <si>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</si>
  <si>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</si>
  <si>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</si>
  <si>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</si>
  <si>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</si>
  <si>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</si>
  <si>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</si>
  <si>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</si>
  <si>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</si>
  <si>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</si>
  <si>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</si>
  <si>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</si>
  <si>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</si>
  <si>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</si>
  <si>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</si>
  <si>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</si>
  <si>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</si>
  <si>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</si>
  <si>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</si>
  <si>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</si>
  <si>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</si>
  <si>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</si>
  <si>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</si>
  <si>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</si>
  <si>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</si>
  <si>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</si>
  <si>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</si>
  <si>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</si>
  <si>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</si>
  <si>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</si>
  <si>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</si>
  <si>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</si>
  <si>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</si>
  <si>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</si>
  <si>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</si>
  <si>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</si>
  <si>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</si>
  <si>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</si>
  <si>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</si>
  <si>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</si>
  <si>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</si>
  <si>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</si>
  <si>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</si>
  <si>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</si>
  <si>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</si>
  <si>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</si>
  <si>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</si>
  <si>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</si>
  <si>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</si>
  <si>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</si>
  <si>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</si>
  <si>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</si>
  <si>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</si>
  <si>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</si>
  <si>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</si>
  <si>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</si>
  <si>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</si>
  <si>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</si>
  <si>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</si>
  <si>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</si>
  <si>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</si>
  <si>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</si>
  <si>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</si>
  <si>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</si>
  <si>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</si>
  <si>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</si>
  <si>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</si>
  <si>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</si>
  <si>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</si>
  <si>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</si>
  <si>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</si>
  <si>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</si>
  <si>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</si>
  <si>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</si>
  <si>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</si>
  <si>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</si>
  <si>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</si>
  <si>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</si>
  <si>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</si>
  <si>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</si>
  <si>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</si>
  <si>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</si>
  <si>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</si>
  <si>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</si>
  <si>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</si>
  <si>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</si>
  <si>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</si>
  <si>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</si>
  <si>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</si>
  <si>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</si>
  <si>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</si>
  <si>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</si>
  <si>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</si>
  <si>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</si>
  <si>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</si>
  <si>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</si>
  <si>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</si>
  <si>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</si>
  <si>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</si>
  <si>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</si>
  <si>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</si>
  <si>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</si>
  <si>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</si>
  <si>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</si>
  <si>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</si>
  <si>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</si>
  <si>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</si>
  <si>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</si>
  <si>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</si>
  <si>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</si>
  <si>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</si>
  <si>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</si>
  <si>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</si>
  <si>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</si>
  <si>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</si>
  <si>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</si>
  <si>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</si>
  <si>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</si>
  <si>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</si>
  <si>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</si>
  <si>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</si>
  <si>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</si>
  <si>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</si>
  <si>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</si>
  <si>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</si>
  <si>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</si>
  <si>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</si>
  <si>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</si>
  <si>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</si>
  <si>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</si>
  <si>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</si>
  <si>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</si>
  <si>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</si>
  <si>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</si>
  <si>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</si>
  <si>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</si>
  <si>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</si>
  <si>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 xml:space="preserve">Ministarstvo finansija/ Ministry of finance </t>
  </si>
  <si>
    <t>Plan Q1 - Q4 2022</t>
  </si>
  <si>
    <t>Q1 - Q4 2022</t>
  </si>
  <si>
    <t>Q1 - Q4  2021</t>
  </si>
  <si>
    <t>Q1 - 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</si>
</sst>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09">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164" fontId="3" fillId="0" borderId="0" xfId="27" applyNumberFormat="1" applyFont="1"/>
    <xf numFmtId="165" fontId="0" fillId="0" borderId="0" xfId="0" applyNumberFormat="1"/>
    <xf numFmtId="164" fontId="3" fillId="0" borderId="0" xfId="27" applyNumberFormat="1" applyFont="1" applyFill="1"/>
    <xf numFmtId="0" fontId="19" fillId="6" borderId="0" xfId="0" applyFont="1" applyFill="1" applyBorder="1" applyAlignment="1" applyProtection="1">
      <alignment horizontal="center" vertical="center" wrapText="1"/>
      <protection hidden="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2022.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2022.</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tabSelected="1" workbookViewId="0">
      <selection activeCell="D10" sqref="D10"/>
    </sheetView>
  </sheetViews>
  <sheetFormatPr defaultRowHeight="12.5"/>
  <cols>
    <col min="4" max="4" width="23" customWidth="1"/>
    <col min="7" max="7" width="24.26953125" customWidth="1"/>
    <col min="10" max="10" width="26.453125" customWidth="1"/>
  </cols>
  <sheetData>
    <row r="2" spans="2:11" ht="13">
      <c r="D2" s="67" t="s">
        <v>173</v>
      </c>
    </row>
    <row r="3" spans="2:11" ht="13">
      <c r="D3" s="67" t="s">
        <v>185</v>
      </c>
    </row>
    <row r="4" spans="2:11" ht="13">
      <c r="D4" s="67" t="s">
        <v>174</v>
      </c>
    </row>
    <row r="5" spans="2:11" ht="13" thickBot="1"/>
    <row r="6" spans="2:11">
      <c r="B6" s="45"/>
      <c r="C6" s="46"/>
      <c r="D6" s="46"/>
      <c r="E6" s="46"/>
      <c r="F6" s="46"/>
      <c r="G6" s="46"/>
      <c r="H6" s="46"/>
      <c r="I6" s="46"/>
      <c r="J6" s="46"/>
      <c r="K6" s="47"/>
    </row>
    <row r="7" spans="2:11" ht="13">
      <c r="B7" s="48"/>
      <c r="C7" s="94" t="s">
        <v>167</v>
      </c>
      <c r="D7" s="94"/>
      <c r="E7" s="49"/>
      <c r="F7" s="94" t="s">
        <v>168</v>
      </c>
      <c r="G7" s="94"/>
      <c r="H7" s="49"/>
      <c r="I7" s="94" t="s">
        <v>169</v>
      </c>
      <c r="J7" s="94"/>
      <c r="K7" s="50"/>
    </row>
    <row r="8" spans="2:11">
      <c r="B8" s="48"/>
      <c r="C8" s="51"/>
      <c r="D8" s="49"/>
      <c r="E8" s="49"/>
      <c r="F8" s="49"/>
      <c r="G8" s="49"/>
      <c r="H8" s="49"/>
      <c r="I8" s="49"/>
      <c r="J8" s="49"/>
      <c r="K8" s="50"/>
    </row>
    <row r="9" spans="2:11" ht="14.5">
      <c r="B9" s="48"/>
      <c r="C9" s="52" t="s">
        <v>170</v>
      </c>
      <c r="D9" s="53"/>
      <c r="E9" s="53"/>
      <c r="F9" s="52" t="str">
        <f>+C9</f>
        <v>Prihodi/Revenues</v>
      </c>
      <c r="G9" s="54"/>
      <c r="H9" s="55"/>
      <c r="I9" s="52" t="str">
        <f>+F9</f>
        <v>Prihodi/Revenues</v>
      </c>
      <c r="J9" s="54"/>
      <c r="K9" s="50"/>
    </row>
    <row r="10" spans="2:11" ht="13">
      <c r="B10" s="48"/>
      <c r="C10" s="56">
        <f>+'Centralna država-ek klas'!C6</f>
        <v>2010373055.7100005</v>
      </c>
      <c r="D10" s="57">
        <f>+'Centralna država-ek klas'!D6</f>
        <v>35.267227838572737</v>
      </c>
      <c r="E10" s="49"/>
      <c r="F10" s="58">
        <f>+'Lokalna država-ek klas '!C6</f>
        <v>288854872.95999998</v>
      </c>
      <c r="G10" s="57">
        <f>+'Lokalna država-ek klas '!D6</f>
        <v>5.0672737520174014</v>
      </c>
      <c r="H10" s="55"/>
      <c r="I10" s="58">
        <f>+'Opšta država-ek klas'!C6</f>
        <v>2299227928.6700006</v>
      </c>
      <c r="J10" s="57">
        <f>+'Opšta država-ek klas'!D6</f>
        <v>40.334501590590143</v>
      </c>
      <c r="K10" s="50"/>
    </row>
    <row r="11" spans="2:11">
      <c r="B11" s="48"/>
      <c r="C11" s="59" t="s">
        <v>165</v>
      </c>
      <c r="D11" s="59" t="s">
        <v>166</v>
      </c>
      <c r="E11" s="49"/>
      <c r="F11" s="60" t="str">
        <f>+C11</f>
        <v>mil. €</v>
      </c>
      <c r="G11" s="60" t="str">
        <f>+D11</f>
        <v>% BDP-a</v>
      </c>
      <c r="H11" s="55"/>
      <c r="I11" s="60" t="str">
        <f>+F11</f>
        <v>mil. €</v>
      </c>
      <c r="J11" s="60" t="str">
        <f>+G11</f>
        <v>% BDP-a</v>
      </c>
      <c r="K11" s="50"/>
    </row>
    <row r="12" spans="2:11" ht="14.5">
      <c r="B12" s="48"/>
      <c r="C12" s="53"/>
      <c r="D12" s="49"/>
      <c r="E12" s="61"/>
      <c r="F12" s="62"/>
      <c r="G12" s="62"/>
      <c r="H12" s="55"/>
      <c r="I12" s="62"/>
      <c r="J12" s="62"/>
      <c r="K12" s="50"/>
    </row>
    <row r="13" spans="2:11" ht="14.5">
      <c r="B13" s="48"/>
      <c r="C13" s="52" t="s">
        <v>171</v>
      </c>
      <c r="D13" s="55"/>
      <c r="E13" s="49"/>
      <c r="F13" s="52" t="str">
        <f>+C13</f>
        <v>Rashodi/Expenditures</v>
      </c>
      <c r="G13" s="54"/>
      <c r="H13" s="55"/>
      <c r="I13" s="52" t="str">
        <f>+F13</f>
        <v>Rashodi/Expenditures</v>
      </c>
      <c r="J13" s="54"/>
      <c r="K13" s="50"/>
    </row>
    <row r="14" spans="2:11" ht="13">
      <c r="B14" s="48"/>
      <c r="C14" s="56">
        <f>+'Centralna država-ek klas'!C39</f>
        <v>2270588532.3400002</v>
      </c>
      <c r="D14" s="57">
        <f>+'Centralna država-ek klas'!D39</f>
        <v>39.832091297803665</v>
      </c>
      <c r="E14" s="49"/>
      <c r="F14" s="58">
        <f>+'Lokalna država-ek klas '!C37</f>
        <v>328076927.32129997</v>
      </c>
      <c r="G14" s="57">
        <f>+'Lokalna država-ek klas '!D37</f>
        <v>5.7553316841151494</v>
      </c>
      <c r="H14" s="55"/>
      <c r="I14" s="58">
        <f>+'Opšta država-ek klas'!C27</f>
        <v>2598665459.6612997</v>
      </c>
      <c r="J14" s="57">
        <f>+'Opšta država-ek klas'!D27</f>
        <v>45.587422981918806</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4.5">
      <c r="B16" s="48"/>
      <c r="C16" s="49"/>
      <c r="D16" s="49"/>
      <c r="E16" s="49"/>
      <c r="F16" s="54"/>
      <c r="G16" s="54"/>
      <c r="H16" s="55"/>
      <c r="I16" s="54"/>
      <c r="J16" s="54"/>
      <c r="K16" s="50"/>
    </row>
    <row r="17" spans="2:11" ht="14.5">
      <c r="B17" s="48"/>
      <c r="C17" s="52" t="s">
        <v>172</v>
      </c>
      <c r="D17" s="49"/>
      <c r="E17" s="49"/>
      <c r="F17" s="52" t="str">
        <f>+C17</f>
        <v>Budžetski bilans/ Budget balance</v>
      </c>
      <c r="G17" s="54"/>
      <c r="H17" s="55"/>
      <c r="I17" s="52" t="str">
        <f>+F17</f>
        <v>Budžetski bilans/ Budget balance</v>
      </c>
      <c r="J17" s="54"/>
      <c r="K17" s="50"/>
    </row>
    <row r="18" spans="2:11" ht="13">
      <c r="B18" s="48"/>
      <c r="C18" s="56">
        <f>+'Centralna država-ek klas'!C62</f>
        <v>-260215476.62999964</v>
      </c>
      <c r="D18" s="57">
        <f>+'Centralna država-ek klas'!D62</f>
        <v>-4.5648634592309252</v>
      </c>
      <c r="E18" s="49"/>
      <c r="F18" s="58">
        <f>+'Lokalna država-ek klas '!C55</f>
        <v>-39222054.361299992</v>
      </c>
      <c r="G18" s="57">
        <f>+'Lokalna država-ek klas '!D55</f>
        <v>-0.68805793209774746</v>
      </c>
      <c r="H18" s="55"/>
      <c r="I18" s="58">
        <f>+'Opšta država-ek klas'!C45</f>
        <v>-299437530.99129915</v>
      </c>
      <c r="J18" s="57">
        <f>+'Opšta država-ek klas'!D45</f>
        <v>-5.2529213913286643</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 thickBot="1">
      <c r="B20" s="64"/>
      <c r="C20" s="65"/>
      <c r="D20" s="65"/>
      <c r="E20" s="65"/>
      <c r="F20" s="65"/>
      <c r="G20" s="65"/>
      <c r="H20" s="65"/>
      <c r="I20" s="65"/>
      <c r="J20" s="65"/>
      <c r="K20" s="66"/>
    </row>
    <row r="23" spans="2:11">
      <c r="D23" s="92"/>
    </row>
    <row r="24" spans="2:11">
      <c r="D24" s="92"/>
    </row>
    <row r="25" spans="2:11">
      <c r="D25" s="92"/>
    </row>
    <row r="41" spans="19:19" ht="15.5">
      <c r="S41" s="68"/>
    </row>
    <row r="42" spans="19:19" ht="15.5">
      <c r="S42" s="68"/>
    </row>
  </sheetData>
  <sheetProtection algorithmName="SHA-512" hashValue="CsJowEZwjRLD7d7enLkWEXK94kLvySn7cI1wN1Tjm/jyF4lVfpVTjjKiYFdJfzD6IsYG/ouWkGMujeyfxLcCTw==" saltValue="beq59lOEFqUr3hPE6UzS+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A77"/>
  <sheetViews>
    <sheetView zoomScale="90" zoomScaleNormal="90" zoomScaleSheetLayoutView="90" workbookViewId="0">
      <pane ySplit="5" topLeftCell="A6" activePane="bottomLeft" state="frozen"/>
      <selection activeCell="G14" sqref="G14"/>
      <selection pane="bottomLeft" activeCell="P14" sqref="P14"/>
    </sheetView>
  </sheetViews>
  <sheetFormatPr defaultColWidth="9.1796875" defaultRowHeight="12.5"/>
  <cols>
    <col min="1" max="1" width="13.26953125" style="4" customWidth="1"/>
    <col min="2" max="2" width="52.7265625" style="4" customWidth="1"/>
    <col min="3" max="3" width="12.26953125" style="6" customWidth="1"/>
    <col min="4" max="4" width="9.7265625" style="4" customWidth="1"/>
    <col min="5" max="5" width="10.54296875" style="6" customWidth="1"/>
    <col min="6" max="6" width="10.1796875" style="7" customWidth="1"/>
    <col min="7" max="7" width="11.1796875" style="6" customWidth="1"/>
    <col min="8" max="8" width="11" style="7" customWidth="1"/>
    <col min="9" max="9" width="11.1796875" style="6" customWidth="1"/>
    <col min="10" max="10" width="10.26953125" style="7" customWidth="1"/>
    <col min="11" max="11" width="10.7265625" style="6" customWidth="1"/>
    <col min="12" max="12" width="11.1796875" style="7" customWidth="1"/>
    <col min="13" max="13" width="54.81640625" style="4" customWidth="1"/>
    <col min="14" max="14" width="9.1796875" style="1"/>
    <col min="15" max="16" width="13.81640625" style="1" bestFit="1" customWidth="1"/>
    <col min="17" max="16384" width="9.1796875" style="1"/>
  </cols>
  <sheetData>
    <row r="1" spans="1:13" ht="18.75" customHeight="1" thickBot="1">
      <c r="B1" s="5"/>
      <c r="M1" s="5"/>
    </row>
    <row r="2" spans="1:13" ht="15.75" customHeight="1" thickBot="1">
      <c r="A2" s="8" t="s">
        <v>59</v>
      </c>
      <c r="B2" s="8"/>
      <c r="C2" s="101">
        <v>5700400000</v>
      </c>
      <c r="D2" s="102"/>
      <c r="E2" s="101">
        <v>5700400000</v>
      </c>
      <c r="F2" s="102"/>
      <c r="G2" s="9"/>
      <c r="H2" s="10"/>
      <c r="I2" s="101">
        <v>4955116000</v>
      </c>
      <c r="J2" s="102"/>
      <c r="K2" s="85"/>
      <c r="L2" s="10"/>
      <c r="M2" s="8" t="s">
        <v>81</v>
      </c>
    </row>
    <row r="3" spans="1:13" ht="15" customHeight="1" thickBot="1">
      <c r="A3" s="8"/>
      <c r="B3" s="8"/>
      <c r="C3" s="11"/>
      <c r="D3" s="8"/>
      <c r="E3" s="11"/>
      <c r="F3" s="10"/>
      <c r="G3" s="11"/>
      <c r="H3" s="10"/>
      <c r="I3" s="11"/>
      <c r="J3" s="10"/>
      <c r="K3" s="11"/>
      <c r="L3" s="10"/>
      <c r="M3" s="8"/>
    </row>
    <row r="4" spans="1:13" ht="15" customHeight="1">
      <c r="A4" s="95" t="s">
        <v>73</v>
      </c>
      <c r="B4" s="105" t="s">
        <v>74</v>
      </c>
      <c r="C4" s="99" t="s">
        <v>187</v>
      </c>
      <c r="D4" s="100"/>
      <c r="E4" s="97" t="s">
        <v>186</v>
      </c>
      <c r="F4" s="98"/>
      <c r="G4" s="97" t="s">
        <v>175</v>
      </c>
      <c r="H4" s="98"/>
      <c r="I4" s="97" t="s">
        <v>188</v>
      </c>
      <c r="J4" s="98"/>
      <c r="K4" s="97" t="s">
        <v>175</v>
      </c>
      <c r="L4" s="98"/>
      <c r="M4" s="103" t="s">
        <v>151</v>
      </c>
    </row>
    <row r="5" spans="1:13" ht="27" customHeight="1">
      <c r="A5" s="96"/>
      <c r="B5" s="106"/>
      <c r="C5" s="12" t="s">
        <v>63</v>
      </c>
      <c r="D5" s="13" t="s">
        <v>57</v>
      </c>
      <c r="E5" s="12" t="s">
        <v>63</v>
      </c>
      <c r="F5" s="13" t="s">
        <v>57</v>
      </c>
      <c r="G5" s="12" t="s">
        <v>66</v>
      </c>
      <c r="H5" s="13" t="s">
        <v>64</v>
      </c>
      <c r="I5" s="12" t="s">
        <v>63</v>
      </c>
      <c r="J5" s="14" t="s">
        <v>57</v>
      </c>
      <c r="K5" s="12" t="s">
        <v>63</v>
      </c>
      <c r="L5" s="14" t="s">
        <v>64</v>
      </c>
      <c r="M5" s="104"/>
    </row>
    <row r="6" spans="1:13" ht="15" customHeight="1">
      <c r="A6" s="15"/>
      <c r="B6" s="16" t="s">
        <v>52</v>
      </c>
      <c r="C6" s="17">
        <f>+C7+C15+C20+C25+C32+C37+C38</f>
        <v>2010373055.7100005</v>
      </c>
      <c r="D6" s="39">
        <f>+C6/$C$2*100</f>
        <v>35.267227838572737</v>
      </c>
      <c r="E6" s="17">
        <f>+E7+E15+E20+E25+E32+E37+E38</f>
        <v>1931027140.856792</v>
      </c>
      <c r="F6" s="39">
        <f>+E6/$E$2*100</f>
        <v>33.875291924370075</v>
      </c>
      <c r="G6" s="17">
        <f>+C6-E6</f>
        <v>79345914.853208542</v>
      </c>
      <c r="H6" s="39">
        <f>+C6/E6*100-100</f>
        <v>4.1090004989781335</v>
      </c>
      <c r="I6" s="17">
        <f>+I7+I15+I20+I25+I32+I37+I38</f>
        <v>1911382039.54</v>
      </c>
      <c r="J6" s="39">
        <f>+I6/$I$2*100</f>
        <v>38.573911075744746</v>
      </c>
      <c r="K6" s="17">
        <f>+C6-I6</f>
        <v>98991016.170000553</v>
      </c>
      <c r="L6" s="39">
        <f>+C6/I6*100-100</f>
        <v>5.1790282697133705</v>
      </c>
      <c r="M6" s="82" t="s">
        <v>152</v>
      </c>
    </row>
    <row r="7" spans="1:13" ht="15" customHeight="1">
      <c r="A7" s="18">
        <v>711</v>
      </c>
      <c r="B7" s="19" t="s">
        <v>1</v>
      </c>
      <c r="C7" s="20">
        <f>+SUM(C8:C14)</f>
        <v>1381133155.4100001</v>
      </c>
      <c r="D7" s="40">
        <f t="shared" ref="D7:D71" si="0">+C7/$C$2*100</f>
        <v>24.228705975194725</v>
      </c>
      <c r="E7" s="20">
        <f>+SUM(E8:E14)</f>
        <v>1297599868.3300002</v>
      </c>
      <c r="F7" s="40">
        <f t="shared" ref="F7:F38" si="1">+E7/$E$2*100</f>
        <v>22.763312545259986</v>
      </c>
      <c r="G7" s="20">
        <f t="shared" ref="G7:G62" si="2">+C7-E7</f>
        <v>83533287.079999924</v>
      </c>
      <c r="H7" s="40">
        <f t="shared" ref="H7:H62" si="3">+C7/E7*100-100</f>
        <v>6.43752277714907</v>
      </c>
      <c r="I7" s="20">
        <f>+SUM(I8:I14)</f>
        <v>1183874153.4499998</v>
      </c>
      <c r="J7" s="40">
        <f t="shared" ref="J7:J71" si="4">+I7/$I$2*100</f>
        <v>23.891956383059444</v>
      </c>
      <c r="K7" s="20">
        <f t="shared" ref="K7:K38" si="5">+C7-I7</f>
        <v>197259001.96000028</v>
      </c>
      <c r="L7" s="40">
        <f t="shared" ref="L7:L38" si="6">+C7/I7*100-100</f>
        <v>16.66215968860844</v>
      </c>
      <c r="M7" s="73" t="s">
        <v>82</v>
      </c>
    </row>
    <row r="8" spans="1:13" ht="15" customHeight="1">
      <c r="A8" s="21">
        <v>7111</v>
      </c>
      <c r="B8" s="22" t="s">
        <v>2</v>
      </c>
      <c r="C8" s="23">
        <v>83041010.100000009</v>
      </c>
      <c r="D8" s="41">
        <f t="shared" si="0"/>
        <v>1.4567575977124414</v>
      </c>
      <c r="E8" s="23">
        <v>94789892.310000002</v>
      </c>
      <c r="F8" s="41">
        <f t="shared" si="1"/>
        <v>1.6628638746403763</v>
      </c>
      <c r="G8" s="23">
        <f t="shared" si="2"/>
        <v>-11748882.209999993</v>
      </c>
      <c r="H8" s="41">
        <f t="shared" si="3"/>
        <v>-12.39465719781235</v>
      </c>
      <c r="I8" s="23">
        <v>126864271.05</v>
      </c>
      <c r="J8" s="41">
        <f t="shared" si="4"/>
        <v>2.560268438720708</v>
      </c>
      <c r="K8" s="23">
        <f t="shared" si="5"/>
        <v>-43823260.949999988</v>
      </c>
      <c r="L8" s="41">
        <f t="shared" si="6"/>
        <v>-34.543422342077918</v>
      </c>
      <c r="M8" s="74" t="s">
        <v>83</v>
      </c>
    </row>
    <row r="9" spans="1:13" ht="15" customHeight="1">
      <c r="A9" s="21">
        <v>7112</v>
      </c>
      <c r="B9" s="22" t="s">
        <v>3</v>
      </c>
      <c r="C9" s="23">
        <v>90169159.159999996</v>
      </c>
      <c r="D9" s="41">
        <f t="shared" si="0"/>
        <v>1.581804069188127</v>
      </c>
      <c r="E9" s="23">
        <v>84284348.540000007</v>
      </c>
      <c r="F9" s="41">
        <f t="shared" si="1"/>
        <v>1.4785690221738825</v>
      </c>
      <c r="G9" s="23">
        <f t="shared" si="2"/>
        <v>5884810.6199999899</v>
      </c>
      <c r="H9" s="41">
        <f t="shared" si="3"/>
        <v>6.98209183785427</v>
      </c>
      <c r="I9" s="23">
        <v>74713724.469999999</v>
      </c>
      <c r="J9" s="41">
        <f t="shared" si="4"/>
        <v>1.5078097963801451</v>
      </c>
      <c r="K9" s="23">
        <f t="shared" si="5"/>
        <v>15455434.689999998</v>
      </c>
      <c r="L9" s="41">
        <f t="shared" si="6"/>
        <v>20.686205646468409</v>
      </c>
      <c r="M9" s="74" t="s">
        <v>84</v>
      </c>
    </row>
    <row r="10" spans="1:13" ht="15" customHeight="1">
      <c r="A10" s="21">
        <v>7113</v>
      </c>
      <c r="B10" s="22" t="s">
        <v>4</v>
      </c>
      <c r="C10" s="23">
        <v>1481541.77</v>
      </c>
      <c r="D10" s="41">
        <f t="shared" si="0"/>
        <v>2.5990137007929268E-2</v>
      </c>
      <c r="E10" s="23">
        <v>1481566.07</v>
      </c>
      <c r="F10" s="41">
        <f t="shared" si="1"/>
        <v>2.5990563293803944E-2</v>
      </c>
      <c r="G10" s="23">
        <f t="shared" si="2"/>
        <v>-24.300000000046566</v>
      </c>
      <c r="H10" s="41">
        <f t="shared" si="3"/>
        <v>-1.6401563515842099E-3</v>
      </c>
      <c r="I10" s="23">
        <v>2078253.77</v>
      </c>
      <c r="J10" s="41">
        <f t="shared" si="4"/>
        <v>4.1941576544323081E-2</v>
      </c>
      <c r="K10" s="23">
        <f t="shared" si="5"/>
        <v>-596712</v>
      </c>
      <c r="L10" s="41">
        <f t="shared" si="6"/>
        <v>-28.712181765944777</v>
      </c>
      <c r="M10" s="74" t="s">
        <v>85</v>
      </c>
    </row>
    <row r="11" spans="1:13" ht="15" customHeight="1">
      <c r="A11" s="21">
        <v>7114</v>
      </c>
      <c r="B11" s="22" t="s">
        <v>5</v>
      </c>
      <c r="C11" s="23">
        <v>908047104.25999999</v>
      </c>
      <c r="D11" s="41">
        <f t="shared" si="0"/>
        <v>15.9295330899586</v>
      </c>
      <c r="E11" s="23">
        <v>814818056.75000012</v>
      </c>
      <c r="F11" s="41">
        <f t="shared" si="1"/>
        <v>14.294050535927305</v>
      </c>
      <c r="G11" s="23">
        <f t="shared" si="2"/>
        <v>93229047.509999871</v>
      </c>
      <c r="H11" s="41">
        <f t="shared" si="3"/>
        <v>11.44170121632493</v>
      </c>
      <c r="I11" s="23">
        <v>691948121.63999999</v>
      </c>
      <c r="J11" s="41">
        <f t="shared" si="4"/>
        <v>13.964317316486637</v>
      </c>
      <c r="K11" s="23">
        <f t="shared" si="5"/>
        <v>216098982.62</v>
      </c>
      <c r="L11" s="41">
        <f t="shared" si="6"/>
        <v>31.230517991409442</v>
      </c>
      <c r="M11" s="74" t="s">
        <v>86</v>
      </c>
    </row>
    <row r="12" spans="1:13" ht="15" customHeight="1">
      <c r="A12" s="21">
        <v>7115</v>
      </c>
      <c r="B12" s="22" t="s">
        <v>6</v>
      </c>
      <c r="C12" s="23">
        <v>245872611.77000004</v>
      </c>
      <c r="D12" s="41">
        <f t="shared" si="0"/>
        <v>4.3132519081117122</v>
      </c>
      <c r="E12" s="23">
        <v>260950868.58000001</v>
      </c>
      <c r="F12" s="41">
        <f t="shared" si="1"/>
        <v>4.577764167075995</v>
      </c>
      <c r="G12" s="23">
        <f t="shared" si="2"/>
        <v>-15078256.809999973</v>
      </c>
      <c r="H12" s="41">
        <f t="shared" si="3"/>
        <v>-5.7781975940721679</v>
      </c>
      <c r="I12" s="23">
        <v>248717895.15999997</v>
      </c>
      <c r="J12" s="41">
        <f t="shared" si="4"/>
        <v>5.0194161985309727</v>
      </c>
      <c r="K12" s="23">
        <f t="shared" si="5"/>
        <v>-2845283.3899999261</v>
      </c>
      <c r="L12" s="41">
        <f t="shared" si="6"/>
        <v>-1.1439801660309001</v>
      </c>
      <c r="M12" s="74" t="s">
        <v>87</v>
      </c>
    </row>
    <row r="13" spans="1:13" ht="15" customHeight="1">
      <c r="A13" s="21">
        <v>7116</v>
      </c>
      <c r="B13" s="22" t="s">
        <v>7</v>
      </c>
      <c r="C13" s="23">
        <v>40239493.630000003</v>
      </c>
      <c r="D13" s="41">
        <f t="shared" si="0"/>
        <v>0.7059064912988563</v>
      </c>
      <c r="E13" s="23">
        <v>29667451.669999998</v>
      </c>
      <c r="F13" s="41">
        <f t="shared" si="1"/>
        <v>0.52044508578345383</v>
      </c>
      <c r="G13" s="23">
        <f t="shared" si="2"/>
        <v>10572041.960000005</v>
      </c>
      <c r="H13" s="41">
        <f t="shared" si="3"/>
        <v>35.635153560191185</v>
      </c>
      <c r="I13" s="23">
        <v>28296642.069999997</v>
      </c>
      <c r="J13" s="41">
        <f t="shared" si="4"/>
        <v>0.57105912495287692</v>
      </c>
      <c r="K13" s="23">
        <f t="shared" si="5"/>
        <v>11942851.560000006</v>
      </c>
      <c r="L13" s="41">
        <f t="shared" si="6"/>
        <v>42.20589683558876</v>
      </c>
      <c r="M13" s="74" t="s">
        <v>88</v>
      </c>
    </row>
    <row r="14" spans="1:13" ht="15" customHeight="1">
      <c r="A14" s="21">
        <v>7118</v>
      </c>
      <c r="B14" s="22" t="s">
        <v>62</v>
      </c>
      <c r="C14" s="23">
        <v>12282234.720000001</v>
      </c>
      <c r="D14" s="41">
        <f t="shared" si="0"/>
        <v>0.21546268191705845</v>
      </c>
      <c r="E14" s="23">
        <v>11607684.409999996</v>
      </c>
      <c r="F14" s="41">
        <f t="shared" si="1"/>
        <v>0.2036292963651673</v>
      </c>
      <c r="G14" s="23">
        <f t="shared" si="2"/>
        <v>674550.31000000425</v>
      </c>
      <c r="H14" s="41">
        <f t="shared" si="3"/>
        <v>5.8112392288928874</v>
      </c>
      <c r="I14" s="23">
        <v>11255245.290000003</v>
      </c>
      <c r="J14" s="41">
        <f t="shared" si="4"/>
        <v>0.22714393144378461</v>
      </c>
      <c r="K14" s="23">
        <f t="shared" si="5"/>
        <v>1026989.4299999978</v>
      </c>
      <c r="L14" s="41">
        <f t="shared" si="6"/>
        <v>9.1245406345115612</v>
      </c>
      <c r="M14" s="74" t="s">
        <v>89</v>
      </c>
    </row>
    <row r="15" spans="1:13" ht="15" customHeight="1">
      <c r="A15" s="18">
        <v>712</v>
      </c>
      <c r="B15" s="19" t="s">
        <v>8</v>
      </c>
      <c r="C15" s="20">
        <f>+SUM(C16:C19)</f>
        <v>462797044.29000008</v>
      </c>
      <c r="D15" s="40">
        <f t="shared" si="0"/>
        <v>8.1186766593572397</v>
      </c>
      <c r="E15" s="20">
        <f>+SUM(E16:E19)</f>
        <v>478065288.04000002</v>
      </c>
      <c r="F15" s="40">
        <f t="shared" si="1"/>
        <v>8.3865217886464123</v>
      </c>
      <c r="G15" s="20">
        <f t="shared" si="2"/>
        <v>-15268243.74999994</v>
      </c>
      <c r="H15" s="40">
        <f t="shared" si="3"/>
        <v>-3.1937570310945631</v>
      </c>
      <c r="I15" s="20">
        <f>+SUM(I16:I19)</f>
        <v>554476128.66000009</v>
      </c>
      <c r="J15" s="40">
        <f t="shared" si="4"/>
        <v>11.189972720315732</v>
      </c>
      <c r="K15" s="20">
        <f t="shared" si="5"/>
        <v>-91679084.370000005</v>
      </c>
      <c r="L15" s="40">
        <f t="shared" si="6"/>
        <v>-16.534360927594932</v>
      </c>
      <c r="M15" s="73" t="s">
        <v>90</v>
      </c>
    </row>
    <row r="16" spans="1:13" ht="15" customHeight="1">
      <c r="A16" s="21">
        <v>7121</v>
      </c>
      <c r="B16" s="22" t="s">
        <v>9</v>
      </c>
      <c r="C16" s="23">
        <v>405895277.21000004</v>
      </c>
      <c r="D16" s="41">
        <f t="shared" si="0"/>
        <v>7.1204700935022114</v>
      </c>
      <c r="E16" s="23">
        <v>418824183.93000007</v>
      </c>
      <c r="F16" s="41">
        <f t="shared" si="1"/>
        <v>7.3472771021331846</v>
      </c>
      <c r="G16" s="23">
        <f t="shared" si="2"/>
        <v>-12928906.720000029</v>
      </c>
      <c r="H16" s="41">
        <f t="shared" si="3"/>
        <v>-3.0869532410193585</v>
      </c>
      <c r="I16" s="23">
        <v>343738250.03000003</v>
      </c>
      <c r="J16" s="41">
        <f t="shared" si="4"/>
        <v>6.9370373979135911</v>
      </c>
      <c r="K16" s="23">
        <f t="shared" si="5"/>
        <v>62157027.180000007</v>
      </c>
      <c r="L16" s="41">
        <f t="shared" si="6"/>
        <v>18.082662367244609</v>
      </c>
      <c r="M16" s="74" t="s">
        <v>91</v>
      </c>
    </row>
    <row r="17" spans="1:13" ht="15" customHeight="1">
      <c r="A17" s="21">
        <v>7122</v>
      </c>
      <c r="B17" s="22" t="s">
        <v>10</v>
      </c>
      <c r="C17" s="23">
        <v>25055179.93</v>
      </c>
      <c r="D17" s="41">
        <f t="shared" si="0"/>
        <v>0.43953371570416105</v>
      </c>
      <c r="E17" s="23">
        <v>22475514.760000005</v>
      </c>
      <c r="F17" s="41">
        <f t="shared" si="1"/>
        <v>0.39427960774682491</v>
      </c>
      <c r="G17" s="23">
        <f t="shared" si="2"/>
        <v>2579665.1699999943</v>
      </c>
      <c r="H17" s="41">
        <f t="shared" si="3"/>
        <v>11.477668910129097</v>
      </c>
      <c r="I17" s="23">
        <v>180566476.64000002</v>
      </c>
      <c r="J17" s="41">
        <f t="shared" si="4"/>
        <v>3.6440413633101629</v>
      </c>
      <c r="K17" s="23">
        <f t="shared" si="5"/>
        <v>-155511296.71000001</v>
      </c>
      <c r="L17" s="41">
        <f t="shared" si="6"/>
        <v>-86.124124258151667</v>
      </c>
      <c r="M17" s="74" t="s">
        <v>92</v>
      </c>
    </row>
    <row r="18" spans="1:13" ht="15" customHeight="1">
      <c r="A18" s="21">
        <v>7123</v>
      </c>
      <c r="B18" s="22" t="s">
        <v>11</v>
      </c>
      <c r="C18" s="23">
        <v>18395128.240000002</v>
      </c>
      <c r="D18" s="41">
        <f t="shared" si="0"/>
        <v>0.32269890253315558</v>
      </c>
      <c r="E18" s="23">
        <v>20653550.140000008</v>
      </c>
      <c r="F18" s="41">
        <f t="shared" si="1"/>
        <v>0.36231755911865848</v>
      </c>
      <c r="G18" s="23">
        <f t="shared" si="2"/>
        <v>-2258421.900000006</v>
      </c>
      <c r="H18" s="41">
        <f t="shared" si="3"/>
        <v>-10.934787892112013</v>
      </c>
      <c r="I18" s="23">
        <v>16358834.440000001</v>
      </c>
      <c r="J18" s="41">
        <f t="shared" si="4"/>
        <v>0.33014029217479474</v>
      </c>
      <c r="K18" s="23">
        <f t="shared" si="5"/>
        <v>2036293.8000000007</v>
      </c>
      <c r="L18" s="41">
        <f t="shared" si="6"/>
        <v>12.447670446623832</v>
      </c>
      <c r="M18" s="74" t="s">
        <v>93</v>
      </c>
    </row>
    <row r="19" spans="1:13" ht="15" customHeight="1">
      <c r="A19" s="21">
        <v>7124</v>
      </c>
      <c r="B19" s="22" t="s">
        <v>12</v>
      </c>
      <c r="C19" s="23">
        <v>13451458.910000002</v>
      </c>
      <c r="D19" s="41">
        <f t="shared" si="0"/>
        <v>0.23597394761771107</v>
      </c>
      <c r="E19" s="23">
        <v>16112039.209999993</v>
      </c>
      <c r="F19" s="41">
        <f t="shared" si="1"/>
        <v>0.28264751964774393</v>
      </c>
      <c r="G19" s="23">
        <f t="shared" si="2"/>
        <v>-2660580.2999999914</v>
      </c>
      <c r="H19" s="41">
        <f t="shared" si="3"/>
        <v>-16.512995439762165</v>
      </c>
      <c r="I19" s="23">
        <v>13812567.550000001</v>
      </c>
      <c r="J19" s="41">
        <f t="shared" si="4"/>
        <v>0.27875366691718217</v>
      </c>
      <c r="K19" s="23">
        <f t="shared" si="5"/>
        <v>-361108.63999999873</v>
      </c>
      <c r="L19" s="41">
        <f t="shared" si="6"/>
        <v>-2.6143484091051477</v>
      </c>
      <c r="M19" s="74" t="s">
        <v>94</v>
      </c>
    </row>
    <row r="20" spans="1:13" ht="15" customHeight="1">
      <c r="A20" s="18">
        <v>713</v>
      </c>
      <c r="B20" s="19" t="s">
        <v>13</v>
      </c>
      <c r="C20" s="20">
        <f>+SUM(C21:C24)</f>
        <v>14770367.419999998</v>
      </c>
      <c r="D20" s="40">
        <f t="shared" si="0"/>
        <v>0.25911106974949122</v>
      </c>
      <c r="E20" s="20">
        <f>+SUM(E21:E24)</f>
        <v>13376553.150327152</v>
      </c>
      <c r="F20" s="40">
        <f t="shared" si="1"/>
        <v>0.23465990369670817</v>
      </c>
      <c r="G20" s="20">
        <f t="shared" si="2"/>
        <v>1393814.2696728464</v>
      </c>
      <c r="H20" s="40">
        <f t="shared" si="3"/>
        <v>10.419831282461274</v>
      </c>
      <c r="I20" s="20">
        <f>+SUM(I21:I24)</f>
        <v>12641917.529999997</v>
      </c>
      <c r="J20" s="40">
        <f t="shared" si="4"/>
        <v>0.25512858891698997</v>
      </c>
      <c r="K20" s="20">
        <f t="shared" si="5"/>
        <v>2128449.8900000006</v>
      </c>
      <c r="L20" s="40">
        <f t="shared" si="6"/>
        <v>16.836448149175681</v>
      </c>
      <c r="M20" s="73" t="s">
        <v>95</v>
      </c>
    </row>
    <row r="21" spans="1:13" ht="15" customHeight="1">
      <c r="A21" s="21">
        <v>7131</v>
      </c>
      <c r="B21" s="22" t="s">
        <v>14</v>
      </c>
      <c r="C21" s="23">
        <v>9240513.9100000001</v>
      </c>
      <c r="D21" s="41">
        <f t="shared" si="0"/>
        <v>0.16210290348045753</v>
      </c>
      <c r="E21" s="23">
        <v>8276940.1068727477</v>
      </c>
      <c r="F21" s="41">
        <f t="shared" si="1"/>
        <v>0.14519928613558256</v>
      </c>
      <c r="G21" s="23">
        <f t="shared" si="2"/>
        <v>963573.8031272525</v>
      </c>
      <c r="H21" s="41">
        <f t="shared" si="3"/>
        <v>11.641666976992497</v>
      </c>
      <c r="I21" s="23">
        <v>8276376.5300000003</v>
      </c>
      <c r="J21" s="41">
        <f t="shared" si="4"/>
        <v>0.16702689765486822</v>
      </c>
      <c r="K21" s="23">
        <f t="shared" si="5"/>
        <v>964137.37999999989</v>
      </c>
      <c r="L21" s="41">
        <f t="shared" si="6"/>
        <v>11.649269176012211</v>
      </c>
      <c r="M21" s="74" t="s">
        <v>96</v>
      </c>
    </row>
    <row r="22" spans="1:13" ht="15" customHeight="1">
      <c r="A22" s="21">
        <v>7132</v>
      </c>
      <c r="B22" s="22" t="s">
        <v>15</v>
      </c>
      <c r="C22" s="23">
        <v>1028558.0399999999</v>
      </c>
      <c r="D22" s="41">
        <f t="shared" si="0"/>
        <v>1.8043611676373587E-2</v>
      </c>
      <c r="E22" s="23">
        <v>904791.76095512928</v>
      </c>
      <c r="F22" s="41">
        <f t="shared" si="1"/>
        <v>1.5872425811436552E-2</v>
      </c>
      <c r="G22" s="23">
        <f t="shared" si="2"/>
        <v>123766.27904487064</v>
      </c>
      <c r="H22" s="41">
        <f t="shared" si="3"/>
        <v>13.67897944983703</v>
      </c>
      <c r="I22" s="23">
        <v>884222.74</v>
      </c>
      <c r="J22" s="41">
        <f t="shared" si="4"/>
        <v>1.784464258758019E-2</v>
      </c>
      <c r="K22" s="23">
        <f t="shared" si="5"/>
        <v>144335.29999999993</v>
      </c>
      <c r="L22" s="41">
        <f t="shared" si="6"/>
        <v>16.323409642235617</v>
      </c>
      <c r="M22" s="74" t="s">
        <v>97</v>
      </c>
    </row>
    <row r="23" spans="1:13" ht="15" customHeight="1">
      <c r="A23" s="21">
        <v>7133</v>
      </c>
      <c r="B23" s="22" t="s">
        <v>16</v>
      </c>
      <c r="C23" s="23">
        <v>1791177.88</v>
      </c>
      <c r="D23" s="41">
        <f t="shared" si="0"/>
        <v>3.1421968282927516E-2</v>
      </c>
      <c r="E23" s="23">
        <v>1891247.4615682797</v>
      </c>
      <c r="F23" s="41">
        <f t="shared" si="1"/>
        <v>3.3177451785283134E-2</v>
      </c>
      <c r="G23" s="23">
        <f t="shared" si="2"/>
        <v>-100069.58156827977</v>
      </c>
      <c r="H23" s="41">
        <f t="shared" si="3"/>
        <v>-5.2911944947330767</v>
      </c>
      <c r="I23" s="23">
        <v>1356020.6199999999</v>
      </c>
      <c r="J23" s="41">
        <f t="shared" si="4"/>
        <v>2.736607215653478E-2</v>
      </c>
      <c r="K23" s="23">
        <f t="shared" si="5"/>
        <v>435157.26</v>
      </c>
      <c r="L23" s="41">
        <f t="shared" si="6"/>
        <v>32.090755375091561</v>
      </c>
      <c r="M23" s="74" t="s">
        <v>98</v>
      </c>
    </row>
    <row r="24" spans="1:13" ht="15" customHeight="1">
      <c r="A24" s="21">
        <v>7136</v>
      </c>
      <c r="B24" s="22" t="s">
        <v>18</v>
      </c>
      <c r="C24" s="23">
        <v>2710117.59</v>
      </c>
      <c r="D24" s="41">
        <f t="shared" si="0"/>
        <v>4.7542586309732647E-2</v>
      </c>
      <c r="E24" s="23">
        <v>2303573.8209309946</v>
      </c>
      <c r="F24" s="41">
        <f t="shared" si="1"/>
        <v>4.041073996440591E-2</v>
      </c>
      <c r="G24" s="23">
        <f t="shared" si="2"/>
        <v>406543.76906900527</v>
      </c>
      <c r="H24" s="41">
        <f t="shared" si="3"/>
        <v>17.648393351887435</v>
      </c>
      <c r="I24" s="23">
        <v>2125297.6399999997</v>
      </c>
      <c r="J24" s="41">
        <f t="shared" si="4"/>
        <v>4.2890976518006836E-2</v>
      </c>
      <c r="K24" s="23">
        <f t="shared" si="5"/>
        <v>584819.95000000019</v>
      </c>
      <c r="L24" s="41">
        <f t="shared" si="6"/>
        <v>27.517084618792524</v>
      </c>
      <c r="M24" s="74" t="s">
        <v>99</v>
      </c>
    </row>
    <row r="25" spans="1:13" ht="15" customHeight="1">
      <c r="A25" s="18">
        <v>714</v>
      </c>
      <c r="B25" s="19" t="s">
        <v>19</v>
      </c>
      <c r="C25" s="20">
        <f>+SUM(C26:C31)</f>
        <v>72749273.989999995</v>
      </c>
      <c r="D25" s="40">
        <f t="shared" si="0"/>
        <v>1.2762134936144831</v>
      </c>
      <c r="E25" s="20">
        <f>+SUM(E26:E31)</f>
        <v>54723843.316562474</v>
      </c>
      <c r="F25" s="40">
        <f t="shared" si="1"/>
        <v>0.96000005818122369</v>
      </c>
      <c r="G25" s="20">
        <f t="shared" si="2"/>
        <v>18025430.673437521</v>
      </c>
      <c r="H25" s="40">
        <f t="shared" si="3"/>
        <v>32.938897528021442</v>
      </c>
      <c r="I25" s="20">
        <f>+SUM(I26:I31)</f>
        <v>51095041.979999997</v>
      </c>
      <c r="J25" s="40">
        <f t="shared" si="4"/>
        <v>1.0311573327445815</v>
      </c>
      <c r="K25" s="20">
        <f t="shared" si="5"/>
        <v>21654232.009999998</v>
      </c>
      <c r="L25" s="40">
        <f t="shared" si="6"/>
        <v>42.380299870339769</v>
      </c>
      <c r="M25" s="73" t="s">
        <v>100</v>
      </c>
    </row>
    <row r="26" spans="1:13" ht="15" customHeight="1">
      <c r="A26" s="21">
        <v>7141</v>
      </c>
      <c r="B26" s="22" t="s">
        <v>20</v>
      </c>
      <c r="C26" s="23">
        <v>1549681.2000000002</v>
      </c>
      <c r="D26" s="41">
        <f t="shared" si="0"/>
        <v>2.7185481720581016E-2</v>
      </c>
      <c r="E26" s="23">
        <v>1287528.3300000003</v>
      </c>
      <c r="F26" s="41">
        <f t="shared" si="1"/>
        <v>2.2586631289032353E-2</v>
      </c>
      <c r="G26" s="23">
        <f t="shared" si="2"/>
        <v>262152.86999999988</v>
      </c>
      <c r="H26" s="41">
        <f t="shared" si="3"/>
        <v>20.360939941414699</v>
      </c>
      <c r="I26" s="23">
        <v>1005030.6499999999</v>
      </c>
      <c r="J26" s="41">
        <f t="shared" si="4"/>
        <v>2.0282686621261738E-2</v>
      </c>
      <c r="K26" s="23">
        <f t="shared" si="5"/>
        <v>544650.55000000028</v>
      </c>
      <c r="L26" s="41">
        <f t="shared" si="6"/>
        <v>54.192431842750324</v>
      </c>
      <c r="M26" s="74" t="s">
        <v>101</v>
      </c>
    </row>
    <row r="27" spans="1:13" ht="15" customHeight="1">
      <c r="A27" s="21">
        <v>7142</v>
      </c>
      <c r="B27" s="22" t="s">
        <v>21</v>
      </c>
      <c r="C27" s="23">
        <v>4123226.17</v>
      </c>
      <c r="D27" s="41">
        <f t="shared" si="0"/>
        <v>7.2332225282436324E-2</v>
      </c>
      <c r="E27" s="23">
        <v>4227863.9612591807</v>
      </c>
      <c r="F27" s="41">
        <f t="shared" si="1"/>
        <v>7.4167847190709082E-2</v>
      </c>
      <c r="G27" s="23">
        <f t="shared" si="2"/>
        <v>-104637.79125918075</v>
      </c>
      <c r="H27" s="41">
        <f t="shared" si="3"/>
        <v>-2.4749564370566048</v>
      </c>
      <c r="I27" s="23">
        <v>3308362.86</v>
      </c>
      <c r="J27" s="41">
        <f t="shared" si="4"/>
        <v>6.6766607683856435E-2</v>
      </c>
      <c r="K27" s="23">
        <f t="shared" si="5"/>
        <v>814863.31</v>
      </c>
      <c r="L27" s="41">
        <f t="shared" si="6"/>
        <v>24.630409192781229</v>
      </c>
      <c r="M27" s="74" t="s">
        <v>102</v>
      </c>
    </row>
    <row r="28" spans="1:13" ht="15" hidden="1" customHeight="1">
      <c r="A28" s="21">
        <v>7143</v>
      </c>
      <c r="B28" s="22" t="s">
        <v>22</v>
      </c>
      <c r="C28" s="23">
        <v>0</v>
      </c>
      <c r="D28" s="41">
        <f t="shared" si="0"/>
        <v>0</v>
      </c>
      <c r="E28" s="23">
        <v>0</v>
      </c>
      <c r="F28" s="41">
        <f t="shared" si="1"/>
        <v>0</v>
      </c>
      <c r="G28" s="23">
        <f t="shared" si="2"/>
        <v>0</v>
      </c>
      <c r="H28" s="41" t="e">
        <f t="shared" si="3"/>
        <v>#DIV/0!</v>
      </c>
      <c r="I28" s="23">
        <v>0</v>
      </c>
      <c r="J28" s="41">
        <f t="shared" si="4"/>
        <v>0</v>
      </c>
      <c r="K28" s="23">
        <f t="shared" si="5"/>
        <v>0</v>
      </c>
      <c r="L28" s="41" t="e">
        <f t="shared" si="6"/>
        <v>#DIV/0!</v>
      </c>
      <c r="M28" s="74" t="s">
        <v>103</v>
      </c>
    </row>
    <row r="29" spans="1:13" ht="15" customHeight="1">
      <c r="A29" s="21">
        <v>7144</v>
      </c>
      <c r="B29" s="22" t="s">
        <v>23</v>
      </c>
      <c r="C29" s="23">
        <v>9758216.2300000004</v>
      </c>
      <c r="D29" s="41">
        <f t="shared" si="0"/>
        <v>0.1711847629990878</v>
      </c>
      <c r="E29" s="23">
        <v>12526229.13262723</v>
      </c>
      <c r="F29" s="41">
        <f t="shared" si="1"/>
        <v>0.21974298527519526</v>
      </c>
      <c r="G29" s="23">
        <f t="shared" si="2"/>
        <v>-2768012.9026272297</v>
      </c>
      <c r="H29" s="41">
        <f t="shared" si="3"/>
        <v>-22.097734867529695</v>
      </c>
      <c r="I29" s="23">
        <v>8536345.2699999996</v>
      </c>
      <c r="J29" s="41">
        <f t="shared" si="4"/>
        <v>0.17227336897864751</v>
      </c>
      <c r="K29" s="23">
        <f t="shared" si="5"/>
        <v>1221870.9600000009</v>
      </c>
      <c r="L29" s="41">
        <f t="shared" si="6"/>
        <v>14.313748112955622</v>
      </c>
      <c r="M29" s="74" t="s">
        <v>104</v>
      </c>
    </row>
    <row r="30" spans="1:13" ht="15" customHeight="1">
      <c r="A30" s="21">
        <v>7148</v>
      </c>
      <c r="B30" s="22" t="s">
        <v>24</v>
      </c>
      <c r="C30" s="78">
        <v>3438285.1599999992</v>
      </c>
      <c r="D30" s="41">
        <f t="shared" si="0"/>
        <v>6.0316559539681409E-2</v>
      </c>
      <c r="E30" s="78">
        <v>3431638.4220211515</v>
      </c>
      <c r="F30" s="41">
        <f t="shared" si="1"/>
        <v>6.0199958284000273E-2</v>
      </c>
      <c r="G30" s="78">
        <f t="shared" si="2"/>
        <v>6646.7379788476974</v>
      </c>
      <c r="H30" s="41">
        <f t="shared" si="3"/>
        <v>0.19368992770903048</v>
      </c>
      <c r="I30" s="78">
        <v>3327662.6799999997</v>
      </c>
      <c r="J30" s="41">
        <f t="shared" si="4"/>
        <v>6.7156100482814118E-2</v>
      </c>
      <c r="K30" s="78">
        <f t="shared" si="5"/>
        <v>110622.47999999952</v>
      </c>
      <c r="L30" s="41">
        <f t="shared" si="6"/>
        <v>3.3243297364503093</v>
      </c>
      <c r="M30" s="74" t="s">
        <v>105</v>
      </c>
    </row>
    <row r="31" spans="1:13" ht="15" customHeight="1">
      <c r="A31" s="21">
        <v>7149</v>
      </c>
      <c r="B31" s="22" t="s">
        <v>25</v>
      </c>
      <c r="C31" s="78">
        <v>53879865.229999997</v>
      </c>
      <c r="D31" s="41">
        <f t="shared" si="0"/>
        <v>0.94519446407269669</v>
      </c>
      <c r="E31" s="78">
        <v>33250583.470654916</v>
      </c>
      <c r="F31" s="41">
        <f t="shared" si="1"/>
        <v>0.58330263614228683</v>
      </c>
      <c r="G31" s="78">
        <f t="shared" si="2"/>
        <v>20629281.759345081</v>
      </c>
      <c r="H31" s="41">
        <f t="shared" si="3"/>
        <v>62.041863949699774</v>
      </c>
      <c r="I31" s="78">
        <v>34917640.519999996</v>
      </c>
      <c r="J31" s="41">
        <f t="shared" si="4"/>
        <v>0.70467856897800163</v>
      </c>
      <c r="K31" s="78">
        <f t="shared" si="5"/>
        <v>18962224.710000001</v>
      </c>
      <c r="L31" s="41">
        <f t="shared" si="6"/>
        <v>54.305572849743072</v>
      </c>
      <c r="M31" s="74" t="s">
        <v>106</v>
      </c>
    </row>
    <row r="32" spans="1:13" ht="15" customHeight="1">
      <c r="A32" s="18">
        <v>715</v>
      </c>
      <c r="B32" s="19" t="s">
        <v>26</v>
      </c>
      <c r="C32" s="20">
        <f>+SUM(C33:C36)</f>
        <v>29398122.669999998</v>
      </c>
      <c r="D32" s="40">
        <f t="shared" si="0"/>
        <v>0.5157203471686197</v>
      </c>
      <c r="E32" s="20">
        <f>+SUM(E33:E36)</f>
        <v>30645276.389902074</v>
      </c>
      <c r="F32" s="40">
        <f t="shared" si="1"/>
        <v>0.53759870166834034</v>
      </c>
      <c r="G32" s="20">
        <f t="shared" si="2"/>
        <v>-1247153.7199020758</v>
      </c>
      <c r="H32" s="40">
        <f t="shared" si="3"/>
        <v>-4.0696442219494031</v>
      </c>
      <c r="I32" s="20">
        <f>+SUM(I33:I36)</f>
        <v>59316558.350000001</v>
      </c>
      <c r="J32" s="40">
        <f t="shared" si="4"/>
        <v>1.1970770886090256</v>
      </c>
      <c r="K32" s="20">
        <f t="shared" si="5"/>
        <v>-29918435.680000003</v>
      </c>
      <c r="L32" s="40">
        <f t="shared" si="6"/>
        <v>-50.438590019779873</v>
      </c>
      <c r="M32" s="73" t="s">
        <v>107</v>
      </c>
    </row>
    <row r="33" spans="1:105" ht="15" customHeight="1">
      <c r="A33" s="21">
        <v>7151</v>
      </c>
      <c r="B33" s="22" t="s">
        <v>27</v>
      </c>
      <c r="C33" s="78">
        <v>2519215.9900000002</v>
      </c>
      <c r="D33" s="41">
        <f t="shared" si="0"/>
        <v>4.4193670444179364E-2</v>
      </c>
      <c r="E33" s="78">
        <v>4938448.6317700148</v>
      </c>
      <c r="F33" s="41">
        <f t="shared" si="1"/>
        <v>8.6633370145428656E-2</v>
      </c>
      <c r="G33" s="78">
        <f t="shared" si="2"/>
        <v>-2419232.6417700145</v>
      </c>
      <c r="H33" s="41">
        <f t="shared" si="3"/>
        <v>-48.987704887859188</v>
      </c>
      <c r="I33" s="78">
        <v>37211231.350000001</v>
      </c>
      <c r="J33" s="41">
        <f t="shared" si="4"/>
        <v>0.75096589767020594</v>
      </c>
      <c r="K33" s="78">
        <f t="shared" si="5"/>
        <v>-34692015.359999999</v>
      </c>
      <c r="L33" s="41">
        <f t="shared" si="6"/>
        <v>-93.229958002988795</v>
      </c>
      <c r="M33" s="74" t="s">
        <v>108</v>
      </c>
    </row>
    <row r="34" spans="1:105" ht="15" customHeight="1">
      <c r="A34" s="21">
        <v>7152</v>
      </c>
      <c r="B34" s="22" t="s">
        <v>28</v>
      </c>
      <c r="C34" s="78">
        <v>15414711.52</v>
      </c>
      <c r="D34" s="41">
        <f t="shared" si="0"/>
        <v>0.27041455897831729</v>
      </c>
      <c r="E34" s="78">
        <v>14160284.894649968</v>
      </c>
      <c r="F34" s="41">
        <f t="shared" si="1"/>
        <v>0.24840861859957139</v>
      </c>
      <c r="G34" s="78">
        <f t="shared" si="2"/>
        <v>1254426.625350032</v>
      </c>
      <c r="H34" s="41">
        <f t="shared" si="3"/>
        <v>8.8587668587372832</v>
      </c>
      <c r="I34" s="78">
        <v>11870584.359999999</v>
      </c>
      <c r="J34" s="41">
        <f t="shared" si="4"/>
        <v>0.23956218905874252</v>
      </c>
      <c r="K34" s="78">
        <f t="shared" si="5"/>
        <v>3544127.16</v>
      </c>
      <c r="L34" s="41">
        <f t="shared" si="6"/>
        <v>29.8563832454833</v>
      </c>
      <c r="M34" s="74" t="s">
        <v>109</v>
      </c>
    </row>
    <row r="35" spans="1:105">
      <c r="A35" s="21">
        <v>7153</v>
      </c>
      <c r="B35" s="22" t="s">
        <v>29</v>
      </c>
      <c r="C35" s="78">
        <v>1983661.9800000002</v>
      </c>
      <c r="D35" s="41">
        <f t="shared" si="0"/>
        <v>3.4798645358220477E-2</v>
      </c>
      <c r="E35" s="78">
        <v>2214243.798493769</v>
      </c>
      <c r="F35" s="41">
        <f t="shared" si="1"/>
        <v>3.8843656559079523E-2</v>
      </c>
      <c r="G35" s="78">
        <f t="shared" si="2"/>
        <v>-230581.81849376881</v>
      </c>
      <c r="H35" s="41">
        <f t="shared" si="3"/>
        <v>-10.413569573983722</v>
      </c>
      <c r="I35" s="78">
        <v>2189271.5700000003</v>
      </c>
      <c r="J35" s="41">
        <f t="shared" si="4"/>
        <v>4.4182044779577316E-2</v>
      </c>
      <c r="K35" s="78">
        <f t="shared" si="5"/>
        <v>-205609.59000000008</v>
      </c>
      <c r="L35" s="41">
        <f t="shared" si="6"/>
        <v>-9.3916895837641619</v>
      </c>
      <c r="M35" s="74" t="s">
        <v>110</v>
      </c>
    </row>
    <row r="36" spans="1:105" s="3" customFormat="1" ht="15" customHeight="1">
      <c r="A36" s="21">
        <v>7155</v>
      </c>
      <c r="B36" s="22" t="s">
        <v>26</v>
      </c>
      <c r="C36" s="78">
        <v>9480533.1799999997</v>
      </c>
      <c r="D36" s="41">
        <f t="shared" si="0"/>
        <v>0.16631347238790262</v>
      </c>
      <c r="E36" s="78">
        <v>9332299.0649883226</v>
      </c>
      <c r="F36" s="41">
        <f t="shared" si="1"/>
        <v>0.16371305636426078</v>
      </c>
      <c r="G36" s="78">
        <f t="shared" si="2"/>
        <v>148234.11501167715</v>
      </c>
      <c r="H36" s="41">
        <f t="shared" si="3"/>
        <v>1.588398678390007</v>
      </c>
      <c r="I36" s="78">
        <v>8045471.0700000003</v>
      </c>
      <c r="J36" s="41">
        <f t="shared" si="4"/>
        <v>0.16236695710049978</v>
      </c>
      <c r="K36" s="78">
        <f t="shared" si="5"/>
        <v>1435062.1099999994</v>
      </c>
      <c r="L36" s="41">
        <f t="shared" si="6"/>
        <v>17.836893545625514</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5" customHeight="1">
      <c r="A37" s="18">
        <v>73</v>
      </c>
      <c r="B37" s="19" t="s">
        <v>61</v>
      </c>
      <c r="C37" s="20">
        <v>15133887.65</v>
      </c>
      <c r="D37" s="40">
        <f t="shared" si="0"/>
        <v>0.26548817012841208</v>
      </c>
      <c r="E37" s="20">
        <v>9747904.629999999</v>
      </c>
      <c r="F37" s="40">
        <f t="shared" si="1"/>
        <v>0.17100387043014523</v>
      </c>
      <c r="G37" s="20">
        <f t="shared" si="2"/>
        <v>5385983.0200000014</v>
      </c>
      <c r="H37" s="40">
        <f t="shared" si="3"/>
        <v>55.252725836321645</v>
      </c>
      <c r="I37" s="20">
        <v>10101545.129999999</v>
      </c>
      <c r="J37" s="40">
        <f t="shared" si="4"/>
        <v>0.20386092131849184</v>
      </c>
      <c r="K37" s="20">
        <f t="shared" si="5"/>
        <v>5032342.5200000014</v>
      </c>
      <c r="L37" s="40">
        <f t="shared" si="6"/>
        <v>49.817552218370395</v>
      </c>
      <c r="M37" s="73" t="s">
        <v>111</v>
      </c>
    </row>
    <row r="38" spans="1:105" ht="15" customHeight="1">
      <c r="A38" s="18">
        <v>74</v>
      </c>
      <c r="B38" s="19" t="s">
        <v>50</v>
      </c>
      <c r="C38" s="20">
        <v>34391204.280000001</v>
      </c>
      <c r="D38" s="40">
        <f t="shared" si="0"/>
        <v>0.60331212335976425</v>
      </c>
      <c r="E38" s="20">
        <v>46868406.999999985</v>
      </c>
      <c r="F38" s="40">
        <f t="shared" si="1"/>
        <v>0.82219505648726388</v>
      </c>
      <c r="G38" s="20">
        <f t="shared" si="2"/>
        <v>-12477202.719999984</v>
      </c>
      <c r="H38" s="40">
        <f t="shared" si="3"/>
        <v>-26.6217768399937</v>
      </c>
      <c r="I38" s="20">
        <v>39876694.439999998</v>
      </c>
      <c r="J38" s="40">
        <f t="shared" si="4"/>
        <v>0.80475804078047819</v>
      </c>
      <c r="K38" s="20">
        <f t="shared" si="5"/>
        <v>-5485490.1599999964</v>
      </c>
      <c r="L38" s="40">
        <f t="shared" si="6"/>
        <v>-13.756130584629261</v>
      </c>
      <c r="M38" s="73" t="s">
        <v>112</v>
      </c>
    </row>
    <row r="39" spans="1:105" ht="15" customHeight="1">
      <c r="A39" s="15"/>
      <c r="B39" s="16" t="s">
        <v>75</v>
      </c>
      <c r="C39" s="17">
        <f>+C40+C50+C56+C57+C58+C59+C60+C61</f>
        <v>2270588532.3400002</v>
      </c>
      <c r="D39" s="39">
        <f t="shared" si="0"/>
        <v>39.832091297803665</v>
      </c>
      <c r="E39" s="17">
        <f>+E40+E50+E56+E57+E58+E59+E60+E61</f>
        <v>2384264044.0300007</v>
      </c>
      <c r="F39" s="39">
        <f t="shared" ref="F39:F76" si="7">+E39/$E$2*100</f>
        <v>41.826258578871673</v>
      </c>
      <c r="G39" s="17">
        <f t="shared" si="2"/>
        <v>-113675511.69000053</v>
      </c>
      <c r="H39" s="39">
        <f t="shared" si="3"/>
        <v>-4.7677400485334118</v>
      </c>
      <c r="I39" s="17">
        <f>+I40+I50+I56+I57+I58+I59+I60+I61</f>
        <v>2010900384.8600006</v>
      </c>
      <c r="J39" s="39">
        <f t="shared" si="4"/>
        <v>40.582306950230844</v>
      </c>
      <c r="K39" s="17">
        <f t="shared" ref="K39:K61" si="8">+C39-I39</f>
        <v>259688147.47999954</v>
      </c>
      <c r="L39" s="39">
        <f t="shared" ref="L39:L61" si="9">+C39/I39*100-100</f>
        <v>12.914023461091489</v>
      </c>
      <c r="M39" s="82" t="s">
        <v>113</v>
      </c>
    </row>
    <row r="40" spans="1:105" ht="15" customHeight="1">
      <c r="A40" s="18">
        <v>41</v>
      </c>
      <c r="B40" s="19" t="s">
        <v>72</v>
      </c>
      <c r="C40" s="20">
        <f>+SUM(C41:C49)</f>
        <v>924187334.05999994</v>
      </c>
      <c r="D40" s="40">
        <f t="shared" si="0"/>
        <v>16.212675146656373</v>
      </c>
      <c r="E40" s="20">
        <f>+SUM(E41:E49)</f>
        <v>957730820.52000022</v>
      </c>
      <c r="F40" s="40">
        <f t="shared" si="7"/>
        <v>16.801116071152904</v>
      </c>
      <c r="G40" s="20">
        <f t="shared" si="2"/>
        <v>-33543486.460000277</v>
      </c>
      <c r="H40" s="40">
        <f t="shared" si="3"/>
        <v>-3.5023918768519735</v>
      </c>
      <c r="I40" s="20">
        <f>+SUM(I41:I49)</f>
        <v>875790930.35000026</v>
      </c>
      <c r="J40" s="40">
        <f t="shared" si="4"/>
        <v>17.674478868910441</v>
      </c>
      <c r="K40" s="20">
        <f t="shared" si="8"/>
        <v>48396403.709999681</v>
      </c>
      <c r="L40" s="40">
        <f t="shared" si="9"/>
        <v>5.526022482404386</v>
      </c>
      <c r="M40" s="73" t="s">
        <v>114</v>
      </c>
    </row>
    <row r="41" spans="1:105" ht="15" customHeight="1">
      <c r="A41" s="21">
        <v>411</v>
      </c>
      <c r="B41" s="22" t="s">
        <v>30</v>
      </c>
      <c r="C41" s="23">
        <v>542476672.95999992</v>
      </c>
      <c r="D41" s="41">
        <f t="shared" si="0"/>
        <v>9.5164667911023777</v>
      </c>
      <c r="E41" s="23">
        <v>560248789.56000006</v>
      </c>
      <c r="F41" s="41">
        <f t="shared" si="7"/>
        <v>9.828236431829346</v>
      </c>
      <c r="G41" s="23">
        <f t="shared" si="2"/>
        <v>-17772116.600000143</v>
      </c>
      <c r="H41" s="41">
        <f t="shared" si="3"/>
        <v>-3.1721829535692052</v>
      </c>
      <c r="I41" s="23">
        <v>535131410.04000002</v>
      </c>
      <c r="J41" s="41">
        <f t="shared" si="4"/>
        <v>10.799573815022697</v>
      </c>
      <c r="K41" s="23">
        <f t="shared" si="8"/>
        <v>7345262.9199998975</v>
      </c>
      <c r="L41" s="41">
        <f t="shared" si="9"/>
        <v>1.3726091913481469</v>
      </c>
      <c r="M41" s="74" t="s">
        <v>115</v>
      </c>
    </row>
    <row r="42" spans="1:105" ht="15" customHeight="1">
      <c r="A42" s="21">
        <v>412</v>
      </c>
      <c r="B42" s="22" t="s">
        <v>31</v>
      </c>
      <c r="C42" s="23">
        <v>18769988.849999998</v>
      </c>
      <c r="D42" s="41">
        <f t="shared" si="0"/>
        <v>0.32927494298645704</v>
      </c>
      <c r="E42" s="23">
        <v>19309898.760000002</v>
      </c>
      <c r="F42" s="41">
        <f t="shared" si="7"/>
        <v>0.33874638200828017</v>
      </c>
      <c r="G42" s="23">
        <f t="shared" si="2"/>
        <v>-539909.91000000387</v>
      </c>
      <c r="H42" s="41">
        <f t="shared" si="3"/>
        <v>-2.7960266219438381</v>
      </c>
      <c r="I42" s="23">
        <v>11275170.26</v>
      </c>
      <c r="J42" s="41">
        <f t="shared" si="4"/>
        <v>0.22754604049632743</v>
      </c>
      <c r="K42" s="23">
        <f t="shared" si="8"/>
        <v>7494818.589999998</v>
      </c>
      <c r="L42" s="41">
        <f t="shared" si="9"/>
        <v>66.471888381045147</v>
      </c>
      <c r="M42" s="74" t="s">
        <v>116</v>
      </c>
    </row>
    <row r="43" spans="1:105" ht="15" customHeight="1">
      <c r="A43" s="21">
        <v>413</v>
      </c>
      <c r="B43" s="22" t="s">
        <v>76</v>
      </c>
      <c r="C43" s="23">
        <v>37114448.039999999</v>
      </c>
      <c r="D43" s="41">
        <f t="shared" si="0"/>
        <v>0.6510849771945828</v>
      </c>
      <c r="E43" s="23">
        <v>48182526.850000001</v>
      </c>
      <c r="F43" s="41">
        <f t="shared" si="7"/>
        <v>0.84524817293523258</v>
      </c>
      <c r="G43" s="23">
        <f t="shared" si="2"/>
        <v>-11068078.810000002</v>
      </c>
      <c r="H43" s="41">
        <f t="shared" si="3"/>
        <v>-22.971146458251809</v>
      </c>
      <c r="I43" s="23">
        <v>35454358.219999999</v>
      </c>
      <c r="J43" s="41">
        <f t="shared" si="4"/>
        <v>0.71551015596809431</v>
      </c>
      <c r="K43" s="23">
        <f t="shared" si="8"/>
        <v>1660089.8200000003</v>
      </c>
      <c r="L43" s="41">
        <f t="shared" si="9"/>
        <v>4.6823293477740435</v>
      </c>
      <c r="M43" s="74" t="s">
        <v>117</v>
      </c>
    </row>
    <row r="44" spans="1:105" ht="15" customHeight="1">
      <c r="A44" s="21">
        <v>414</v>
      </c>
      <c r="B44" s="22" t="s">
        <v>77</v>
      </c>
      <c r="C44" s="23">
        <v>63592985.630000003</v>
      </c>
      <c r="D44" s="41">
        <f t="shared" si="0"/>
        <v>1.1155881276752508</v>
      </c>
      <c r="E44" s="23">
        <v>66174825.470000021</v>
      </c>
      <c r="F44" s="41">
        <f t="shared" si="7"/>
        <v>1.1608803850606979</v>
      </c>
      <c r="G44" s="23">
        <f t="shared" si="2"/>
        <v>-2581839.8400000185</v>
      </c>
      <c r="H44" s="41">
        <f t="shared" si="3"/>
        <v>-3.9015438600143852</v>
      </c>
      <c r="I44" s="23">
        <v>59761285.049999997</v>
      </c>
      <c r="J44" s="41">
        <f t="shared" si="4"/>
        <v>1.2060521903019019</v>
      </c>
      <c r="K44" s="23">
        <f t="shared" si="8"/>
        <v>3831700.5800000057</v>
      </c>
      <c r="L44" s="41">
        <f t="shared" si="9"/>
        <v>6.4116770193180628</v>
      </c>
      <c r="M44" s="74" t="s">
        <v>118</v>
      </c>
    </row>
    <row r="45" spans="1:105" ht="15.75" customHeight="1">
      <c r="A45" s="21">
        <v>415</v>
      </c>
      <c r="B45" s="22" t="s">
        <v>32</v>
      </c>
      <c r="C45" s="23">
        <v>27340713.48</v>
      </c>
      <c r="D45" s="41">
        <f t="shared" si="0"/>
        <v>0.4796279818960073</v>
      </c>
      <c r="E45" s="23">
        <v>28002155.689999998</v>
      </c>
      <c r="F45" s="41">
        <f t="shared" si="7"/>
        <v>0.49123141691811095</v>
      </c>
      <c r="G45" s="23">
        <f t="shared" si="2"/>
        <v>-661442.20999999717</v>
      </c>
      <c r="H45" s="41">
        <f t="shared" si="3"/>
        <v>-2.3621117506900049</v>
      </c>
      <c r="I45" s="23">
        <v>21698576.079999998</v>
      </c>
      <c r="J45" s="41">
        <f t="shared" si="4"/>
        <v>0.43790248462397247</v>
      </c>
      <c r="K45" s="23">
        <f t="shared" si="8"/>
        <v>5642137.4000000022</v>
      </c>
      <c r="L45" s="41">
        <f t="shared" si="9"/>
        <v>26.002339412494763</v>
      </c>
      <c r="M45" s="74" t="s">
        <v>119</v>
      </c>
    </row>
    <row r="46" spans="1:105" ht="15" customHeight="1">
      <c r="A46" s="21">
        <v>416</v>
      </c>
      <c r="B46" s="22" t="s">
        <v>33</v>
      </c>
      <c r="C46" s="23">
        <v>91955959.900000006</v>
      </c>
      <c r="D46" s="41">
        <f t="shared" si="0"/>
        <v>1.6131492509297594</v>
      </c>
      <c r="E46" s="23">
        <v>92437040.709999993</v>
      </c>
      <c r="F46" s="41">
        <f t="shared" si="7"/>
        <v>1.6215886729001472</v>
      </c>
      <c r="G46" s="23">
        <f t="shared" si="2"/>
        <v>-481080.80999998748</v>
      </c>
      <c r="H46" s="41">
        <f t="shared" si="3"/>
        <v>-0.52044159603644857</v>
      </c>
      <c r="I46" s="23">
        <v>114058902.18000002</v>
      </c>
      <c r="J46" s="41">
        <f t="shared" si="4"/>
        <v>2.3018412117899971</v>
      </c>
      <c r="K46" s="23">
        <f t="shared" si="8"/>
        <v>-22102942.280000016</v>
      </c>
      <c r="L46" s="41">
        <f t="shared" si="9"/>
        <v>-19.378533246899622</v>
      </c>
      <c r="M46" s="74" t="s">
        <v>120</v>
      </c>
    </row>
    <row r="47" spans="1:105" ht="15" customHeight="1">
      <c r="A47" s="21">
        <v>417</v>
      </c>
      <c r="B47" s="22" t="s">
        <v>34</v>
      </c>
      <c r="C47" s="23">
        <v>12257814.830000002</v>
      </c>
      <c r="D47" s="41">
        <f t="shared" si="0"/>
        <v>0.21503429285664169</v>
      </c>
      <c r="E47" s="23">
        <v>11673609.99</v>
      </c>
      <c r="F47" s="41">
        <f t="shared" si="7"/>
        <v>0.20478580432952073</v>
      </c>
      <c r="G47" s="23">
        <f t="shared" si="2"/>
        <v>584204.84000000171</v>
      </c>
      <c r="H47" s="41">
        <f t="shared" si="3"/>
        <v>5.0044916739590377</v>
      </c>
      <c r="I47" s="23">
        <v>11191030.690000001</v>
      </c>
      <c r="J47" s="41">
        <f t="shared" si="4"/>
        <v>0.22584800618189366</v>
      </c>
      <c r="K47" s="23">
        <f t="shared" si="8"/>
        <v>1066784.1400000006</v>
      </c>
      <c r="L47" s="41">
        <f t="shared" si="9"/>
        <v>9.5324923105898591</v>
      </c>
      <c r="M47" s="74" t="s">
        <v>121</v>
      </c>
    </row>
    <row r="48" spans="1:105" ht="15" customHeight="1">
      <c r="A48" s="21">
        <v>418</v>
      </c>
      <c r="B48" s="22" t="s">
        <v>35</v>
      </c>
      <c r="C48" s="23">
        <v>68429827.040000007</v>
      </c>
      <c r="D48" s="41">
        <f t="shared" si="0"/>
        <v>1.2004390400673639</v>
      </c>
      <c r="E48" s="23">
        <v>66830608.980000019</v>
      </c>
      <c r="F48" s="41">
        <f t="shared" si="7"/>
        <v>1.1723845516104137</v>
      </c>
      <c r="G48" s="23">
        <f t="shared" si="2"/>
        <v>1599218.0599999875</v>
      </c>
      <c r="H48" s="41">
        <f t="shared" si="3"/>
        <v>2.3929425220090081</v>
      </c>
      <c r="I48" s="23">
        <v>48518773.370000005</v>
      </c>
      <c r="J48" s="41">
        <f t="shared" si="4"/>
        <v>0.97916523790764953</v>
      </c>
      <c r="K48" s="23">
        <f t="shared" si="8"/>
        <v>19911053.670000002</v>
      </c>
      <c r="L48" s="41">
        <f t="shared" si="9"/>
        <v>41.037833990896701</v>
      </c>
      <c r="M48" s="74" t="s">
        <v>122</v>
      </c>
    </row>
    <row r="49" spans="1:15" ht="15" customHeight="1">
      <c r="A49" s="21">
        <v>419</v>
      </c>
      <c r="B49" s="22" t="s">
        <v>36</v>
      </c>
      <c r="C49" s="23">
        <v>62248923.329999998</v>
      </c>
      <c r="D49" s="41">
        <f t="shared" si="0"/>
        <v>1.0920097419479335</v>
      </c>
      <c r="E49" s="23">
        <v>64871364.50999999</v>
      </c>
      <c r="F49" s="41">
        <f t="shared" si="7"/>
        <v>1.1380142535611533</v>
      </c>
      <c r="G49" s="23">
        <f t="shared" si="2"/>
        <v>-2622441.1799999923</v>
      </c>
      <c r="H49" s="41">
        <f t="shared" si="3"/>
        <v>-4.0425250799152508</v>
      </c>
      <c r="I49" s="23">
        <v>38701424.460000001</v>
      </c>
      <c r="J49" s="41">
        <f t="shared" si="4"/>
        <v>0.78103972661790366</v>
      </c>
      <c r="K49" s="23">
        <f t="shared" si="8"/>
        <v>23547498.869999997</v>
      </c>
      <c r="L49" s="41">
        <f t="shared" si="9"/>
        <v>60.844010778821854</v>
      </c>
      <c r="M49" s="74" t="s">
        <v>123</v>
      </c>
    </row>
    <row r="50" spans="1:15" ht="15" customHeight="1">
      <c r="A50" s="18">
        <v>42</v>
      </c>
      <c r="B50" s="19" t="s">
        <v>37</v>
      </c>
      <c r="C50" s="20">
        <f>+SUM(C51:C55)</f>
        <v>668385166.46000004</v>
      </c>
      <c r="D50" s="40">
        <f t="shared" si="0"/>
        <v>11.725232728580451</v>
      </c>
      <c r="E50" s="20">
        <f>+SUM(E51:E55)</f>
        <v>698038205.60000026</v>
      </c>
      <c r="F50" s="40">
        <f t="shared" si="7"/>
        <v>12.245424980703113</v>
      </c>
      <c r="G50" s="20">
        <f t="shared" si="2"/>
        <v>-29653039.140000224</v>
      </c>
      <c r="H50" s="40">
        <f t="shared" si="3"/>
        <v>-4.24805388904349</v>
      </c>
      <c r="I50" s="20">
        <f>+SUM(I51:I55)</f>
        <v>567405550.30000007</v>
      </c>
      <c r="J50" s="40">
        <f t="shared" si="4"/>
        <v>11.450903476326287</v>
      </c>
      <c r="K50" s="20">
        <f t="shared" si="8"/>
        <v>100979616.15999997</v>
      </c>
      <c r="L50" s="40">
        <f t="shared" si="9"/>
        <v>17.796726892539169</v>
      </c>
      <c r="M50" s="73" t="s">
        <v>124</v>
      </c>
    </row>
    <row r="51" spans="1:15" ht="15" customHeight="1">
      <c r="A51" s="21">
        <v>421</v>
      </c>
      <c r="B51" s="22" t="s">
        <v>38</v>
      </c>
      <c r="C51" s="23">
        <v>136395893.81</v>
      </c>
      <c r="D51" s="41">
        <f t="shared" si="0"/>
        <v>2.3927425059644936</v>
      </c>
      <c r="E51" s="23">
        <v>144860000</v>
      </c>
      <c r="F51" s="41">
        <f t="shared" si="7"/>
        <v>2.5412251771805487</v>
      </c>
      <c r="G51" s="23">
        <f t="shared" si="2"/>
        <v>-8464106.1899999976</v>
      </c>
      <c r="H51" s="41">
        <f t="shared" si="3"/>
        <v>-5.8429560886373082</v>
      </c>
      <c r="I51" s="23">
        <v>84933837.310000002</v>
      </c>
      <c r="J51" s="41">
        <f t="shared" si="4"/>
        <v>1.7140635518926299</v>
      </c>
      <c r="K51" s="23">
        <f t="shared" si="8"/>
        <v>51462056.5</v>
      </c>
      <c r="L51" s="41">
        <f t="shared" si="9"/>
        <v>60.590758795188606</v>
      </c>
      <c r="M51" s="74" t="s">
        <v>125</v>
      </c>
    </row>
    <row r="52" spans="1:15" ht="15" customHeight="1">
      <c r="A52" s="21">
        <v>422</v>
      </c>
      <c r="B52" s="22" t="s">
        <v>39</v>
      </c>
      <c r="C52" s="23">
        <v>27720826.509999998</v>
      </c>
      <c r="D52" s="41">
        <f t="shared" si="0"/>
        <v>0.48629616360255418</v>
      </c>
      <c r="E52" s="23">
        <v>30038488.300000001</v>
      </c>
      <c r="F52" s="41">
        <f t="shared" si="7"/>
        <v>0.52695404357588937</v>
      </c>
      <c r="G52" s="23">
        <f t="shared" si="2"/>
        <v>-2317661.7900000028</v>
      </c>
      <c r="H52" s="41">
        <f t="shared" si="3"/>
        <v>-7.715640570367853</v>
      </c>
      <c r="I52" s="23">
        <v>23087428.329999998</v>
      </c>
      <c r="J52" s="41">
        <f t="shared" si="4"/>
        <v>0.46593113723271062</v>
      </c>
      <c r="K52" s="23">
        <f t="shared" si="8"/>
        <v>4633398.18</v>
      </c>
      <c r="L52" s="41">
        <f t="shared" si="9"/>
        <v>20.068922851746635</v>
      </c>
      <c r="M52" s="74" t="s">
        <v>126</v>
      </c>
    </row>
    <row r="53" spans="1:15">
      <c r="A53" s="21">
        <v>423</v>
      </c>
      <c r="B53" s="22" t="s">
        <v>40</v>
      </c>
      <c r="C53" s="23">
        <v>470084623.38</v>
      </c>
      <c r="D53" s="41">
        <f t="shared" si="0"/>
        <v>8.2465199526349018</v>
      </c>
      <c r="E53" s="23">
        <v>495049606.23000014</v>
      </c>
      <c r="F53" s="41">
        <f t="shared" si="7"/>
        <v>8.6844713744649518</v>
      </c>
      <c r="G53" s="23">
        <f t="shared" si="2"/>
        <v>-24964982.850000143</v>
      </c>
      <c r="H53" s="41">
        <f t="shared" si="3"/>
        <v>-5.0429255039951357</v>
      </c>
      <c r="I53" s="23">
        <v>431007818.79000002</v>
      </c>
      <c r="J53" s="41">
        <f t="shared" si="4"/>
        <v>8.6982387251882702</v>
      </c>
      <c r="K53" s="23">
        <f t="shared" si="8"/>
        <v>39076804.589999974</v>
      </c>
      <c r="L53" s="41">
        <f t="shared" si="9"/>
        <v>9.0663795148086166</v>
      </c>
      <c r="M53" s="74" t="s">
        <v>127</v>
      </c>
    </row>
    <row r="54" spans="1:15" ht="15" customHeight="1">
      <c r="A54" s="21">
        <v>424</v>
      </c>
      <c r="B54" s="22" t="s">
        <v>41</v>
      </c>
      <c r="C54" s="23">
        <v>16743251.67</v>
      </c>
      <c r="D54" s="41">
        <f t="shared" si="0"/>
        <v>0.29372064539330572</v>
      </c>
      <c r="E54" s="23">
        <v>14679946.959999997</v>
      </c>
      <c r="F54" s="41">
        <f t="shared" si="7"/>
        <v>0.25752485720300322</v>
      </c>
      <c r="G54" s="23">
        <f t="shared" si="2"/>
        <v>2063304.7100000028</v>
      </c>
      <c r="H54" s="41">
        <f t="shared" si="3"/>
        <v>14.055259978950247</v>
      </c>
      <c r="I54" s="23">
        <v>17077333.689999998</v>
      </c>
      <c r="J54" s="41">
        <f t="shared" si="4"/>
        <v>0.34464044212083023</v>
      </c>
      <c r="K54" s="23">
        <f t="shared" si="8"/>
        <v>-334082.01999999769</v>
      </c>
      <c r="L54" s="41">
        <f t="shared" si="9"/>
        <v>-1.9562891143576167</v>
      </c>
      <c r="M54" s="74" t="s">
        <v>128</v>
      </c>
    </row>
    <row r="55" spans="1:15" ht="15" customHeight="1">
      <c r="A55" s="21">
        <v>425</v>
      </c>
      <c r="B55" s="22" t="s">
        <v>42</v>
      </c>
      <c r="C55" s="23">
        <v>17440571.089999996</v>
      </c>
      <c r="D55" s="41">
        <f t="shared" si="0"/>
        <v>0.30595346098519394</v>
      </c>
      <c r="E55" s="23">
        <v>13410164.110000003</v>
      </c>
      <c r="F55" s="41">
        <f t="shared" si="7"/>
        <v>0.23524952827871734</v>
      </c>
      <c r="G55" s="23">
        <f t="shared" si="2"/>
        <v>4030406.979999993</v>
      </c>
      <c r="H55" s="41">
        <f t="shared" si="3"/>
        <v>30.054866942265875</v>
      </c>
      <c r="I55" s="23">
        <v>11299132.18</v>
      </c>
      <c r="J55" s="41">
        <f t="shared" si="4"/>
        <v>0.22802961989184509</v>
      </c>
      <c r="K55" s="23">
        <f t="shared" si="8"/>
        <v>6141438.9099999964</v>
      </c>
      <c r="L55" s="41">
        <f t="shared" si="9"/>
        <v>54.353191131533407</v>
      </c>
      <c r="M55" s="74" t="s">
        <v>129</v>
      </c>
      <c r="O55" s="80"/>
    </row>
    <row r="56" spans="1:15" ht="24.75" customHeight="1">
      <c r="A56" s="18">
        <v>43</v>
      </c>
      <c r="B56" s="79" t="s">
        <v>43</v>
      </c>
      <c r="C56" s="20">
        <v>353560769.18000001</v>
      </c>
      <c r="D56" s="40">
        <f t="shared" si="0"/>
        <v>6.2023852568240825</v>
      </c>
      <c r="E56" s="20">
        <v>311963430.31999999</v>
      </c>
      <c r="F56" s="40">
        <f t="shared" si="7"/>
        <v>5.4726585909760717</v>
      </c>
      <c r="G56" s="20">
        <f t="shared" si="2"/>
        <v>41597338.860000014</v>
      </c>
      <c r="H56" s="40">
        <f t="shared" si="3"/>
        <v>13.334043293898603</v>
      </c>
      <c r="I56" s="20">
        <v>257066480.46000004</v>
      </c>
      <c r="J56" s="40">
        <f t="shared" si="4"/>
        <v>5.1879003530896153</v>
      </c>
      <c r="K56" s="20">
        <f t="shared" si="8"/>
        <v>96494288.719999969</v>
      </c>
      <c r="L56" s="40">
        <f t="shared" si="9"/>
        <v>37.536705893094705</v>
      </c>
      <c r="M56" s="73" t="s">
        <v>130</v>
      </c>
    </row>
    <row r="57" spans="1:15" ht="15" customHeight="1">
      <c r="A57" s="18">
        <v>44</v>
      </c>
      <c r="B57" s="19" t="s">
        <v>67</v>
      </c>
      <c r="C57" s="20">
        <v>240500993.04000002</v>
      </c>
      <c r="D57" s="40">
        <f t="shared" si="0"/>
        <v>4.219019595817838</v>
      </c>
      <c r="E57" s="20">
        <v>277687290.13999993</v>
      </c>
      <c r="F57" s="40">
        <f t="shared" si="7"/>
        <v>4.8713649943863579</v>
      </c>
      <c r="G57" s="20">
        <f t="shared" si="2"/>
        <v>-37186297.099999905</v>
      </c>
      <c r="H57" s="40">
        <f t="shared" si="3"/>
        <v>-13.391429287689732</v>
      </c>
      <c r="I57" s="20">
        <v>204168284.12</v>
      </c>
      <c r="J57" s="40">
        <f t="shared" si="4"/>
        <v>4.1203532696308223</v>
      </c>
      <c r="K57" s="20">
        <f t="shared" si="8"/>
        <v>36332708.920000017</v>
      </c>
      <c r="L57" s="40">
        <f t="shared" si="9"/>
        <v>17.795471552596993</v>
      </c>
      <c r="M57" s="73" t="s">
        <v>131</v>
      </c>
    </row>
    <row r="58" spans="1:15" ht="15" customHeight="1">
      <c r="A58" s="18">
        <v>45</v>
      </c>
      <c r="B58" s="19" t="s">
        <v>44</v>
      </c>
      <c r="C58" s="20">
        <v>23121894.739999998</v>
      </c>
      <c r="D58" s="40">
        <f t="shared" si="0"/>
        <v>0.40561881166233948</v>
      </c>
      <c r="E58" s="20">
        <v>2674001</v>
      </c>
      <c r="F58" s="40">
        <f t="shared" si="7"/>
        <v>4.6909006385516809E-2</v>
      </c>
      <c r="G58" s="20">
        <f t="shared" si="2"/>
        <v>20447893.739999998</v>
      </c>
      <c r="H58" s="40">
        <f t="shared" si="3"/>
        <v>764.69282322631886</v>
      </c>
      <c r="I58" s="20">
        <v>1315523</v>
      </c>
      <c r="J58" s="40">
        <f t="shared" si="4"/>
        <v>2.6548783116278205E-2</v>
      </c>
      <c r="K58" s="20">
        <f t="shared" si="8"/>
        <v>21806371.739999998</v>
      </c>
      <c r="L58" s="40">
        <f t="shared" si="9"/>
        <v>1657.6199534329692</v>
      </c>
      <c r="M58" s="73" t="s">
        <v>132</v>
      </c>
      <c r="N58" s="91"/>
    </row>
    <row r="59" spans="1:15" ht="15" customHeight="1">
      <c r="A59" s="18">
        <v>462</v>
      </c>
      <c r="B59" s="19" t="s">
        <v>45</v>
      </c>
      <c r="C59" s="20">
        <v>500000</v>
      </c>
      <c r="D59" s="40">
        <f t="shared" si="0"/>
        <v>8.7713142937337722E-3</v>
      </c>
      <c r="E59" s="20">
        <v>1</v>
      </c>
      <c r="F59" s="40">
        <f t="shared" si="7"/>
        <v>1.7542628587467546E-8</v>
      </c>
      <c r="G59" s="20">
        <f t="shared" si="2"/>
        <v>499999</v>
      </c>
      <c r="H59" s="40">
        <f t="shared" si="3"/>
        <v>49999900</v>
      </c>
      <c r="I59" s="20">
        <v>7711252.0800000001</v>
      </c>
      <c r="J59" s="40">
        <f t="shared" si="4"/>
        <v>0.15562202943382153</v>
      </c>
      <c r="K59" s="20">
        <f t="shared" si="8"/>
        <v>-7211252.0800000001</v>
      </c>
      <c r="L59" s="40">
        <f t="shared" si="9"/>
        <v>-93.515968680406573</v>
      </c>
      <c r="M59" s="73" t="s">
        <v>133</v>
      </c>
    </row>
    <row r="60" spans="1:15" ht="15" customHeight="1">
      <c r="A60" s="18">
        <v>463</v>
      </c>
      <c r="B60" s="19" t="s">
        <v>46</v>
      </c>
      <c r="C60" s="20">
        <v>35376645.609999999</v>
      </c>
      <c r="D60" s="40">
        <f t="shared" si="0"/>
        <v>0.62059935460669424</v>
      </c>
      <c r="E60" s="20">
        <v>36202941.859999977</v>
      </c>
      <c r="F60" s="40">
        <f t="shared" si="7"/>
        <v>0.63509476282366117</v>
      </c>
      <c r="G60" s="20">
        <f t="shared" si="2"/>
        <v>-826296.24999997765</v>
      </c>
      <c r="H60" s="40">
        <f t="shared" si="3"/>
        <v>-2.282400842437994</v>
      </c>
      <c r="I60" s="20">
        <v>26212199.129999999</v>
      </c>
      <c r="J60" s="40">
        <f t="shared" si="4"/>
        <v>0.52899264376454558</v>
      </c>
      <c r="K60" s="20">
        <f t="shared" si="8"/>
        <v>9164446.4800000004</v>
      </c>
      <c r="L60" s="40">
        <f t="shared" si="9"/>
        <v>34.962524260359515</v>
      </c>
      <c r="M60" s="73" t="s">
        <v>134</v>
      </c>
    </row>
    <row r="61" spans="1:15" ht="15" customHeight="1">
      <c r="A61" s="18">
        <v>47</v>
      </c>
      <c r="B61" s="19" t="s">
        <v>47</v>
      </c>
      <c r="C61" s="20">
        <v>24955729.25</v>
      </c>
      <c r="D61" s="40">
        <f t="shared" si="0"/>
        <v>0.43778908936215005</v>
      </c>
      <c r="E61" s="20">
        <v>99967353.590000004</v>
      </c>
      <c r="F61" s="40">
        <f t="shared" si="7"/>
        <v>1.7536901549014106</v>
      </c>
      <c r="G61" s="20">
        <f t="shared" si="2"/>
        <v>-75011624.340000004</v>
      </c>
      <c r="H61" s="40">
        <f t="shared" si="3"/>
        <v>-75.036120939690065</v>
      </c>
      <c r="I61" s="20">
        <v>71230165.420000002</v>
      </c>
      <c r="J61" s="40">
        <f t="shared" si="4"/>
        <v>1.4375075259590291</v>
      </c>
      <c r="K61" s="20">
        <f t="shared" si="8"/>
        <v>-46274436.170000002</v>
      </c>
      <c r="L61" s="40">
        <f t="shared" si="9"/>
        <v>-64.964661947853727</v>
      </c>
      <c r="M61" s="73" t="s">
        <v>135</v>
      </c>
    </row>
    <row r="62" spans="1:15" s="2" customFormat="1" ht="15" customHeight="1">
      <c r="A62" s="15"/>
      <c r="B62" s="16" t="s">
        <v>80</v>
      </c>
      <c r="C62" s="17">
        <f>+C6-C39</f>
        <v>-260215476.62999964</v>
      </c>
      <c r="D62" s="39">
        <f t="shared" si="0"/>
        <v>-4.5648634592309252</v>
      </c>
      <c r="E62" s="17">
        <f>+E6-E39</f>
        <v>-453236903.17320871</v>
      </c>
      <c r="F62" s="39">
        <f t="shared" si="7"/>
        <v>-7.9509666545015918</v>
      </c>
      <c r="G62" s="17">
        <f t="shared" si="2"/>
        <v>193021426.54320908</v>
      </c>
      <c r="H62" s="39">
        <f t="shared" si="3"/>
        <v>-42.587314755666341</v>
      </c>
      <c r="I62" s="17">
        <f>+I6-I39</f>
        <v>-99518345.320000648</v>
      </c>
      <c r="J62" s="39">
        <f t="shared" si="4"/>
        <v>-2.0083958744860997</v>
      </c>
      <c r="K62" s="17">
        <f t="shared" ref="K62" si="10">+C62-I62</f>
        <v>-160697131.30999899</v>
      </c>
      <c r="L62" s="39">
        <f t="shared" ref="L62" si="11">+C62/I62*100-100</f>
        <v>161.47488263925442</v>
      </c>
      <c r="M62" s="82" t="s">
        <v>137</v>
      </c>
    </row>
    <row r="63" spans="1:15"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5" s="2" customFormat="1" ht="15" hidden="1" customHeight="1">
      <c r="A64" s="15"/>
      <c r="B64" s="16" t="s">
        <v>60</v>
      </c>
      <c r="C64" s="17">
        <f>+C62-C63</f>
        <v>-260215476.62999964</v>
      </c>
      <c r="D64" s="39">
        <f t="shared" si="0"/>
        <v>-4.5648634592309252</v>
      </c>
      <c r="E64" s="17">
        <f>+E62-E63</f>
        <v>-453236903.17320871</v>
      </c>
      <c r="F64" s="39">
        <f t="shared" si="7"/>
        <v>-7.9509666545015918</v>
      </c>
      <c r="G64" s="17">
        <f t="shared" si="12"/>
        <v>193021426.54320908</v>
      </c>
      <c r="H64" s="39">
        <f t="shared" si="13"/>
        <v>-42.587314755666341</v>
      </c>
      <c r="I64" s="17">
        <f>+I62-I63</f>
        <v>-99518345.320000648</v>
      </c>
      <c r="J64" s="39">
        <f t="shared" si="4"/>
        <v>-2.0083958744860997</v>
      </c>
      <c r="K64" s="17">
        <f t="shared" si="14"/>
        <v>-160697131.30999899</v>
      </c>
      <c r="L64" s="39">
        <f t="shared" si="15"/>
        <v>161.47488263925442</v>
      </c>
      <c r="M64" s="82" t="s">
        <v>140</v>
      </c>
    </row>
    <row r="65" spans="1:15" s="2" customFormat="1" ht="15" customHeight="1">
      <c r="A65" s="15"/>
      <c r="B65" s="16" t="s">
        <v>78</v>
      </c>
      <c r="C65" s="17">
        <f>+C64+C46</f>
        <v>-168259516.72999963</v>
      </c>
      <c r="D65" s="39">
        <f t="shared" si="0"/>
        <v>-2.9517142083011652</v>
      </c>
      <c r="E65" s="17">
        <f>+E64+E46</f>
        <v>-360799862.46320873</v>
      </c>
      <c r="F65" s="39">
        <f t="shared" si="7"/>
        <v>-6.3293779816014446</v>
      </c>
      <c r="G65" s="17">
        <f t="shared" ref="G65" si="16">+C65-E65</f>
        <v>192540345.7332091</v>
      </c>
      <c r="H65" s="39">
        <f t="shared" ref="H65" si="17">+C65/E65*100-100</f>
        <v>-53.364861177806773</v>
      </c>
      <c r="I65" s="17">
        <f>+I64+I46</f>
        <v>14540556.859999374</v>
      </c>
      <c r="J65" s="39">
        <f t="shared" si="4"/>
        <v>0.2934453373038971</v>
      </c>
      <c r="K65" s="17">
        <f t="shared" ref="K65" si="18">+C65-I65</f>
        <v>-182800073.58999902</v>
      </c>
      <c r="L65" s="39">
        <f t="shared" ref="L65" si="19">+C65/I65*100-100</f>
        <v>-1257.1738163128841</v>
      </c>
      <c r="M65" s="82" t="s">
        <v>139</v>
      </c>
    </row>
    <row r="66" spans="1:15" s="2" customFormat="1" ht="15" customHeight="1">
      <c r="A66" s="15"/>
      <c r="B66" s="16" t="s">
        <v>79</v>
      </c>
      <c r="C66" s="17">
        <f>+C6-(C39-C57)</f>
        <v>-19714483.589999676</v>
      </c>
      <c r="D66" s="39">
        <f t="shared" si="0"/>
        <v>-0.34584386341308815</v>
      </c>
      <c r="E66" s="17">
        <f>+E6-(E39-E57)</f>
        <v>-175549613.03320885</v>
      </c>
      <c r="F66" s="39">
        <f>+E66/$E$2*100</f>
        <v>-3.0796016601152347</v>
      </c>
      <c r="G66" s="17">
        <f>+C66-E66</f>
        <v>155835129.44320917</v>
      </c>
      <c r="H66" s="39">
        <f t="shared" ref="H66" si="20">+C66/E66*100-100</f>
        <v>-88.769850728027365</v>
      </c>
      <c r="I66" s="17">
        <f>+I6-(I39-I57)</f>
        <v>104649938.79999924</v>
      </c>
      <c r="J66" s="39">
        <f t="shared" si="4"/>
        <v>2.1119573951447199</v>
      </c>
      <c r="K66" s="17">
        <f>+C66-I66</f>
        <v>-124364422.38999891</v>
      </c>
      <c r="L66" s="39">
        <f t="shared" ref="L66" si="21">+C66/I66*100-100</f>
        <v>-118.83850465280905</v>
      </c>
      <c r="M66" s="82" t="s">
        <v>138</v>
      </c>
      <c r="O66" s="93"/>
    </row>
    <row r="67" spans="1:15" s="2" customFormat="1" ht="15" customHeight="1">
      <c r="A67" s="15"/>
      <c r="B67" s="16" t="s">
        <v>0</v>
      </c>
      <c r="C67" s="17">
        <f>+C68+C69</f>
        <v>291576693.18000001</v>
      </c>
      <c r="D67" s="39">
        <f t="shared" si="0"/>
        <v>5.1150216332187215</v>
      </c>
      <c r="E67" s="17">
        <f>+E68+E69</f>
        <v>292153659.75999999</v>
      </c>
      <c r="F67" s="39">
        <f t="shared" si="7"/>
        <v>5.1251431436390424</v>
      </c>
      <c r="G67" s="17">
        <f t="shared" ref="G67" si="22">+C67-E67</f>
        <v>-576966.57999998331</v>
      </c>
      <c r="H67" s="39">
        <f t="shared" ref="H67" si="23">+C67/E67*100-100</f>
        <v>-0.19748737033586394</v>
      </c>
      <c r="I67" s="17">
        <v>437597431.75</v>
      </c>
      <c r="J67" s="39">
        <f t="shared" si="4"/>
        <v>8.8312247735471772</v>
      </c>
      <c r="K67" s="17">
        <f t="shared" ref="K67" si="24">+C67-I67</f>
        <v>-146020738.56999999</v>
      </c>
      <c r="L67" s="39">
        <f t="shared" ref="L67" si="25">+C67/I67*100-100</f>
        <v>-33.368737560009691</v>
      </c>
      <c r="M67" s="82" t="s">
        <v>141</v>
      </c>
    </row>
    <row r="68" spans="1:15">
      <c r="A68" s="21">
        <v>4611</v>
      </c>
      <c r="B68" s="22" t="s">
        <v>183</v>
      </c>
      <c r="C68" s="23">
        <v>40523363.729999997</v>
      </c>
      <c r="D68" s="41">
        <f t="shared" si="0"/>
        <v>0.71088631903024346</v>
      </c>
      <c r="E68" s="23">
        <v>39928855.759999998</v>
      </c>
      <c r="F68" s="41">
        <f t="shared" si="7"/>
        <v>0.70045708652024419</v>
      </c>
      <c r="G68" s="23">
        <f t="shared" ref="G68:G75" si="26">+C68-E68</f>
        <v>594507.96999999881</v>
      </c>
      <c r="H68" s="41">
        <f t="shared" ref="H68:H76" si="27">+C68/E68*100-100</f>
        <v>1.4889181237083307</v>
      </c>
      <c r="I68" s="23">
        <v>85309098.780000001</v>
      </c>
      <c r="J68" s="41">
        <f t="shared" si="4"/>
        <v>1.7216367645076323</v>
      </c>
      <c r="K68" s="23">
        <f t="shared" ref="K68:K70" si="28">+C68-I68</f>
        <v>-44785735.050000004</v>
      </c>
      <c r="L68" s="41">
        <f t="shared" ref="L68:L70" si="29">+C68/I68*100-100</f>
        <v>-52.498192678715348</v>
      </c>
      <c r="M68" s="74" t="s">
        <v>142</v>
      </c>
    </row>
    <row r="69" spans="1:15" ht="15" customHeight="1">
      <c r="A69" s="21">
        <v>4612</v>
      </c>
      <c r="B69" s="22" t="s">
        <v>184</v>
      </c>
      <c r="C69" s="23">
        <v>251053329.44999999</v>
      </c>
      <c r="D69" s="41">
        <f t="shared" si="0"/>
        <v>4.404135314188478</v>
      </c>
      <c r="E69" s="23">
        <v>252224804</v>
      </c>
      <c r="F69" s="41">
        <f t="shared" si="7"/>
        <v>4.424686057118798</v>
      </c>
      <c r="G69" s="23">
        <f t="shared" si="26"/>
        <v>-1171474.5500000119</v>
      </c>
      <c r="H69" s="41">
        <f t="shared" si="27"/>
        <v>-0.4644565210961531</v>
      </c>
      <c r="I69" s="23">
        <v>352288332.96999997</v>
      </c>
      <c r="J69" s="41">
        <f t="shared" si="4"/>
        <v>7.1095880090395456</v>
      </c>
      <c r="K69" s="23">
        <f t="shared" si="28"/>
        <v>-101235003.51999998</v>
      </c>
      <c r="L69" s="41">
        <f t="shared" si="29"/>
        <v>-28.736405394560975</v>
      </c>
      <c r="M69" s="74" t="s">
        <v>143</v>
      </c>
    </row>
    <row r="70" spans="1:15" s="2" customFormat="1" ht="15" customHeight="1">
      <c r="A70" s="83">
        <v>4418</v>
      </c>
      <c r="B70" s="16" t="s">
        <v>65</v>
      </c>
      <c r="C70" s="17">
        <v>27692761.82</v>
      </c>
      <c r="D70" s="39">
        <f t="shared" si="0"/>
        <v>0.4858038351694618</v>
      </c>
      <c r="E70" s="17">
        <v>10609010</v>
      </c>
      <c r="F70" s="39">
        <f t="shared" si="7"/>
        <v>0.18610992211072908</v>
      </c>
      <c r="G70" s="17">
        <f t="shared" si="26"/>
        <v>17083751.82</v>
      </c>
      <c r="H70" s="39">
        <f t="shared" si="27"/>
        <v>161.0305939951042</v>
      </c>
      <c r="I70" s="17">
        <v>506343.98</v>
      </c>
      <c r="J70" s="39">
        <f t="shared" si="4"/>
        <v>1.0218610018413293E-2</v>
      </c>
      <c r="K70" s="17">
        <f t="shared" si="28"/>
        <v>27186417.84</v>
      </c>
      <c r="L70" s="39">
        <f t="shared" si="29"/>
        <v>5369.1598821812795</v>
      </c>
      <c r="M70" s="82" t="s">
        <v>144</v>
      </c>
    </row>
    <row r="71" spans="1:15" s="2" customFormat="1" ht="15" customHeight="1">
      <c r="A71" s="15"/>
      <c r="B71" s="16" t="s">
        <v>55</v>
      </c>
      <c r="C71" s="17">
        <f>+C62-C67-C70</f>
        <v>-579484931.62999976</v>
      </c>
      <c r="D71" s="39">
        <f t="shared" si="0"/>
        <v>-10.16568892761911</v>
      </c>
      <c r="E71" s="17">
        <f>+E62-E67-E70</f>
        <v>-755999572.9332087</v>
      </c>
      <c r="F71" s="39">
        <f t="shared" si="7"/>
        <v>-13.262219720251364</v>
      </c>
      <c r="G71" s="17">
        <f t="shared" si="26"/>
        <v>176514641.30320895</v>
      </c>
      <c r="H71" s="39">
        <f t="shared" si="27"/>
        <v>-23.348510716527045</v>
      </c>
      <c r="I71" s="17">
        <f>+I64-I67-I70</f>
        <v>-537622121.05000067</v>
      </c>
      <c r="J71" s="39">
        <f t="shared" si="4"/>
        <v>-10.849839258051691</v>
      </c>
      <c r="K71" s="17">
        <f t="shared" ref="K71:K76" si="30">+C71-I71</f>
        <v>-41862810.579999089</v>
      </c>
      <c r="L71" s="39">
        <f t="shared" ref="L71:L76" si="31">+C71/I71*100-100</f>
        <v>7.7866607308194631</v>
      </c>
      <c r="M71" s="82" t="s">
        <v>145</v>
      </c>
    </row>
    <row r="72" spans="1:15" s="2" customFormat="1" ht="15" customHeight="1">
      <c r="A72" s="15"/>
      <c r="B72" s="16" t="s">
        <v>48</v>
      </c>
      <c r="C72" s="17">
        <f>SUM(C73:C76)</f>
        <v>579484931.62999976</v>
      </c>
      <c r="D72" s="39">
        <f t="shared" ref="D72:D76" si="32">+C72/$C$2*100</f>
        <v>10.16568892761911</v>
      </c>
      <c r="E72" s="17">
        <f>+SUM(E73:E76)</f>
        <v>755999572.9332087</v>
      </c>
      <c r="F72" s="39">
        <f t="shared" si="7"/>
        <v>13.262219720251364</v>
      </c>
      <c r="G72" s="17">
        <f t="shared" si="26"/>
        <v>-176514641.30320895</v>
      </c>
      <c r="H72" s="39">
        <f t="shared" si="27"/>
        <v>-23.348510716527045</v>
      </c>
      <c r="I72" s="17">
        <f>+SUM(I73:I76)</f>
        <v>537622121.05000067</v>
      </c>
      <c r="J72" s="39">
        <f t="shared" ref="J72:J76" si="33">+I72/$I$2*100</f>
        <v>10.849839258051691</v>
      </c>
      <c r="K72" s="17">
        <f t="shared" si="30"/>
        <v>41862810.579999089</v>
      </c>
      <c r="L72" s="39">
        <f t="shared" si="31"/>
        <v>7.7866607308194631</v>
      </c>
      <c r="M72" s="82" t="s">
        <v>146</v>
      </c>
    </row>
    <row r="73" spans="1:15">
      <c r="A73" s="21">
        <v>7511</v>
      </c>
      <c r="B73" s="22" t="s">
        <v>56</v>
      </c>
      <c r="C73" s="23">
        <v>105000000</v>
      </c>
      <c r="D73" s="41">
        <f t="shared" si="32"/>
        <v>1.8419760016840925</v>
      </c>
      <c r="E73" s="23">
        <v>350000000</v>
      </c>
      <c r="F73" s="41">
        <f t="shared" si="7"/>
        <v>6.1399200056136412</v>
      </c>
      <c r="G73" s="23">
        <f t="shared" si="26"/>
        <v>-245000000</v>
      </c>
      <c r="H73" s="41">
        <f t="shared" si="27"/>
        <v>-70</v>
      </c>
      <c r="I73" s="23">
        <v>0</v>
      </c>
      <c r="J73" s="41">
        <f t="shared" si="33"/>
        <v>0</v>
      </c>
      <c r="K73" s="23">
        <f t="shared" si="30"/>
        <v>105000000</v>
      </c>
      <c r="L73" s="41" t="e">
        <f t="shared" si="31"/>
        <v>#DIV/0!</v>
      </c>
      <c r="M73" s="74" t="s">
        <v>147</v>
      </c>
    </row>
    <row r="74" spans="1:15" ht="15" customHeight="1">
      <c r="A74" s="21">
        <v>7512</v>
      </c>
      <c r="B74" s="22" t="s">
        <v>49</v>
      </c>
      <c r="C74" s="23">
        <v>111187334.61</v>
      </c>
      <c r="D74" s="41">
        <f t="shared" si="32"/>
        <v>1.9505181146937056</v>
      </c>
      <c r="E74" s="23">
        <v>100000000</v>
      </c>
      <c r="F74" s="41">
        <f t="shared" si="7"/>
        <v>1.7542628587467544</v>
      </c>
      <c r="G74" s="23">
        <f t="shared" si="26"/>
        <v>11187334.609999999</v>
      </c>
      <c r="H74" s="41">
        <f t="shared" si="27"/>
        <v>11.187334610000008</v>
      </c>
      <c r="I74" s="23">
        <v>123577703.63</v>
      </c>
      <c r="J74" s="41">
        <f t="shared" si="33"/>
        <v>2.4939416883479617</v>
      </c>
      <c r="K74" s="23">
        <f t="shared" si="30"/>
        <v>-12390369.019999996</v>
      </c>
      <c r="L74" s="41">
        <f t="shared" si="31"/>
        <v>-10.026379076518197</v>
      </c>
      <c r="M74" s="74" t="s">
        <v>148</v>
      </c>
    </row>
    <row r="75" spans="1:15" ht="15" customHeight="1">
      <c r="A75" s="18">
        <v>72</v>
      </c>
      <c r="B75" s="19" t="s">
        <v>176</v>
      </c>
      <c r="C75" s="20">
        <v>4515414.7</v>
      </c>
      <c r="D75" s="40">
        <f t="shared" si="32"/>
        <v>7.9212243000491192E-2</v>
      </c>
      <c r="E75" s="20">
        <v>6000000</v>
      </c>
      <c r="F75" s="40">
        <f t="shared" si="7"/>
        <v>0.10525577152480528</v>
      </c>
      <c r="G75" s="20">
        <f t="shared" si="26"/>
        <v>-1484585.2999999998</v>
      </c>
      <c r="H75" s="40">
        <f t="shared" si="27"/>
        <v>-24.743088333333333</v>
      </c>
      <c r="I75" s="20">
        <v>4453578.24</v>
      </c>
      <c r="J75" s="40">
        <f t="shared" si="33"/>
        <v>8.9878385087251239E-2</v>
      </c>
      <c r="K75" s="20">
        <f t="shared" si="30"/>
        <v>61836.459999999963</v>
      </c>
      <c r="L75" s="40">
        <f t="shared" si="31"/>
        <v>1.3884669061073822</v>
      </c>
      <c r="M75" s="73" t="s">
        <v>149</v>
      </c>
    </row>
    <row r="76" spans="1:15" ht="15" customHeight="1" thickBot="1">
      <c r="A76" s="24"/>
      <c r="B76" s="25" t="s">
        <v>51</v>
      </c>
      <c r="C76" s="26">
        <f>+-C71-SUM(C73:C75)</f>
        <v>358782182.31999975</v>
      </c>
      <c r="D76" s="42">
        <f t="shared" si="32"/>
        <v>6.2939825682408204</v>
      </c>
      <c r="E76" s="26">
        <f>+-E71-SUM(E73:E75)</f>
        <v>299999572.9332087</v>
      </c>
      <c r="F76" s="42">
        <f t="shared" si="7"/>
        <v>5.2627810843661624</v>
      </c>
      <c r="G76" s="26">
        <f>+C76-E76</f>
        <v>58782609.38679105</v>
      </c>
      <c r="H76" s="42">
        <f t="shared" si="27"/>
        <v>19.594231022414903</v>
      </c>
      <c r="I76" s="26">
        <f>+-I71-SUM(I73:I75)</f>
        <v>409590839.18000066</v>
      </c>
      <c r="J76" s="42">
        <f t="shared" si="33"/>
        <v>8.2660191846164786</v>
      </c>
      <c r="K76" s="26">
        <f t="shared" si="30"/>
        <v>-50808656.860000908</v>
      </c>
      <c r="L76" s="42">
        <f t="shared" si="31"/>
        <v>-12.404734676615234</v>
      </c>
      <c r="M76" s="77" t="s">
        <v>150</v>
      </c>
    </row>
    <row r="77" spans="1:15" ht="13.5" customHeight="1"/>
  </sheetData>
  <sheetProtection algorithmName="SHA-512" hashValue="UWechRHxuLF3WZ2v8YW81Su7/8GbO0MtQ//TzN3+siDdtJ1y+Z9GtvuFIUuecUZfoppPvpVoH2/zFzqoUHDJHA==" saltValue="iWVSGQdA8BgfwD3R3/C7Uw==" spinCount="100000" sheet="1" formatCells="0" formatColumns="0" formatRows="0" sort="0" autoFilter="0"/>
  <mergeCells count="11">
    <mergeCell ref="C2:D2"/>
    <mergeCell ref="I2:J2"/>
    <mergeCell ref="E2:F2"/>
    <mergeCell ref="M4:M5"/>
    <mergeCell ref="B4:B5"/>
    <mergeCell ref="A4:A5"/>
    <mergeCell ref="K4:L4"/>
    <mergeCell ref="C4:D4"/>
    <mergeCell ref="E4:F4"/>
    <mergeCell ref="G4:H4"/>
    <mergeCell ref="I4:J4"/>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zoomScale="90" zoomScaleNormal="90" zoomScaleSheetLayoutView="90" workbookViewId="0">
      <pane ySplit="5" topLeftCell="A6" activePane="bottomLeft" state="frozen"/>
      <selection activeCell="G14" sqref="G14"/>
      <selection pane="bottomLeft" activeCell="O10" sqref="O10"/>
    </sheetView>
  </sheetViews>
  <sheetFormatPr defaultColWidth="9.1796875" defaultRowHeight="12.5"/>
  <cols>
    <col min="1" max="1" width="13" style="4" customWidth="1"/>
    <col min="2" max="2" width="56.7265625" style="4" customWidth="1"/>
    <col min="3" max="3" width="9.1796875" style="6" customWidth="1"/>
    <col min="4" max="4" width="9.1796875" style="4" customWidth="1"/>
    <col min="5" max="5" width="9.1796875" style="6" customWidth="1"/>
    <col min="6" max="6" width="10" style="7" customWidth="1"/>
    <col min="7" max="7" width="11.1796875" style="6" customWidth="1"/>
    <col min="8" max="8" width="11.26953125" style="7" customWidth="1"/>
    <col min="9" max="9" width="9.1796875" style="6"/>
    <col min="10" max="10" width="9.81640625" style="7" customWidth="1"/>
    <col min="11" max="11" width="11.1796875" style="6" customWidth="1"/>
    <col min="12" max="12" width="10.81640625" style="7" customWidth="1"/>
    <col min="13" max="13" width="54.453125" style="4" customWidth="1"/>
    <col min="14" max="15" width="9.1796875" style="1"/>
    <col min="16" max="16" width="19.81640625" style="1" customWidth="1"/>
    <col min="17" max="17" width="12.1796875" style="1" bestFit="1" customWidth="1"/>
    <col min="18" max="16384" width="9.1796875" style="1"/>
  </cols>
  <sheetData>
    <row r="1" spans="1:16384" ht="18.75" customHeight="1" thickBot="1">
      <c r="B1" s="5"/>
      <c r="M1" s="5"/>
    </row>
    <row r="2" spans="1:16384" ht="15.75" customHeight="1" thickBot="1">
      <c r="A2" s="8" t="s">
        <v>59</v>
      </c>
      <c r="B2" s="8"/>
      <c r="C2" s="101">
        <v>5700400000</v>
      </c>
      <c r="D2" s="102"/>
      <c r="E2" s="101">
        <v>5700400000</v>
      </c>
      <c r="F2" s="102"/>
      <c r="G2" s="9"/>
      <c r="H2" s="10"/>
      <c r="I2" s="101">
        <v>4955116000</v>
      </c>
      <c r="J2" s="102"/>
      <c r="K2" s="9"/>
      <c r="L2" s="10"/>
      <c r="M2" s="8" t="s">
        <v>81</v>
      </c>
    </row>
    <row r="3" spans="1:16384" ht="15" customHeight="1" thickBot="1">
      <c r="A3" s="8"/>
      <c r="B3" s="8"/>
      <c r="C3" s="11"/>
      <c r="D3" s="8"/>
      <c r="E3" s="11"/>
      <c r="F3" s="10"/>
      <c r="G3" s="11"/>
      <c r="H3" s="10"/>
      <c r="I3" s="11"/>
      <c r="J3" s="10"/>
      <c r="K3" s="11"/>
      <c r="L3" s="10"/>
      <c r="M3" s="8"/>
    </row>
    <row r="4" spans="1:16384" ht="15" customHeight="1">
      <c r="A4" s="95" t="s">
        <v>73</v>
      </c>
      <c r="B4" s="105" t="s">
        <v>74</v>
      </c>
      <c r="C4" s="99" t="s">
        <v>187</v>
      </c>
      <c r="D4" s="100"/>
      <c r="E4" s="97" t="s">
        <v>186</v>
      </c>
      <c r="F4" s="98"/>
      <c r="G4" s="97" t="s">
        <v>175</v>
      </c>
      <c r="H4" s="98"/>
      <c r="I4" s="97" t="s">
        <v>189</v>
      </c>
      <c r="J4" s="98"/>
      <c r="K4" s="97" t="s">
        <v>175</v>
      </c>
      <c r="L4" s="98"/>
      <c r="M4" s="103" t="s">
        <v>151</v>
      </c>
    </row>
    <row r="5" spans="1:16384" ht="23.25" customHeight="1">
      <c r="A5" s="96"/>
      <c r="B5" s="106"/>
      <c r="C5" s="12" t="s">
        <v>63</v>
      </c>
      <c r="D5" s="13" t="s">
        <v>57</v>
      </c>
      <c r="E5" s="12" t="s">
        <v>63</v>
      </c>
      <c r="F5" s="13" t="s">
        <v>57</v>
      </c>
      <c r="G5" s="12" t="s">
        <v>66</v>
      </c>
      <c r="H5" s="13" t="s">
        <v>64</v>
      </c>
      <c r="I5" s="12" t="s">
        <v>63</v>
      </c>
      <c r="J5" s="14" t="s">
        <v>57</v>
      </c>
      <c r="K5" s="12" t="s">
        <v>63</v>
      </c>
      <c r="L5" s="14" t="s">
        <v>64</v>
      </c>
      <c r="M5" s="104"/>
    </row>
    <row r="6" spans="1:16384" s="34" customFormat="1" ht="15" customHeight="1">
      <c r="A6" s="31"/>
      <c r="B6" s="32" t="s">
        <v>52</v>
      </c>
      <c r="C6" s="33">
        <f>+C7+C12+C19+C30+C35+C36</f>
        <v>288854872.95999998</v>
      </c>
      <c r="D6" s="43">
        <f>+C6/$C$2*100</f>
        <v>5.0672737520174014</v>
      </c>
      <c r="E6" s="33">
        <f>+E7+E12+E19+E30+E35+E36</f>
        <v>241905913.19999999</v>
      </c>
      <c r="F6" s="43">
        <f t="shared" ref="F6:F62" si="0">+E6/$E$2*100</f>
        <v>4.2436655883797627</v>
      </c>
      <c r="G6" s="33">
        <f>+C6-E6</f>
        <v>46948959.75999999</v>
      </c>
      <c r="H6" s="43">
        <f>+C6/E6*100-100</f>
        <v>19.407942178405577</v>
      </c>
      <c r="I6" s="33">
        <f>+I7+I12+I19+I30+I35+I36</f>
        <v>282597421.88</v>
      </c>
      <c r="J6" s="43">
        <f>+I6/$I$2*100</f>
        <v>5.7031444244695786</v>
      </c>
      <c r="K6" s="33">
        <f>+C6-I6</f>
        <v>6257451.0799999833</v>
      </c>
      <c r="L6" s="43">
        <f>+C6/I6*100-100</f>
        <v>2.2142633285087356</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177012412.10999995</v>
      </c>
      <c r="D7" s="40">
        <f t="shared" ref="D7:D65" si="1">+C7/$C$2*100</f>
        <v>3.1052630010174718</v>
      </c>
      <c r="E7" s="20">
        <f>+SUM(E8:E11)</f>
        <v>141849534</v>
      </c>
      <c r="F7" s="40">
        <f t="shared" si="0"/>
        <v>2.4884136902673495</v>
      </c>
      <c r="G7" s="20">
        <f t="shared" ref="G7:G64" si="2">+C7-E7</f>
        <v>35162878.109999955</v>
      </c>
      <c r="H7" s="40">
        <f t="shared" ref="H7:H64" si="3">+C7/E7*100-100</f>
        <v>24.788856979960158</v>
      </c>
      <c r="I7" s="69">
        <f>+SUM(I8:I11)</f>
        <v>194668416.20000002</v>
      </c>
      <c r="J7" s="40">
        <f t="shared" ref="J7:J65" si="4">+I7/$I$2*100</f>
        <v>3.9286348937138915</v>
      </c>
      <c r="K7" s="20">
        <f>+C7-I7</f>
        <v>-17656004.090000063</v>
      </c>
      <c r="L7" s="40">
        <f t="shared" ref="L7:L64" si="5">+C7/I7*100-100</f>
        <v>-9.069783601598985</v>
      </c>
      <c r="M7" s="73" t="s">
        <v>82</v>
      </c>
    </row>
    <row r="8" spans="1:16384" ht="15" customHeight="1">
      <c r="A8" s="21">
        <v>7111</v>
      </c>
      <c r="B8" s="22" t="s">
        <v>2</v>
      </c>
      <c r="C8" s="23">
        <v>53629968.980000012</v>
      </c>
      <c r="D8" s="41">
        <f t="shared" si="1"/>
        <v>0.94081062697354589</v>
      </c>
      <c r="E8" s="23">
        <v>34623918</v>
      </c>
      <c r="F8" s="41">
        <f t="shared" si="0"/>
        <v>0.60739453371693219</v>
      </c>
      <c r="G8" s="23">
        <f t="shared" si="2"/>
        <v>19006050.980000012</v>
      </c>
      <c r="H8" s="41">
        <f t="shared" si="3"/>
        <v>54.892837315522797</v>
      </c>
      <c r="I8" s="23">
        <v>57750384.390000001</v>
      </c>
      <c r="J8" s="41">
        <f t="shared" si="4"/>
        <v>1.1654698777990262</v>
      </c>
      <c r="K8" s="23">
        <f t="shared" ref="K8:K64" si="6">+C8-I8</f>
        <v>-4120415.409999989</v>
      </c>
      <c r="L8" s="41">
        <f t="shared" si="5"/>
        <v>-7.1348709684319829</v>
      </c>
      <c r="M8" s="74" t="s">
        <v>83</v>
      </c>
    </row>
    <row r="9" spans="1:16384" ht="15" customHeight="1">
      <c r="A9" s="21">
        <v>71131</v>
      </c>
      <c r="B9" s="22" t="s">
        <v>68</v>
      </c>
      <c r="C9" s="23">
        <v>83017875.209999964</v>
      </c>
      <c r="D9" s="41">
        <f t="shared" si="1"/>
        <v>1.4563517509297585</v>
      </c>
      <c r="E9" s="23">
        <v>70435000</v>
      </c>
      <c r="F9" s="41">
        <f t="shared" si="0"/>
        <v>1.2356150445582768</v>
      </c>
      <c r="G9" s="23">
        <f t="shared" ref="G9" si="7">+C9-E9</f>
        <v>12582875.209999964</v>
      </c>
      <c r="H9" s="41">
        <f t="shared" ref="H9" si="8">+C9/E9*100-100</f>
        <v>17.864520778022225</v>
      </c>
      <c r="I9" s="23">
        <v>80254920.920000002</v>
      </c>
      <c r="J9" s="41">
        <f t="shared" ref="J9" si="9">+I9/$I$2*100</f>
        <v>1.6196375810374573</v>
      </c>
      <c r="K9" s="23">
        <f t="shared" ref="K9" si="10">+C9-I9</f>
        <v>2762954.2899999619</v>
      </c>
      <c r="L9" s="41">
        <f t="shared" ref="L9" si="11">+C9/I9*100-100</f>
        <v>3.4427225873839404</v>
      </c>
      <c r="M9" s="74" t="s">
        <v>153</v>
      </c>
    </row>
    <row r="10" spans="1:16384" ht="15" customHeight="1">
      <c r="A10" s="21">
        <v>71132</v>
      </c>
      <c r="B10" s="22" t="s">
        <v>4</v>
      </c>
      <c r="C10" s="23">
        <v>22957575.259999998</v>
      </c>
      <c r="D10" s="41">
        <f t="shared" si="1"/>
        <v>0.40273621605501364</v>
      </c>
      <c r="E10" s="23">
        <v>14739616</v>
      </c>
      <c r="F10" s="41">
        <f t="shared" si="0"/>
        <v>0.25857160900989407</v>
      </c>
      <c r="G10" s="23">
        <f t="shared" si="2"/>
        <v>8217959.2599999979</v>
      </c>
      <c r="H10" s="41">
        <f t="shared" si="3"/>
        <v>55.754229011122135</v>
      </c>
      <c r="I10" s="23">
        <v>18563834.230000004</v>
      </c>
      <c r="J10" s="41">
        <f t="shared" si="4"/>
        <v>0.37463975071421141</v>
      </c>
      <c r="K10" s="23">
        <f t="shared" si="6"/>
        <v>4393741.0299999937</v>
      </c>
      <c r="L10" s="41">
        <f t="shared" si="5"/>
        <v>23.66828412472843</v>
      </c>
      <c r="M10" s="74" t="s">
        <v>85</v>
      </c>
    </row>
    <row r="11" spans="1:16384" ht="15" customHeight="1">
      <c r="A11" s="21"/>
      <c r="B11" s="22" t="s">
        <v>163</v>
      </c>
      <c r="C11" s="23">
        <v>17406992.659999996</v>
      </c>
      <c r="D11" s="41">
        <f t="shared" si="1"/>
        <v>0.30536440705915369</v>
      </c>
      <c r="E11" s="23">
        <v>22051000</v>
      </c>
      <c r="F11" s="41">
        <f t="shared" si="0"/>
        <v>0.38683250298224686</v>
      </c>
      <c r="G11" s="23">
        <f t="shared" si="2"/>
        <v>-4644007.3400000036</v>
      </c>
      <c r="H11" s="41">
        <f t="shared" si="3"/>
        <v>-21.060302662010812</v>
      </c>
      <c r="I11" s="23">
        <v>38099276.659999996</v>
      </c>
      <c r="J11" s="41">
        <f t="shared" si="4"/>
        <v>0.76888768416319608</v>
      </c>
      <c r="K11" s="23">
        <f t="shared" si="6"/>
        <v>-20692284</v>
      </c>
      <c r="L11" s="41">
        <f t="shared" si="5"/>
        <v>-54.311487812902747</v>
      </c>
      <c r="M11" s="74" t="s">
        <v>164</v>
      </c>
      <c r="P11" s="87"/>
    </row>
    <row r="12" spans="1:16384" ht="15" customHeight="1">
      <c r="A12" s="18">
        <v>713</v>
      </c>
      <c r="B12" s="19" t="s">
        <v>13</v>
      </c>
      <c r="C12" s="69">
        <f>SUM(C13:C18)</f>
        <v>4049244.7399999998</v>
      </c>
      <c r="D12" s="40">
        <f t="shared" si="1"/>
        <v>7.1034396533576585E-2</v>
      </c>
      <c r="E12" s="20">
        <f>+SUM(E13:E18)</f>
        <v>4289000</v>
      </c>
      <c r="F12" s="40">
        <f t="shared" si="0"/>
        <v>7.5240334011648299E-2</v>
      </c>
      <c r="G12" s="20">
        <f t="shared" si="2"/>
        <v>-239755.26000000024</v>
      </c>
      <c r="H12" s="40">
        <f t="shared" si="3"/>
        <v>-5.5900037304733132</v>
      </c>
      <c r="I12" s="69">
        <f>SUM(I13:I18)</f>
        <v>3422026.82</v>
      </c>
      <c r="J12" s="40">
        <f t="shared" si="4"/>
        <v>6.9060478503429584E-2</v>
      </c>
      <c r="K12" s="20">
        <f t="shared" si="6"/>
        <v>627217.91999999993</v>
      </c>
      <c r="L12" s="40">
        <f t="shared" si="5"/>
        <v>18.328842904860693</v>
      </c>
      <c r="M12" s="73" t="s">
        <v>95</v>
      </c>
    </row>
    <row r="13" spans="1:16384">
      <c r="A13" s="21">
        <v>7131</v>
      </c>
      <c r="B13" s="22" t="s">
        <v>14</v>
      </c>
      <c r="C13" s="23">
        <v>987580.07</v>
      </c>
      <c r="D13" s="41">
        <f t="shared" si="1"/>
        <v>1.73247503683952E-2</v>
      </c>
      <c r="E13" s="23">
        <v>1031000</v>
      </c>
      <c r="F13" s="41">
        <f t="shared" si="0"/>
        <v>1.8086450073679039E-2</v>
      </c>
      <c r="G13" s="23">
        <f t="shared" si="2"/>
        <v>-43419.930000000051</v>
      </c>
      <c r="H13" s="41">
        <f t="shared" si="3"/>
        <v>-4.2114384093113557</v>
      </c>
      <c r="I13" s="23">
        <v>916531.95</v>
      </c>
      <c r="J13" s="41">
        <f t="shared" si="4"/>
        <v>1.8496679996997042E-2</v>
      </c>
      <c r="K13" s="23">
        <f t="shared" si="6"/>
        <v>71048.12</v>
      </c>
      <c r="L13" s="41">
        <f t="shared" si="5"/>
        <v>7.7518432390709506</v>
      </c>
      <c r="M13" s="74" t="s">
        <v>96</v>
      </c>
      <c r="P13" s="86"/>
    </row>
    <row r="14" spans="1:16384" hidden="1">
      <c r="A14" s="21">
        <v>7132</v>
      </c>
      <c r="B14" s="22" t="s">
        <v>15</v>
      </c>
      <c r="C14" s="23"/>
      <c r="D14" s="41">
        <f t="shared" si="1"/>
        <v>0</v>
      </c>
      <c r="E14" s="23">
        <v>0</v>
      </c>
      <c r="F14" s="41"/>
      <c r="G14" s="23">
        <f t="shared" si="2"/>
        <v>0</v>
      </c>
      <c r="H14" s="41" t="e">
        <f t="shared" si="3"/>
        <v>#DIV/0!</v>
      </c>
      <c r="I14" s="23"/>
      <c r="J14" s="41">
        <f t="shared" si="4"/>
        <v>0</v>
      </c>
      <c r="K14" s="23">
        <f t="shared" si="6"/>
        <v>0</v>
      </c>
      <c r="L14" s="41" t="e">
        <f t="shared" si="5"/>
        <v>#DIV/0!</v>
      </c>
      <c r="M14" s="74" t="s">
        <v>97</v>
      </c>
    </row>
    <row r="15" spans="1:16384" ht="14.25" hidden="1" customHeight="1">
      <c r="A15" s="21">
        <v>7133</v>
      </c>
      <c r="B15" s="22" t="s">
        <v>16</v>
      </c>
      <c r="C15" s="23"/>
      <c r="D15" s="41">
        <f t="shared" si="1"/>
        <v>0</v>
      </c>
      <c r="E15" s="23">
        <v>0</v>
      </c>
      <c r="F15" s="41"/>
      <c r="G15" s="23">
        <f t="shared" si="2"/>
        <v>0</v>
      </c>
      <c r="H15" s="41" t="e">
        <f t="shared" si="3"/>
        <v>#DIV/0!</v>
      </c>
      <c r="I15" s="23"/>
      <c r="J15" s="41">
        <f t="shared" si="4"/>
        <v>0</v>
      </c>
      <c r="K15" s="23">
        <f t="shared" si="6"/>
        <v>0</v>
      </c>
      <c r="L15" s="41" t="e">
        <f t="shared" si="5"/>
        <v>#DIV/0!</v>
      </c>
      <c r="M15" s="74" t="s">
        <v>159</v>
      </c>
    </row>
    <row r="16" spans="1:16384" ht="24" hidden="1" customHeight="1">
      <c r="A16" s="21">
        <v>7134</v>
      </c>
      <c r="B16" s="22" t="s">
        <v>154</v>
      </c>
      <c r="C16" s="23"/>
      <c r="D16" s="41">
        <f t="shared" si="1"/>
        <v>0</v>
      </c>
      <c r="E16" s="23">
        <v>0</v>
      </c>
      <c r="F16" s="41">
        <f t="shared" ref="F16:F17" si="12">+E16/$E$2*100</f>
        <v>0</v>
      </c>
      <c r="G16" s="23">
        <f t="shared" ref="G16:G17" si="13">+C16-E16</f>
        <v>0</v>
      </c>
      <c r="H16" s="41" t="e">
        <f t="shared" ref="H16:H17" si="14">+C16/E16*100-100</f>
        <v>#DIV/0!</v>
      </c>
      <c r="I16" s="23"/>
      <c r="J16" s="41">
        <f t="shared" ref="J16:J17" si="15">+I16/$I$2*100</f>
        <v>0</v>
      </c>
      <c r="K16" s="23">
        <f t="shared" ref="K16:K17" si="16">+C16-I16</f>
        <v>0</v>
      </c>
      <c r="L16" s="41" t="e">
        <f t="shared" ref="L16:L17" si="17">+C16/I16*100-100</f>
        <v>#DIV/0!</v>
      </c>
      <c r="M16" s="74" t="s">
        <v>158</v>
      </c>
    </row>
    <row r="17" spans="1:16" ht="15" customHeight="1">
      <c r="A17" s="21">
        <v>7135</v>
      </c>
      <c r="B17" s="22" t="s">
        <v>17</v>
      </c>
      <c r="C17" s="23">
        <v>2187880.98</v>
      </c>
      <c r="D17" s="41">
        <f t="shared" si="1"/>
        <v>3.838118342572451E-2</v>
      </c>
      <c r="E17" s="23">
        <v>2481000</v>
      </c>
      <c r="F17" s="41">
        <f t="shared" si="12"/>
        <v>4.3523261525506986E-2</v>
      </c>
      <c r="G17" s="23">
        <f t="shared" si="13"/>
        <v>-293119.02</v>
      </c>
      <c r="H17" s="41">
        <f t="shared" si="14"/>
        <v>-11.814551390568312</v>
      </c>
      <c r="I17" s="23">
        <v>1528009.1800000002</v>
      </c>
      <c r="J17" s="41">
        <f t="shared" si="15"/>
        <v>3.0837001192303069E-2</v>
      </c>
      <c r="K17" s="23">
        <f t="shared" si="16"/>
        <v>659871.79999999981</v>
      </c>
      <c r="L17" s="41">
        <f t="shared" si="17"/>
        <v>43.185067775574481</v>
      </c>
      <c r="M17" s="74" t="s">
        <v>157</v>
      </c>
    </row>
    <row r="18" spans="1:16" ht="15" customHeight="1">
      <c r="A18" s="21">
        <v>7136</v>
      </c>
      <c r="B18" s="22" t="s">
        <v>18</v>
      </c>
      <c r="C18" s="23">
        <v>873783.69000000006</v>
      </c>
      <c r="D18" s="41">
        <f t="shared" si="1"/>
        <v>1.532846273945688E-2</v>
      </c>
      <c r="E18" s="23">
        <v>777000</v>
      </c>
      <c r="F18" s="41">
        <f t="shared" si="0"/>
        <v>1.3630622412462282E-2</v>
      </c>
      <c r="G18" s="23">
        <f t="shared" si="2"/>
        <v>96783.690000000061</v>
      </c>
      <c r="H18" s="41">
        <f t="shared" si="3"/>
        <v>12.456073359073372</v>
      </c>
      <c r="I18" s="23">
        <v>977485.69</v>
      </c>
      <c r="J18" s="41">
        <f t="shared" si="4"/>
        <v>1.9726797314129477E-2</v>
      </c>
      <c r="K18" s="23">
        <f t="shared" si="6"/>
        <v>-103701.99999999988</v>
      </c>
      <c r="L18" s="41">
        <f t="shared" si="5"/>
        <v>-10.609055565815993</v>
      </c>
      <c r="M18" s="74" t="s">
        <v>99</v>
      </c>
    </row>
    <row r="19" spans="1:16" ht="15" customHeight="1">
      <c r="A19" s="18">
        <v>714</v>
      </c>
      <c r="B19" s="19" t="s">
        <v>19</v>
      </c>
      <c r="C19" s="20">
        <f>+SUM(C20:C29)</f>
        <v>69263947.88000001</v>
      </c>
      <c r="D19" s="40">
        <f t="shared" si="1"/>
        <v>1.2150717121605503</v>
      </c>
      <c r="E19" s="20">
        <f>+SUM(E20:E29)</f>
        <v>59252099.200000003</v>
      </c>
      <c r="F19" s="40">
        <f t="shared" si="0"/>
        <v>1.0394375692933828</v>
      </c>
      <c r="G19" s="20">
        <f t="shared" si="2"/>
        <v>10011848.680000007</v>
      </c>
      <c r="H19" s="40">
        <f t="shared" si="3"/>
        <v>16.897036248801811</v>
      </c>
      <c r="I19" s="69">
        <f>+SUM(I20:I29)</f>
        <v>58230849.049999997</v>
      </c>
      <c r="J19" s="40">
        <f t="shared" si="4"/>
        <v>1.1751662130614096</v>
      </c>
      <c r="K19" s="20">
        <f t="shared" si="6"/>
        <v>11033098.830000013</v>
      </c>
      <c r="L19" s="40">
        <f t="shared" si="5"/>
        <v>18.947171490710062</v>
      </c>
      <c r="M19" s="73" t="s">
        <v>100</v>
      </c>
      <c r="P19" s="86"/>
    </row>
    <row r="20" spans="1:16" ht="15" customHeight="1">
      <c r="A20" s="21">
        <v>7141</v>
      </c>
      <c r="B20" s="22" t="s">
        <v>20</v>
      </c>
      <c r="C20" s="23">
        <v>3431800.9200000004</v>
      </c>
      <c r="D20" s="41">
        <f t="shared" si="1"/>
        <v>6.0202808925689431E-2</v>
      </c>
      <c r="E20" s="23">
        <v>4402554</v>
      </c>
      <c r="F20" s="41">
        <f t="shared" si="0"/>
        <v>7.7232369658269587E-2</v>
      </c>
      <c r="G20" s="23">
        <f t="shared" si="2"/>
        <v>-970753.07999999961</v>
      </c>
      <c r="H20" s="41">
        <f t="shared" si="3"/>
        <v>-22.049771110132895</v>
      </c>
      <c r="I20" s="23">
        <v>3154063.6199999996</v>
      </c>
      <c r="J20" s="41">
        <f t="shared" si="4"/>
        <v>6.3652669685230368E-2</v>
      </c>
      <c r="K20" s="23">
        <f t="shared" si="6"/>
        <v>277737.30000000075</v>
      </c>
      <c r="L20" s="41">
        <f t="shared" si="5"/>
        <v>8.8056974576816316</v>
      </c>
      <c r="M20" s="74" t="s">
        <v>101</v>
      </c>
      <c r="P20" s="80"/>
    </row>
    <row r="21" spans="1:16" ht="15" customHeight="1">
      <c r="A21" s="21">
        <v>7142</v>
      </c>
      <c r="B21" s="22" t="s">
        <v>21</v>
      </c>
      <c r="C21" s="23">
        <v>7992117.5200000014</v>
      </c>
      <c r="D21" s="41">
        <f t="shared" si="1"/>
        <v>0.14020274928075227</v>
      </c>
      <c r="E21" s="23">
        <v>6775500</v>
      </c>
      <c r="F21" s="41">
        <f t="shared" si="0"/>
        <v>0.11886007999438637</v>
      </c>
      <c r="G21" s="23">
        <f t="shared" si="2"/>
        <v>1216617.5200000014</v>
      </c>
      <c r="H21" s="41">
        <f t="shared" si="3"/>
        <v>17.956128994170186</v>
      </c>
      <c r="I21" s="23">
        <v>5383273.7000000002</v>
      </c>
      <c r="J21" s="41">
        <f t="shared" si="4"/>
        <v>0.10864072001543455</v>
      </c>
      <c r="K21" s="23">
        <f t="shared" si="6"/>
        <v>2608843.8200000012</v>
      </c>
      <c r="L21" s="41">
        <f t="shared" si="5"/>
        <v>48.462031941641783</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hidden="1">
      <c r="A23" s="21">
        <v>7144</v>
      </c>
      <c r="B23" s="22" t="s">
        <v>23</v>
      </c>
      <c r="C23" s="23"/>
      <c r="D23" s="41">
        <f>+C23/$C$2*100</f>
        <v>0</v>
      </c>
      <c r="E23" s="23"/>
      <c r="F23" s="41">
        <f>+E23/$E$2*100</f>
        <v>0</v>
      </c>
      <c r="G23" s="23">
        <f>+C23-E23</f>
        <v>0</v>
      </c>
      <c r="H23" s="41" t="e">
        <f>+C23/E23*100-100</f>
        <v>#DIV/0!</v>
      </c>
      <c r="I23" s="23"/>
      <c r="J23" s="41">
        <f>+I23/$I$2*100</f>
        <v>0</v>
      </c>
      <c r="K23" s="23">
        <f>+C23-I23</f>
        <v>0</v>
      </c>
      <c r="L23" s="41" t="e">
        <f>+C23/I23*100-100</f>
        <v>#DIV/0!</v>
      </c>
      <c r="M23" s="74" t="s">
        <v>104</v>
      </c>
    </row>
    <row r="24" spans="1:16" ht="15.75" hidden="1" customHeight="1">
      <c r="A24" s="21"/>
      <c r="B24" s="22" t="s">
        <v>24</v>
      </c>
      <c r="C24" s="23"/>
      <c r="D24" s="41"/>
      <c r="E24" s="23"/>
      <c r="F24" s="41"/>
      <c r="G24" s="23"/>
      <c r="H24" s="41"/>
      <c r="I24" s="23"/>
      <c r="J24" s="41"/>
      <c r="K24" s="23"/>
      <c r="L24" s="41"/>
      <c r="M24" s="74"/>
    </row>
    <row r="25" spans="1:16" ht="17.25" hidden="1" customHeight="1">
      <c r="A25" s="21">
        <v>7145</v>
      </c>
      <c r="B25" s="22" t="s">
        <v>69</v>
      </c>
      <c r="C25" s="23"/>
      <c r="D25" s="41">
        <f t="shared" ref="D25:D29" si="18">+C25/$C$2*100</f>
        <v>0</v>
      </c>
      <c r="E25" s="23"/>
      <c r="F25" s="41">
        <f t="shared" ref="F25:F29" si="19">+E25/$E$2*100</f>
        <v>0</v>
      </c>
      <c r="G25" s="23">
        <f t="shared" ref="G25:G27" si="20">+C25-E25</f>
        <v>0</v>
      </c>
      <c r="H25" s="41" t="e">
        <f t="shared" ref="H25:H27" si="21">+C25/E25*100-100</f>
        <v>#DIV/0!</v>
      </c>
      <c r="I25" s="23"/>
      <c r="J25" s="41">
        <f t="shared" ref="J25:J27" si="22">+I25/$I$2*100</f>
        <v>0</v>
      </c>
      <c r="K25" s="23">
        <f t="shared" ref="K25:K27" si="23">+C25-I25</f>
        <v>0</v>
      </c>
      <c r="L25" s="41" t="e">
        <f t="shared" ref="L25:L27" si="24">+C25/I25*100-100</f>
        <v>#DIV/0!</v>
      </c>
      <c r="M25" s="74" t="s">
        <v>160</v>
      </c>
    </row>
    <row r="26" spans="1:16" ht="15" customHeight="1">
      <c r="A26" s="21">
        <v>7146</v>
      </c>
      <c r="B26" s="22" t="s">
        <v>70</v>
      </c>
      <c r="C26" s="23">
        <v>49836092.240000002</v>
      </c>
      <c r="D26" s="41">
        <f t="shared" si="18"/>
        <v>0.87425605641709359</v>
      </c>
      <c r="E26" s="23">
        <v>37998299.200000003</v>
      </c>
      <c r="F26" s="41">
        <f t="shared" si="19"/>
        <v>0.66659004982106518</v>
      </c>
      <c r="G26" s="23">
        <f t="shared" si="20"/>
        <v>11837793.039999999</v>
      </c>
      <c r="H26" s="41">
        <f t="shared" si="21"/>
        <v>31.153481311605645</v>
      </c>
      <c r="I26" s="23">
        <v>38247230.170000002</v>
      </c>
      <c r="J26" s="41">
        <f t="shared" si="22"/>
        <v>0.77187355795505086</v>
      </c>
      <c r="K26" s="23">
        <f t="shared" si="23"/>
        <v>11588862.07</v>
      </c>
      <c r="L26" s="41">
        <f t="shared" si="24"/>
        <v>30.299872745007207</v>
      </c>
      <c r="M26" s="74" t="s">
        <v>161</v>
      </c>
    </row>
    <row r="27" spans="1:16" ht="28.5" customHeight="1">
      <c r="A27" s="21">
        <v>7147</v>
      </c>
      <c r="B27" s="27" t="s">
        <v>71</v>
      </c>
      <c r="C27" s="23">
        <v>1946249.25</v>
      </c>
      <c r="D27" s="41">
        <f t="shared" si="18"/>
        <v>3.414232773138727E-2</v>
      </c>
      <c r="E27" s="23">
        <v>4775646</v>
      </c>
      <c r="F27" s="41">
        <f t="shared" si="19"/>
        <v>8.3777384043225031E-2</v>
      </c>
      <c r="G27" s="23">
        <f t="shared" si="20"/>
        <v>-2829396.75</v>
      </c>
      <c r="H27" s="41">
        <f t="shared" si="21"/>
        <v>-59.246366878952081</v>
      </c>
      <c r="I27" s="23">
        <v>3277652.73</v>
      </c>
      <c r="J27" s="41">
        <f t="shared" si="22"/>
        <v>6.6146841567382084E-2</v>
      </c>
      <c r="K27" s="23">
        <f t="shared" si="23"/>
        <v>-1331403.48</v>
      </c>
      <c r="L27" s="41">
        <f t="shared" si="24"/>
        <v>-40.620638904598053</v>
      </c>
      <c r="M27" s="75" t="s">
        <v>162</v>
      </c>
    </row>
    <row r="28" spans="1:16" ht="15" hidden="1" customHeight="1">
      <c r="A28" s="21">
        <v>7148</v>
      </c>
      <c r="B28" s="22" t="s">
        <v>24</v>
      </c>
      <c r="C28" s="84"/>
      <c r="D28" s="41">
        <f t="shared" si="18"/>
        <v>0</v>
      </c>
      <c r="E28" s="78"/>
      <c r="F28" s="41">
        <f t="shared" si="19"/>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4">
        <v>6057687.9500000002</v>
      </c>
      <c r="D29" s="41">
        <f t="shared" si="18"/>
        <v>0.10626776980562767</v>
      </c>
      <c r="E29" s="78">
        <v>5300100</v>
      </c>
      <c r="F29" s="41">
        <f t="shared" si="19"/>
        <v>9.2977685776436739E-2</v>
      </c>
      <c r="G29" s="78">
        <f t="shared" si="2"/>
        <v>757587.95000000019</v>
      </c>
      <c r="H29" s="41">
        <f t="shared" si="3"/>
        <v>14.293842569008149</v>
      </c>
      <c r="I29" s="23">
        <v>8168628.830000001</v>
      </c>
      <c r="J29" s="41">
        <f t="shared" si="4"/>
        <v>0.16485242383831178</v>
      </c>
      <c r="K29" s="78">
        <f t="shared" si="6"/>
        <v>-2110940.8800000008</v>
      </c>
      <c r="L29" s="41">
        <f t="shared" si="5"/>
        <v>-25.842046736747136</v>
      </c>
      <c r="M29" s="74" t="s">
        <v>106</v>
      </c>
    </row>
    <row r="30" spans="1:16" ht="15" customHeight="1">
      <c r="A30" s="18">
        <v>715</v>
      </c>
      <c r="B30" s="19" t="s">
        <v>26</v>
      </c>
      <c r="C30" s="20">
        <f>+SUM(C31:C34)</f>
        <v>23241489.850000001</v>
      </c>
      <c r="D30" s="40">
        <f t="shared" si="1"/>
        <v>0.40771682425794686</v>
      </c>
      <c r="E30" s="20">
        <f>+SUM(E31:E34)</f>
        <v>14006753</v>
      </c>
      <c r="F30" s="40">
        <f t="shared" si="0"/>
        <v>0.2457152655953968</v>
      </c>
      <c r="G30" s="20">
        <f t="shared" si="2"/>
        <v>9234736.8500000015</v>
      </c>
      <c r="H30" s="40">
        <f t="shared" si="3"/>
        <v>65.93060397366898</v>
      </c>
      <c r="I30" s="20">
        <f>+SUM(I31:I34)</f>
        <v>11547326.23</v>
      </c>
      <c r="J30" s="40">
        <f t="shared" si="4"/>
        <v>0.23303846428620439</v>
      </c>
      <c r="K30" s="20">
        <f t="shared" si="6"/>
        <v>11694163.620000001</v>
      </c>
      <c r="L30" s="40">
        <f t="shared" si="5"/>
        <v>101.27161376647103</v>
      </c>
      <c r="M30" s="73" t="s">
        <v>107</v>
      </c>
    </row>
    <row r="31" spans="1:16" ht="15" customHeight="1">
      <c r="A31" s="21">
        <v>7151</v>
      </c>
      <c r="B31" s="22" t="s">
        <v>27</v>
      </c>
      <c r="C31" s="84">
        <v>1439729.27</v>
      </c>
      <c r="D31" s="41">
        <f t="shared" si="1"/>
        <v>2.5256635850115783E-2</v>
      </c>
      <c r="E31" s="78">
        <v>1504600</v>
      </c>
      <c r="F31" s="41">
        <f t="shared" si="0"/>
        <v>2.6394638972703669E-2</v>
      </c>
      <c r="G31" s="78">
        <f t="shared" si="2"/>
        <v>-64870.729999999981</v>
      </c>
      <c r="H31" s="41">
        <f t="shared" si="3"/>
        <v>-4.3114934201781097</v>
      </c>
      <c r="I31" s="78">
        <v>1650314.9500000002</v>
      </c>
      <c r="J31" s="41">
        <f t="shared" si="4"/>
        <v>3.3305273781683416E-2</v>
      </c>
      <c r="K31" s="78">
        <f t="shared" si="6"/>
        <v>-210585.68000000017</v>
      </c>
      <c r="L31" s="41">
        <f t="shared" si="5"/>
        <v>-12.760332807989172</v>
      </c>
      <c r="M31" s="74" t="s">
        <v>108</v>
      </c>
    </row>
    <row r="32" spans="1:16" ht="15" customHeight="1">
      <c r="A32" s="21">
        <v>7152</v>
      </c>
      <c r="B32" s="22" t="s">
        <v>28</v>
      </c>
      <c r="C32" s="84">
        <v>2661725.02</v>
      </c>
      <c r="D32" s="41">
        <f t="shared" si="1"/>
        <v>4.6693653427829621E-2</v>
      </c>
      <c r="E32" s="78">
        <v>2136553</v>
      </c>
      <c r="F32" s="41">
        <f t="shared" si="0"/>
        <v>3.7480755736439546E-2</v>
      </c>
      <c r="G32" s="78">
        <f t="shared" si="2"/>
        <v>525172.02</v>
      </c>
      <c r="H32" s="41">
        <f t="shared" si="3"/>
        <v>24.580341325490167</v>
      </c>
      <c r="I32" s="78">
        <v>2527144.2899999996</v>
      </c>
      <c r="J32" s="41">
        <f t="shared" si="4"/>
        <v>5.100070896423009E-2</v>
      </c>
      <c r="K32" s="78">
        <f t="shared" si="6"/>
        <v>134580.73000000045</v>
      </c>
      <c r="L32" s="41">
        <f t="shared" si="5"/>
        <v>5.325407438449048</v>
      </c>
      <c r="M32" s="74" t="s">
        <v>109</v>
      </c>
      <c r="P32" s="80"/>
    </row>
    <row r="33" spans="1:16384">
      <c r="A33" s="21">
        <v>7153</v>
      </c>
      <c r="B33" s="22" t="s">
        <v>29</v>
      </c>
      <c r="C33" s="84">
        <v>3194968.07</v>
      </c>
      <c r="D33" s="41">
        <f t="shared" si="1"/>
        <v>5.6048138200828011E-2</v>
      </c>
      <c r="E33" s="78">
        <v>3416100</v>
      </c>
      <c r="F33" s="41">
        <f t="shared" si="0"/>
        <v>5.9927373517647882E-2</v>
      </c>
      <c r="G33" s="78">
        <f t="shared" si="2"/>
        <v>-221131.93000000017</v>
      </c>
      <c r="H33" s="41">
        <f t="shared" si="3"/>
        <v>-6.4732276572699874</v>
      </c>
      <c r="I33" s="78">
        <v>1881735.7</v>
      </c>
      <c r="J33" s="41">
        <f t="shared" si="4"/>
        <v>3.7975613487151456E-2</v>
      </c>
      <c r="K33" s="78">
        <f t="shared" si="6"/>
        <v>1313232.3699999999</v>
      </c>
      <c r="L33" s="41">
        <f t="shared" si="5"/>
        <v>69.788353911763465</v>
      </c>
      <c r="M33" s="74" t="s">
        <v>110</v>
      </c>
    </row>
    <row r="34" spans="1:16384" s="3" customFormat="1" ht="15" customHeight="1">
      <c r="A34" s="21">
        <v>7155</v>
      </c>
      <c r="B34" s="22" t="s">
        <v>26</v>
      </c>
      <c r="C34" s="84">
        <v>15945067.490000002</v>
      </c>
      <c r="D34" s="41">
        <f t="shared" si="1"/>
        <v>0.27971839677917343</v>
      </c>
      <c r="E34" s="78">
        <v>6949500</v>
      </c>
      <c r="F34" s="41">
        <f t="shared" si="0"/>
        <v>0.12191249736860571</v>
      </c>
      <c r="G34" s="78">
        <f t="shared" si="2"/>
        <v>8995567.4900000021</v>
      </c>
      <c r="H34" s="41">
        <f t="shared" si="3"/>
        <v>129.441938125045</v>
      </c>
      <c r="I34" s="78">
        <v>5488131.29</v>
      </c>
      <c r="J34" s="41">
        <f t="shared" si="4"/>
        <v>0.11075686805313942</v>
      </c>
      <c r="K34" s="78">
        <f t="shared" si="6"/>
        <v>10456936.200000003</v>
      </c>
      <c r="L34" s="41">
        <f t="shared" si="5"/>
        <v>190.53728213561016</v>
      </c>
      <c r="M34" s="74" t="s">
        <v>107</v>
      </c>
      <c r="N34" s="1"/>
      <c r="O34" s="1"/>
      <c r="P34" s="1"/>
      <c r="Q34" s="1"/>
      <c r="R34" s="1"/>
      <c r="S34" s="1"/>
      <c r="T34" s="1"/>
      <c r="U34" s="1"/>
      <c r="V34" s="1"/>
      <c r="W34" s="1"/>
      <c r="X34" s="1"/>
      <c r="Y34" s="1"/>
      <c r="Z34" s="1"/>
      <c r="AA34" s="1"/>
    </row>
    <row r="35" spans="1:16384" ht="15" customHeight="1">
      <c r="A35" s="18">
        <v>73</v>
      </c>
      <c r="B35" s="19" t="s">
        <v>61</v>
      </c>
      <c r="C35" s="20">
        <v>269415.37</v>
      </c>
      <c r="D35" s="40">
        <f t="shared" si="1"/>
        <v>4.7262537716651464E-3</v>
      </c>
      <c r="E35" s="20">
        <v>267000</v>
      </c>
      <c r="F35" s="40">
        <f t="shared" si="0"/>
        <v>4.6838818328538354E-3</v>
      </c>
      <c r="G35" s="20">
        <f t="shared" si="2"/>
        <v>2415.3699999999953</v>
      </c>
      <c r="H35" s="40">
        <f t="shared" si="3"/>
        <v>0.90463295880149985</v>
      </c>
      <c r="I35" s="20">
        <v>5106448.6499999985</v>
      </c>
      <c r="J35" s="40">
        <f t="shared" si="4"/>
        <v>0.103054068764485</v>
      </c>
      <c r="K35" s="20">
        <f t="shared" si="6"/>
        <v>-4837033.2799999984</v>
      </c>
      <c r="L35" s="40">
        <f t="shared" si="5"/>
        <v>-94.724016856607378</v>
      </c>
      <c r="M35" s="73" t="s">
        <v>111</v>
      </c>
    </row>
    <row r="36" spans="1:16384" ht="15" customHeight="1">
      <c r="A36" s="18">
        <v>74</v>
      </c>
      <c r="B36" s="19" t="s">
        <v>50</v>
      </c>
      <c r="C36" s="20">
        <v>15018363.01</v>
      </c>
      <c r="D36" s="40">
        <f t="shared" si="1"/>
        <v>0.26346156427619111</v>
      </c>
      <c r="E36" s="20">
        <v>22241527</v>
      </c>
      <c r="F36" s="40">
        <f t="shared" si="0"/>
        <v>0.39017484737913133</v>
      </c>
      <c r="G36" s="20">
        <f t="shared" si="2"/>
        <v>-7223163.9900000002</v>
      </c>
      <c r="H36" s="40">
        <f t="shared" si="3"/>
        <v>-32.476025544469138</v>
      </c>
      <c r="I36" s="20">
        <v>9622354.9299999978</v>
      </c>
      <c r="J36" s="40">
        <f t="shared" si="4"/>
        <v>0.19419030614015895</v>
      </c>
      <c r="K36" s="20">
        <f t="shared" si="6"/>
        <v>5396008.0800000019</v>
      </c>
      <c r="L36" s="40">
        <f t="shared" si="5"/>
        <v>56.077832497912283</v>
      </c>
      <c r="M36" s="73" t="s">
        <v>112</v>
      </c>
    </row>
    <row r="37" spans="1:16384" s="34" customFormat="1" ht="15" customHeight="1">
      <c r="A37" s="31"/>
      <c r="B37" s="32" t="s">
        <v>75</v>
      </c>
      <c r="C37" s="33">
        <f>+C38+C48+C49++C50+C51+C52+C53+C54</f>
        <v>328076927.32129997</v>
      </c>
      <c r="D37" s="43">
        <f t="shared" si="1"/>
        <v>5.7553316841151494</v>
      </c>
      <c r="E37" s="33">
        <f>+E38+E48+E49++E50+E51+E52+E53+E54</f>
        <v>343434863.76471537</v>
      </c>
      <c r="F37" s="43">
        <f t="shared" si="0"/>
        <v>6.0247502590119177</v>
      </c>
      <c r="G37" s="33">
        <f t="shared" si="2"/>
        <v>-15357936.443415403</v>
      </c>
      <c r="H37" s="43">
        <f t="shared" si="3"/>
        <v>-4.4718629538837433</v>
      </c>
      <c r="I37" s="33">
        <f>+I38+I48+I49++I50+I51+I52+I53+I54</f>
        <v>276557840.08999997</v>
      </c>
      <c r="J37" s="43">
        <f t="shared" si="4"/>
        <v>5.5812586443990408</v>
      </c>
      <c r="K37" s="33">
        <f t="shared" si="6"/>
        <v>51519087.231299996</v>
      </c>
      <c r="L37" s="43">
        <f t="shared" si="5"/>
        <v>18.62868440631955</v>
      </c>
      <c r="M37" s="72" t="s">
        <v>113</v>
      </c>
      <c r="N37" s="1"/>
      <c r="O37" s="1"/>
      <c r="P37" s="86"/>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103462612.6107</v>
      </c>
      <c r="D38" s="40">
        <f t="shared" si="1"/>
        <v>1.815006185718546</v>
      </c>
      <c r="E38" s="69">
        <f>SUM(E39:E47)</f>
        <v>109780214.54471529</v>
      </c>
      <c r="F38" s="40">
        <f t="shared" si="0"/>
        <v>1.925833530010443</v>
      </c>
      <c r="G38" s="20">
        <f t="shared" si="2"/>
        <v>-6317601.9340152889</v>
      </c>
      <c r="H38" s="40">
        <f t="shared" si="3"/>
        <v>-5.7547728069360176</v>
      </c>
      <c r="I38" s="69">
        <f>SUM(I39:I47)</f>
        <v>92299428.969999984</v>
      </c>
      <c r="J38" s="40">
        <f t="shared" si="4"/>
        <v>1.8627097523044867</v>
      </c>
      <c r="K38" s="20">
        <f t="shared" si="6"/>
        <v>11163183.640700012</v>
      </c>
      <c r="L38" s="40">
        <f t="shared" si="5"/>
        <v>12.094531640416079</v>
      </c>
      <c r="M38" s="73" t="s">
        <v>114</v>
      </c>
      <c r="P38" s="86"/>
    </row>
    <row r="39" spans="1:16384" ht="15" customHeight="1">
      <c r="A39" s="21">
        <v>411</v>
      </c>
      <c r="B39" s="22" t="s">
        <v>30</v>
      </c>
      <c r="C39" s="23">
        <v>57200464.300700001</v>
      </c>
      <c r="D39" s="41">
        <f t="shared" si="1"/>
        <v>1.0034465002578767</v>
      </c>
      <c r="E39" s="23">
        <v>61258642.744715303</v>
      </c>
      <c r="F39" s="41">
        <f t="shared" si="0"/>
        <v>1.074637617442904</v>
      </c>
      <c r="G39" s="23">
        <f t="shared" si="2"/>
        <v>-4058178.4440153018</v>
      </c>
      <c r="H39" s="41">
        <f t="shared" si="3"/>
        <v>-6.6246626797251338</v>
      </c>
      <c r="I39" s="23">
        <v>52157471.949999996</v>
      </c>
      <c r="J39" s="41">
        <f t="shared" si="4"/>
        <v>1.0525984043562249</v>
      </c>
      <c r="K39" s="23">
        <f t="shared" si="6"/>
        <v>5042992.3507000059</v>
      </c>
      <c r="L39" s="41">
        <f t="shared" si="5"/>
        <v>9.6687821747464966</v>
      </c>
      <c r="M39" s="74" t="s">
        <v>115</v>
      </c>
    </row>
    <row r="40" spans="1:16384" ht="15" customHeight="1">
      <c r="A40" s="21">
        <v>412</v>
      </c>
      <c r="B40" s="22" t="s">
        <v>31</v>
      </c>
      <c r="C40" s="23">
        <v>4112387.61</v>
      </c>
      <c r="D40" s="41">
        <f t="shared" si="1"/>
        <v>7.2142088449933334E-2</v>
      </c>
      <c r="E40" s="23">
        <v>4630391.76</v>
      </c>
      <c r="F40" s="41">
        <f t="shared" si="0"/>
        <v>8.1229242860150153E-2</v>
      </c>
      <c r="G40" s="23">
        <f t="shared" si="2"/>
        <v>-518004.14999999991</v>
      </c>
      <c r="H40" s="41">
        <f t="shared" si="3"/>
        <v>-11.187048026363968</v>
      </c>
      <c r="I40" s="23">
        <v>4080459.2299999991</v>
      </c>
      <c r="J40" s="41">
        <f t="shared" si="4"/>
        <v>8.2348409805138745E-2</v>
      </c>
      <c r="K40" s="23">
        <f t="shared" si="6"/>
        <v>31928.38000000082</v>
      </c>
      <c r="L40" s="41">
        <f t="shared" si="5"/>
        <v>0.78247026131910502</v>
      </c>
      <c r="M40" s="74" t="s">
        <v>116</v>
      </c>
    </row>
    <row r="41" spans="1:16384" ht="15" customHeight="1">
      <c r="A41" s="21">
        <v>413</v>
      </c>
      <c r="B41" s="22" t="s">
        <v>76</v>
      </c>
      <c r="C41" s="23">
        <v>9443166.1399999987</v>
      </c>
      <c r="D41" s="41">
        <f t="shared" si="1"/>
        <v>0.16565795628376953</v>
      </c>
      <c r="E41" s="23">
        <v>9852324</v>
      </c>
      <c r="F41" s="41">
        <f t="shared" si="0"/>
        <v>0.1728356606553926</v>
      </c>
      <c r="G41" s="23">
        <f t="shared" si="2"/>
        <v>-409157.86000000127</v>
      </c>
      <c r="H41" s="41">
        <f t="shared" si="3"/>
        <v>-4.1529070704536508</v>
      </c>
      <c r="I41" s="23">
        <v>8863213.9100000001</v>
      </c>
      <c r="J41" s="41">
        <f t="shared" si="4"/>
        <v>0.17886995803932743</v>
      </c>
      <c r="K41" s="23">
        <f t="shared" si="6"/>
        <v>579952.22999999858</v>
      </c>
      <c r="L41" s="41">
        <f t="shared" si="5"/>
        <v>6.5433626660602329</v>
      </c>
      <c r="M41" s="74" t="s">
        <v>117</v>
      </c>
    </row>
    <row r="42" spans="1:16384" ht="15" customHeight="1">
      <c r="A42" s="21">
        <v>414</v>
      </c>
      <c r="B42" s="22" t="s">
        <v>77</v>
      </c>
      <c r="C42" s="23">
        <v>9961496.0399999991</v>
      </c>
      <c r="D42" s="41">
        <f t="shared" si="1"/>
        <v>0.17475082520524873</v>
      </c>
      <c r="E42" s="23">
        <v>10478207.800000001</v>
      </c>
      <c r="F42" s="41">
        <f t="shared" si="0"/>
        <v>0.18381530769770543</v>
      </c>
      <c r="G42" s="23">
        <f t="shared" si="2"/>
        <v>-516711.76000000164</v>
      </c>
      <c r="H42" s="41">
        <f t="shared" si="3"/>
        <v>-4.9312990337908928</v>
      </c>
      <c r="I42" s="23">
        <v>7240489.6800000006</v>
      </c>
      <c r="J42" s="41">
        <f t="shared" si="4"/>
        <v>0.14612149705476118</v>
      </c>
      <c r="K42" s="23">
        <f t="shared" si="6"/>
        <v>2721006.3599999985</v>
      </c>
      <c r="L42" s="41">
        <f t="shared" si="5"/>
        <v>37.580419008345274</v>
      </c>
      <c r="M42" s="74" t="s">
        <v>118</v>
      </c>
    </row>
    <row r="43" spans="1:16384" ht="15.75" customHeight="1">
      <c r="A43" s="21">
        <v>415</v>
      </c>
      <c r="B43" s="22" t="s">
        <v>32</v>
      </c>
      <c r="C43" s="23">
        <v>7073461.0499999998</v>
      </c>
      <c r="D43" s="41">
        <f t="shared" si="1"/>
        <v>0.12408710002806821</v>
      </c>
      <c r="E43" s="23">
        <v>7936350</v>
      </c>
      <c r="F43" s="41">
        <f t="shared" si="0"/>
        <v>0.13922444039014806</v>
      </c>
      <c r="G43" s="23">
        <f t="shared" si="2"/>
        <v>-862888.95000000019</v>
      </c>
      <c r="H43" s="41">
        <f t="shared" si="3"/>
        <v>-10.872617135080986</v>
      </c>
      <c r="I43" s="23">
        <v>6962753.3799999999</v>
      </c>
      <c r="J43" s="41">
        <f t="shared" si="4"/>
        <v>0.14051645571970464</v>
      </c>
      <c r="K43" s="23">
        <f t="shared" si="6"/>
        <v>110707.66999999993</v>
      </c>
      <c r="L43" s="41">
        <f t="shared" si="5"/>
        <v>1.589998438232783</v>
      </c>
      <c r="M43" s="74" t="s">
        <v>119</v>
      </c>
    </row>
    <row r="44" spans="1:16384" ht="15" customHeight="1">
      <c r="A44" s="21">
        <v>416</v>
      </c>
      <c r="B44" s="22" t="s">
        <v>33</v>
      </c>
      <c r="C44" s="23">
        <v>2166233.54</v>
      </c>
      <c r="D44" s="41">
        <f t="shared" si="1"/>
        <v>3.8001430425935019E-2</v>
      </c>
      <c r="E44" s="23">
        <v>2536234.2400000002</v>
      </c>
      <c r="F44" s="41">
        <f t="shared" si="0"/>
        <v>4.4492215283138029E-2</v>
      </c>
      <c r="G44" s="23">
        <f t="shared" si="2"/>
        <v>-370000.70000000019</v>
      </c>
      <c r="H44" s="41">
        <f t="shared" si="3"/>
        <v>-14.588585477025973</v>
      </c>
      <c r="I44" s="23">
        <v>2536212.3899999997</v>
      </c>
      <c r="J44" s="41">
        <f t="shared" si="4"/>
        <v>5.1183713761695983E-2</v>
      </c>
      <c r="K44" s="23">
        <f t="shared" si="6"/>
        <v>-369978.84999999963</v>
      </c>
      <c r="L44" s="41">
        <f t="shared" si="5"/>
        <v>-14.587849639832399</v>
      </c>
      <c r="M44" s="74" t="s">
        <v>120</v>
      </c>
    </row>
    <row r="45" spans="1:16384" ht="15" customHeight="1">
      <c r="A45" s="21">
        <v>417</v>
      </c>
      <c r="B45" s="22" t="s">
        <v>34</v>
      </c>
      <c r="C45" s="23">
        <v>685503.41</v>
      </c>
      <c r="D45" s="41">
        <f t="shared" si="1"/>
        <v>1.2025531717072487E-2</v>
      </c>
      <c r="E45" s="23">
        <v>704965</v>
      </c>
      <c r="F45" s="41">
        <f t="shared" si="0"/>
        <v>1.2366939162164057E-2</v>
      </c>
      <c r="G45" s="23">
        <f t="shared" si="2"/>
        <v>-19461.589999999967</v>
      </c>
      <c r="H45" s="41">
        <f t="shared" si="3"/>
        <v>-2.7606462732192369</v>
      </c>
      <c r="I45" s="23">
        <v>649354.86</v>
      </c>
      <c r="J45" s="41">
        <f t="shared" si="4"/>
        <v>1.310473579225996E-2</v>
      </c>
      <c r="K45" s="23">
        <f t="shared" si="6"/>
        <v>36148.550000000047</v>
      </c>
      <c r="L45" s="41">
        <f t="shared" si="5"/>
        <v>5.5668406023788037</v>
      </c>
      <c r="M45" s="74" t="s">
        <v>121</v>
      </c>
    </row>
    <row r="46" spans="1:16384" ht="15" customHeight="1">
      <c r="A46" s="21">
        <v>418</v>
      </c>
      <c r="B46" s="22" t="s">
        <v>35</v>
      </c>
      <c r="C46" s="23">
        <v>4499923.7</v>
      </c>
      <c r="D46" s="41">
        <f t="shared" si="1"/>
        <v>7.8940490141042735E-2</v>
      </c>
      <c r="E46" s="23">
        <v>4856790</v>
      </c>
      <c r="F46" s="41">
        <f t="shared" si="0"/>
        <v>8.520086309732651E-2</v>
      </c>
      <c r="G46" s="23">
        <f t="shared" si="2"/>
        <v>-356866.29999999981</v>
      </c>
      <c r="H46" s="41">
        <f t="shared" si="3"/>
        <v>-7.3477811476304282</v>
      </c>
      <c r="I46" s="23">
        <v>3239177.75</v>
      </c>
      <c r="J46" s="41">
        <f t="shared" si="4"/>
        <v>6.5370371753153703E-2</v>
      </c>
      <c r="K46" s="23">
        <f t="shared" si="6"/>
        <v>1260745.9500000002</v>
      </c>
      <c r="L46" s="41">
        <f t="shared" si="5"/>
        <v>38.921789642448601</v>
      </c>
      <c r="M46" s="74" t="s">
        <v>122</v>
      </c>
    </row>
    <row r="47" spans="1:16384" ht="15" customHeight="1">
      <c r="A47" s="21">
        <v>419</v>
      </c>
      <c r="B47" s="22" t="s">
        <v>36</v>
      </c>
      <c r="C47" s="23">
        <v>8319976.8199999984</v>
      </c>
      <c r="D47" s="41">
        <f t="shared" si="1"/>
        <v>0.14595426320959931</v>
      </c>
      <c r="E47" s="23">
        <v>7526309</v>
      </c>
      <c r="F47" s="41">
        <f t="shared" si="0"/>
        <v>0.13203124342151426</v>
      </c>
      <c r="G47" s="23">
        <f t="shared" si="2"/>
        <v>793667.81999999844</v>
      </c>
      <c r="H47" s="41">
        <f t="shared" si="3"/>
        <v>10.545246282075297</v>
      </c>
      <c r="I47" s="23">
        <v>6570295.8199999994</v>
      </c>
      <c r="J47" s="41">
        <f t="shared" si="4"/>
        <v>0.13259620602222028</v>
      </c>
      <c r="K47" s="23">
        <f t="shared" si="6"/>
        <v>1749680.9999999991</v>
      </c>
      <c r="L47" s="41">
        <f t="shared" si="5"/>
        <v>26.630170816266215</v>
      </c>
      <c r="M47" s="74" t="s">
        <v>123</v>
      </c>
    </row>
    <row r="48" spans="1:16384" ht="15" customHeight="1">
      <c r="A48" s="18">
        <v>42</v>
      </c>
      <c r="B48" s="19" t="s">
        <v>37</v>
      </c>
      <c r="C48" s="20">
        <v>468946.53000000009</v>
      </c>
      <c r="D48" s="40">
        <f t="shared" si="1"/>
        <v>8.2265548031717085E-3</v>
      </c>
      <c r="E48" s="20">
        <v>707463</v>
      </c>
      <c r="F48" s="40">
        <f t="shared" si="0"/>
        <v>1.2410760648375553E-2</v>
      </c>
      <c r="G48" s="20">
        <f t="shared" si="2"/>
        <v>-238516.46999999991</v>
      </c>
      <c r="H48" s="40">
        <f t="shared" si="3"/>
        <v>-33.714338417698158</v>
      </c>
      <c r="I48" s="20">
        <v>437241.31</v>
      </c>
      <c r="J48" s="40">
        <f t="shared" si="4"/>
        <v>8.8240378227270565E-3</v>
      </c>
      <c r="K48" s="20">
        <f t="shared" si="6"/>
        <v>31705.220000000088</v>
      </c>
      <c r="L48" s="40">
        <f t="shared" si="5"/>
        <v>7.2511949980206651</v>
      </c>
      <c r="M48" s="73" t="s">
        <v>124</v>
      </c>
    </row>
    <row r="49" spans="1:16384" ht="15" customHeight="1">
      <c r="A49" s="18">
        <v>43</v>
      </c>
      <c r="B49" s="19" t="s">
        <v>177</v>
      </c>
      <c r="C49" s="20">
        <v>73942580.980000004</v>
      </c>
      <c r="D49" s="40">
        <f t="shared" si="1"/>
        <v>1.2971472349308821</v>
      </c>
      <c r="E49" s="20">
        <v>69556276.900000006</v>
      </c>
      <c r="F49" s="40">
        <f t="shared" si="0"/>
        <v>1.2201999315837486</v>
      </c>
      <c r="G49" s="20">
        <f t="shared" si="2"/>
        <v>4386304.0799999982</v>
      </c>
      <c r="H49" s="40">
        <f t="shared" si="3"/>
        <v>6.3061225751144292</v>
      </c>
      <c r="I49" s="20">
        <v>60376331.479999997</v>
      </c>
      <c r="J49" s="40">
        <f t="shared" si="4"/>
        <v>1.218464542101537</v>
      </c>
      <c r="K49" s="20">
        <f t="shared" si="6"/>
        <v>13566249.500000007</v>
      </c>
      <c r="L49" s="40">
        <f t="shared" si="5"/>
        <v>22.469482937190222</v>
      </c>
      <c r="M49" s="73" t="s">
        <v>130</v>
      </c>
    </row>
    <row r="50" spans="1:16384" ht="15" customHeight="1">
      <c r="A50" s="18">
        <v>44</v>
      </c>
      <c r="B50" s="19" t="s">
        <v>67</v>
      </c>
      <c r="C50" s="20">
        <v>112465779.06999999</v>
      </c>
      <c r="D50" s="40">
        <f t="shared" si="1"/>
        <v>1.9729453910251911</v>
      </c>
      <c r="E50" s="20">
        <v>136705828.66000003</v>
      </c>
      <c r="F50" s="40">
        <f t="shared" si="0"/>
        <v>2.3981795779243567</v>
      </c>
      <c r="G50" s="20">
        <f t="shared" si="2"/>
        <v>-24240049.590000033</v>
      </c>
      <c r="H50" s="40">
        <f t="shared" si="3"/>
        <v>-17.731540657485255</v>
      </c>
      <c r="I50" s="20">
        <v>78083841.63000001</v>
      </c>
      <c r="J50" s="40">
        <f t="shared" si="4"/>
        <v>1.5758226776123911</v>
      </c>
      <c r="K50" s="20">
        <f t="shared" si="6"/>
        <v>34381937.439999983</v>
      </c>
      <c r="L50" s="40">
        <f t="shared" si="5"/>
        <v>44.03207721633197</v>
      </c>
      <c r="M50" s="73" t="s">
        <v>131</v>
      </c>
    </row>
    <row r="51" spans="1:16384" ht="15" customHeight="1">
      <c r="A51" s="18">
        <v>45</v>
      </c>
      <c r="B51" s="19" t="s">
        <v>44</v>
      </c>
      <c r="C51" s="20">
        <v>2657586.0299999998</v>
      </c>
      <c r="D51" s="40">
        <f t="shared" si="1"/>
        <v>4.6621044663532375E-2</v>
      </c>
      <c r="E51" s="20">
        <v>1740000</v>
      </c>
      <c r="F51" s="40">
        <f t="shared" si="0"/>
        <v>3.0524173742193531E-2</v>
      </c>
      <c r="G51" s="20">
        <f t="shared" si="2"/>
        <v>917586.0299999998</v>
      </c>
      <c r="H51" s="40">
        <f t="shared" si="3"/>
        <v>52.734829310344821</v>
      </c>
      <c r="I51" s="20">
        <v>2621091.8199999998</v>
      </c>
      <c r="J51" s="40">
        <f t="shared" si="4"/>
        <v>5.2896679310837524E-2</v>
      </c>
      <c r="K51" s="20">
        <f t="shared" si="6"/>
        <v>36494.209999999963</v>
      </c>
      <c r="L51" s="40">
        <f t="shared" si="5"/>
        <v>1.3923285602409834</v>
      </c>
      <c r="M51" s="73" t="s">
        <v>132</v>
      </c>
    </row>
    <row r="52" spans="1:16384" ht="15" customHeight="1">
      <c r="A52" s="18">
        <v>462</v>
      </c>
      <c r="B52" s="19" t="s">
        <v>45</v>
      </c>
      <c r="C52" s="20">
        <v>0</v>
      </c>
      <c r="D52" s="40">
        <f t="shared" si="1"/>
        <v>0</v>
      </c>
      <c r="E52" s="20">
        <v>0</v>
      </c>
      <c r="F52" s="40">
        <f t="shared" si="0"/>
        <v>0</v>
      </c>
      <c r="G52" s="20">
        <f t="shared" si="2"/>
        <v>0</v>
      </c>
      <c r="H52" s="40" t="e">
        <f t="shared" si="3"/>
        <v>#DIV/0!</v>
      </c>
      <c r="I52" s="20">
        <v>0</v>
      </c>
      <c r="J52" s="40">
        <f t="shared" si="4"/>
        <v>0</v>
      </c>
      <c r="K52" s="20">
        <f t="shared" si="6"/>
        <v>0</v>
      </c>
      <c r="L52" s="40" t="e">
        <f t="shared" si="5"/>
        <v>#DIV/0!</v>
      </c>
      <c r="M52" s="73" t="s">
        <v>133</v>
      </c>
    </row>
    <row r="53" spans="1:16384" ht="15" customHeight="1">
      <c r="A53" s="18">
        <v>463</v>
      </c>
      <c r="B53" s="19" t="s">
        <v>46</v>
      </c>
      <c r="C53" s="20">
        <v>31776906.790600006</v>
      </c>
      <c r="D53" s="40">
        <f>+C53/$C$2*100</f>
        <v>0.55745047348607124</v>
      </c>
      <c r="E53" s="20">
        <v>21474440.66</v>
      </c>
      <c r="F53" s="40">
        <f>+E53/$E$2*100</f>
        <v>0.37671813662199144</v>
      </c>
      <c r="G53" s="20">
        <f>+C53-E53</f>
        <v>10302466.130600005</v>
      </c>
      <c r="H53" s="40">
        <f>+C53/E53*100-100</f>
        <v>47.975480682904106</v>
      </c>
      <c r="I53" s="20">
        <v>40319087.25</v>
      </c>
      <c r="J53" s="40">
        <v>0</v>
      </c>
      <c r="K53" s="20">
        <f>+C53-I53</f>
        <v>-8542180.4593999945</v>
      </c>
      <c r="L53" s="40">
        <f>+C53/I53*100-100</f>
        <v>-21.186443052229549</v>
      </c>
      <c r="M53" s="73" t="s">
        <v>134</v>
      </c>
    </row>
    <row r="54" spans="1:16384" ht="15" customHeight="1">
      <c r="A54" s="18">
        <v>47</v>
      </c>
      <c r="B54" s="19" t="s">
        <v>47</v>
      </c>
      <c r="C54" s="20">
        <v>3302515.3100000005</v>
      </c>
      <c r="D54" s="40">
        <f t="shared" si="1"/>
        <v>5.7934799487755255E-2</v>
      </c>
      <c r="E54" s="20">
        <v>3470640</v>
      </c>
      <c r="F54" s="40">
        <f t="shared" si="0"/>
        <v>6.0884148480808357E-2</v>
      </c>
      <c r="G54" s="20">
        <f t="shared" si="2"/>
        <v>-168124.68999999948</v>
      </c>
      <c r="H54" s="40">
        <f t="shared" si="3"/>
        <v>-4.8441984763616972</v>
      </c>
      <c r="I54" s="20">
        <v>2420817.6300000004</v>
      </c>
      <c r="J54" s="40">
        <f t="shared" si="4"/>
        <v>4.8854913386487828E-2</v>
      </c>
      <c r="K54" s="20">
        <f t="shared" si="6"/>
        <v>881697.68000000017</v>
      </c>
      <c r="L54" s="40">
        <f t="shared" si="5"/>
        <v>36.421482935085862</v>
      </c>
      <c r="M54" s="73" t="s">
        <v>135</v>
      </c>
    </row>
    <row r="55" spans="1:16384" s="34" customFormat="1" ht="15" customHeight="1">
      <c r="A55" s="31"/>
      <c r="B55" s="32" t="s">
        <v>80</v>
      </c>
      <c r="C55" s="33">
        <f>+C6-C37</f>
        <v>-39222054.361299992</v>
      </c>
      <c r="D55" s="43">
        <f t="shared" si="1"/>
        <v>-0.68805793209774746</v>
      </c>
      <c r="E55" s="33">
        <f>+E6-E37</f>
        <v>-101528950.56471539</v>
      </c>
      <c r="F55" s="43">
        <f t="shared" si="0"/>
        <v>-1.7810846706321555</v>
      </c>
      <c r="G55" s="33">
        <f t="shared" si="2"/>
        <v>62306896.203415394</v>
      </c>
      <c r="H55" s="43">
        <f t="shared" si="3"/>
        <v>-61.36860063741176</v>
      </c>
      <c r="I55" s="33">
        <f>+I6-I37</f>
        <v>6039581.7900000215</v>
      </c>
      <c r="J55" s="43">
        <f t="shared" si="4"/>
        <v>0.12188578007053764</v>
      </c>
      <c r="K55" s="33">
        <f t="shared" si="6"/>
        <v>-45261636.151300013</v>
      </c>
      <c r="L55" s="43">
        <f t="shared" si="5"/>
        <v>-749.41672660583095</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-39222054.361299992</v>
      </c>
      <c r="D57" s="43">
        <f t="shared" si="1"/>
        <v>-0.68805793209774746</v>
      </c>
      <c r="E57" s="33">
        <f>+E55-E56</f>
        <v>-101528950.56471539</v>
      </c>
      <c r="F57" s="43">
        <f t="shared" si="0"/>
        <v>-1.7810846706321555</v>
      </c>
      <c r="G57" s="33">
        <f t="shared" si="2"/>
        <v>62306896.203415394</v>
      </c>
      <c r="H57" s="43">
        <f t="shared" si="3"/>
        <v>-61.36860063741176</v>
      </c>
      <c r="I57" s="33">
        <f>+I55-I56</f>
        <v>6039581.7900000215</v>
      </c>
      <c r="J57" s="43">
        <f t="shared" si="4"/>
        <v>0.12188578007053764</v>
      </c>
      <c r="K57" s="33">
        <f t="shared" si="6"/>
        <v>-45261636.151300013</v>
      </c>
      <c r="L57" s="43">
        <f t="shared" si="5"/>
        <v>-749.41672660583095</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-37055820.821299993</v>
      </c>
      <c r="D58" s="43">
        <f t="shared" si="1"/>
        <v>-0.65005650167181239</v>
      </c>
      <c r="E58" s="33">
        <f>+E57+E44</f>
        <v>-98992716.324715391</v>
      </c>
      <c r="F58" s="43">
        <f t="shared" si="0"/>
        <v>-1.7365924553490175</v>
      </c>
      <c r="G58" s="33">
        <f t="shared" si="2"/>
        <v>61936895.503415398</v>
      </c>
      <c r="H58" s="43">
        <f t="shared" si="3"/>
        <v>-62.567123928845753</v>
      </c>
      <c r="I58" s="33">
        <f>+I57+I44</f>
        <v>8575794.1800000221</v>
      </c>
      <c r="J58" s="43">
        <f t="shared" si="4"/>
        <v>0.17306949383223363</v>
      </c>
      <c r="K58" s="33">
        <f t="shared" si="6"/>
        <v>-45631615.001300015</v>
      </c>
      <c r="L58" s="43">
        <f t="shared" si="5"/>
        <v>-532.09783308138935</v>
      </c>
      <c r="M58" s="72" t="s">
        <v>139</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73243724.708700001</v>
      </c>
      <c r="D59" s="43">
        <f t="shared" si="1"/>
        <v>1.2848874589274437</v>
      </c>
      <c r="E59" s="33">
        <f>+E6-(E37-E50)</f>
        <v>35176878.095284641</v>
      </c>
      <c r="F59" s="43">
        <f t="shared" si="0"/>
        <v>0.61709490729220129</v>
      </c>
      <c r="G59" s="33">
        <f t="shared" si="2"/>
        <v>38066846.61341536</v>
      </c>
      <c r="H59" s="43">
        <f t="shared" si="3"/>
        <v>108.21553439251366</v>
      </c>
      <c r="I59" s="33">
        <f>+I6-(I37-I50)</f>
        <v>84123423.420000017</v>
      </c>
      <c r="J59" s="43">
        <f t="shared" si="4"/>
        <v>1.6977084576829287</v>
      </c>
      <c r="K59" s="33">
        <f t="shared" si="6"/>
        <v>-10879698.711300015</v>
      </c>
      <c r="L59" s="43">
        <f t="shared" si="5"/>
        <v>-12.933019448080856</v>
      </c>
      <c r="M59" s="72" t="s">
        <v>138</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12066767.219999999</v>
      </c>
      <c r="D60" s="43">
        <f t="shared" si="1"/>
        <v>0.21168281559188826</v>
      </c>
      <c r="E60" s="33">
        <f>+E61+E62</f>
        <v>12058996</v>
      </c>
      <c r="F60" s="43">
        <f t="shared" si="0"/>
        <v>0.21154648796575679</v>
      </c>
      <c r="G60" s="33">
        <f t="shared" si="2"/>
        <v>7771.2199999988079</v>
      </c>
      <c r="H60" s="43">
        <f t="shared" si="3"/>
        <v>6.4443341717662861E-2</v>
      </c>
      <c r="I60" s="33">
        <f>+I61+I62+I63</f>
        <v>10910411.02</v>
      </c>
      <c r="J60" s="43">
        <f t="shared" si="4"/>
        <v>0.2201847750890191</v>
      </c>
      <c r="K60" s="33">
        <f t="shared" si="6"/>
        <v>1156356.1999999993</v>
      </c>
      <c r="L60" s="43">
        <f t="shared" si="5"/>
        <v>10.598649289016421</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9044630.6899999995</v>
      </c>
      <c r="D61" s="41">
        <f t="shared" si="1"/>
        <v>0.15866659690548032</v>
      </c>
      <c r="E61" s="23">
        <v>8972622</v>
      </c>
      <c r="F61" s="41">
        <f t="shared" si="0"/>
        <v>0.15740337520174022</v>
      </c>
      <c r="G61" s="23">
        <f t="shared" si="2"/>
        <v>72008.689999999478</v>
      </c>
      <c r="H61" s="41">
        <f t="shared" si="3"/>
        <v>0.80253787577365188</v>
      </c>
      <c r="I61" s="23">
        <v>7952561.9100000001</v>
      </c>
      <c r="J61" s="41">
        <f t="shared" si="4"/>
        <v>0.16049194226734551</v>
      </c>
      <c r="K61" s="23">
        <f t="shared" si="6"/>
        <v>1092068.7799999993</v>
      </c>
      <c r="L61" s="41">
        <f t="shared" si="5"/>
        <v>13.732288944859022</v>
      </c>
      <c r="M61" s="74" t="s">
        <v>142</v>
      </c>
    </row>
    <row r="62" spans="1:16384" ht="15" customHeight="1">
      <c r="A62" s="21">
        <v>4612</v>
      </c>
      <c r="B62" s="22" t="s">
        <v>54</v>
      </c>
      <c r="C62" s="23">
        <v>3022136.5300000003</v>
      </c>
      <c r="D62" s="41">
        <f t="shared" si="1"/>
        <v>5.3016218686407983E-2</v>
      </c>
      <c r="E62" s="23">
        <v>3086374</v>
      </c>
      <c r="F62" s="41">
        <f t="shared" si="0"/>
        <v>5.4143112764016559E-2</v>
      </c>
      <c r="G62" s="23">
        <f t="shared" si="2"/>
        <v>-64237.469999999739</v>
      </c>
      <c r="H62" s="41">
        <f t="shared" si="3"/>
        <v>-2.081324881560036</v>
      </c>
      <c r="I62" s="23">
        <v>2957849.1100000003</v>
      </c>
      <c r="J62" s="41">
        <f t="shared" si="4"/>
        <v>5.9692832821673605E-2</v>
      </c>
      <c r="K62" s="23">
        <f t="shared" si="6"/>
        <v>64287.419999999925</v>
      </c>
      <c r="L62" s="41">
        <f t="shared" si="5"/>
        <v>2.1734516403374045</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5">+E64/$E$2*100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-51288821.58129999</v>
      </c>
      <c r="D65" s="43">
        <f t="shared" si="1"/>
        <v>-0.89974074768963563</v>
      </c>
      <c r="E65" s="33">
        <f>+E57-E60-E64</f>
        <v>-113587946.56471539</v>
      </c>
      <c r="F65" s="43">
        <f t="shared" si="25"/>
        <v>-1.9926311585979122</v>
      </c>
      <c r="G65" s="33">
        <f t="shared" ref="G65:G71" si="26">+C65-E65</f>
        <v>62299124.983415395</v>
      </c>
      <c r="H65" s="43">
        <f t="shared" ref="H65:H69" si="27">+C65/E65*100-100</f>
        <v>-54.846598488265833</v>
      </c>
      <c r="I65" s="33">
        <f>+I57-I60-I64</f>
        <v>-4870829.2299999781</v>
      </c>
      <c r="J65" s="43">
        <f t="shared" si="4"/>
        <v>-9.8298995018481466E-2</v>
      </c>
      <c r="K65" s="33">
        <f t="shared" ref="K65:K71" si="28">+C65-I65</f>
        <v>-46417992.351300016</v>
      </c>
      <c r="L65" s="43">
        <f t="shared" ref="L65:L71" si="29">+C65/I65*100-100</f>
        <v>952.97925998732285</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51288821.58129999</v>
      </c>
      <c r="D66" s="43">
        <f t="shared" ref="D66:D71" si="30">+C66/$C$2*100</f>
        <v>0.89974074768963563</v>
      </c>
      <c r="E66" s="33">
        <f>+SUM(E67:E71)</f>
        <v>113587946.56471539</v>
      </c>
      <c r="F66" s="43">
        <f t="shared" si="25"/>
        <v>1.9926311585979122</v>
      </c>
      <c r="G66" s="33">
        <f>+C66-E66</f>
        <v>-62299124.983415395</v>
      </c>
      <c r="H66" s="43">
        <f t="shared" si="27"/>
        <v>-54.846598488265833</v>
      </c>
      <c r="I66" s="33">
        <f>+SUM(I67:I71)</f>
        <v>4870829.2299999781</v>
      </c>
      <c r="J66" s="43">
        <f t="shared" ref="J66:J71" si="31">+I66/$I$2*100</f>
        <v>9.8298995018481466E-2</v>
      </c>
      <c r="K66" s="33">
        <f t="shared" si="28"/>
        <v>46417992.351300016</v>
      </c>
      <c r="L66" s="43">
        <f t="shared" si="29"/>
        <v>952.97925998732285</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8981790.9100000001</v>
      </c>
      <c r="D67" s="41">
        <f t="shared" si="30"/>
        <v>0.15756422198442216</v>
      </c>
      <c r="E67" s="23">
        <v>8430000</v>
      </c>
      <c r="F67" s="41">
        <f t="shared" si="25"/>
        <v>0.14788435899235142</v>
      </c>
      <c r="G67" s="23">
        <f t="shared" si="26"/>
        <v>551790.91000000015</v>
      </c>
      <c r="H67" s="41">
        <f t="shared" si="27"/>
        <v>6.5455623962040335</v>
      </c>
      <c r="I67" s="70">
        <v>7145436.4399999995</v>
      </c>
      <c r="J67" s="41">
        <f t="shared" si="31"/>
        <v>0.14420321219523416</v>
      </c>
      <c r="K67" s="23">
        <f t="shared" si="28"/>
        <v>1836354.4700000007</v>
      </c>
      <c r="L67" s="41">
        <f t="shared" si="29"/>
        <v>25.699682383571812</v>
      </c>
      <c r="M67" s="74" t="s">
        <v>147</v>
      </c>
    </row>
    <row r="68" spans="1:16384" ht="15" customHeight="1">
      <c r="A68" s="21">
        <v>7512</v>
      </c>
      <c r="B68" s="22" t="s">
        <v>49</v>
      </c>
      <c r="C68" s="23">
        <v>2446665.7300000004</v>
      </c>
      <c r="D68" s="41">
        <f t="shared" si="30"/>
        <v>4.2920948179075158E-2</v>
      </c>
      <c r="E68" s="23">
        <v>3695881</v>
      </c>
      <c r="F68" s="41">
        <f t="shared" si="25"/>
        <v>6.4835467686478146E-2</v>
      </c>
      <c r="G68" s="23">
        <f t="shared" si="26"/>
        <v>-1249215.2699999996</v>
      </c>
      <c r="H68" s="41">
        <f t="shared" si="27"/>
        <v>-33.800202712154416</v>
      </c>
      <c r="I68" s="70">
        <v>2248312.19</v>
      </c>
      <c r="J68" s="41">
        <f t="shared" si="31"/>
        <v>4.5373553111571957E-2</v>
      </c>
      <c r="K68" s="23">
        <f t="shared" si="28"/>
        <v>198353.5400000005</v>
      </c>
      <c r="L68" s="41">
        <f t="shared" si="29"/>
        <v>8.8223308525494701</v>
      </c>
      <c r="M68" s="74" t="s">
        <v>148</v>
      </c>
    </row>
    <row r="69" spans="1:16384" ht="15" customHeight="1">
      <c r="A69" s="18">
        <v>72</v>
      </c>
      <c r="B69" s="19" t="s">
        <v>176</v>
      </c>
      <c r="C69" s="20">
        <v>20714336.460000001</v>
      </c>
      <c r="D69" s="40">
        <f t="shared" si="30"/>
        <v>0.36338391095361727</v>
      </c>
      <c r="E69" s="20">
        <v>19696388</v>
      </c>
      <c r="F69" s="40">
        <f t="shared" si="25"/>
        <v>0.34552641919865273</v>
      </c>
      <c r="G69" s="20">
        <f t="shared" si="26"/>
        <v>1017948.4600000009</v>
      </c>
      <c r="H69" s="40">
        <f t="shared" si="27"/>
        <v>5.1681986565252487</v>
      </c>
      <c r="I69" s="69">
        <v>8283251.7000000002</v>
      </c>
      <c r="J69" s="40">
        <f t="shared" si="31"/>
        <v>0.1671656465761851</v>
      </c>
      <c r="K69" s="20">
        <f t="shared" si="28"/>
        <v>12431084.760000002</v>
      </c>
      <c r="L69" s="40">
        <f t="shared" si="29"/>
        <v>150.07493687533361</v>
      </c>
      <c r="M69" s="73" t="s">
        <v>149</v>
      </c>
    </row>
    <row r="70" spans="1:16384" ht="15" customHeight="1">
      <c r="A70" s="28"/>
      <c r="B70" s="29" t="s">
        <v>155</v>
      </c>
      <c r="C70" s="30">
        <v>7023627.0800000001</v>
      </c>
      <c r="D70" s="40">
        <f t="shared" si="30"/>
        <v>0.12321288120131921</v>
      </c>
      <c r="E70" s="30">
        <v>6949960</v>
      </c>
      <c r="F70" s="40">
        <f t="shared" ref="F70" si="32">+E70/$E$2*100</f>
        <v>0.12192056697775595</v>
      </c>
      <c r="G70" s="20">
        <f t="shared" ref="G70" si="33">+C70-E70</f>
        <v>73667.080000000075</v>
      </c>
      <c r="H70" s="40">
        <f t="shared" ref="H70" si="34">+C70/E70*100-100</f>
        <v>1.0599640861242392</v>
      </c>
      <c r="I70" s="71">
        <v>8861339.7799999993</v>
      </c>
      <c r="J70" s="40">
        <f t="shared" ref="J70" si="35">+I70/$I$2*100</f>
        <v>0.17883213591770605</v>
      </c>
      <c r="K70" s="20">
        <f t="shared" ref="K70" si="36">+C70-I70</f>
        <v>-1837712.6999999993</v>
      </c>
      <c r="L70" s="40">
        <f t="shared" ref="L70" si="37">+C70/I70*100-100</f>
        <v>-20.73854231555039</v>
      </c>
      <c r="M70" s="76" t="s">
        <v>156</v>
      </c>
    </row>
    <row r="71" spans="1:16384" ht="15" customHeight="1" thickBot="1">
      <c r="A71" s="24"/>
      <c r="B71" s="25" t="s">
        <v>51</v>
      </c>
      <c r="C71" s="26">
        <f>+-C65-SUM(C67:C70)</f>
        <v>12122401.401299991</v>
      </c>
      <c r="D71" s="42">
        <f t="shared" si="30"/>
        <v>0.21265878537120186</v>
      </c>
      <c r="E71" s="26">
        <f>+-E65-SUM(E67:E70)</f>
        <v>74815717.564715385</v>
      </c>
      <c r="F71" s="42">
        <f t="shared" si="25"/>
        <v>1.3124643457426739</v>
      </c>
      <c r="G71" s="26">
        <f t="shared" si="26"/>
        <v>-62693316.163415395</v>
      </c>
      <c r="H71" s="42">
        <f>+C71/E71*100-100</f>
        <v>-83.796985719191767</v>
      </c>
      <c r="I71" s="26">
        <f>+-I65-SUM(I67:I70)</f>
        <v>-21667510.880000021</v>
      </c>
      <c r="J71" s="42">
        <f t="shared" si="31"/>
        <v>-0.4372755527822158</v>
      </c>
      <c r="K71" s="26">
        <f t="shared" si="28"/>
        <v>33789912.281300008</v>
      </c>
      <c r="L71" s="42">
        <f t="shared" si="29"/>
        <v>-155.947365013161</v>
      </c>
      <c r="M71" s="77" t="s">
        <v>150</v>
      </c>
    </row>
    <row r="72" spans="1:16384" ht="13.5" customHeight="1"/>
    <row r="76" spans="1:16384">
      <c r="G76" s="88"/>
    </row>
    <row r="78" spans="1:16384">
      <c r="J78" s="89"/>
    </row>
  </sheetData>
  <sheetProtection algorithmName="SHA-512" hashValue="L+N90/JzRCFFbkYYP7LN0rROFUo6vMIDyW//ap/QKyawfwf3q/HUx+zQY4H/NzfNmQNMhXTVeMuZkr+wZWNr2g==" saltValue="eG0VLLuNXnRdPctdNBXJ+Q=="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C62"/>
  <sheetViews>
    <sheetView zoomScale="90" zoomScaleNormal="90" zoomScaleSheetLayoutView="90" workbookViewId="0">
      <pane ySplit="5" topLeftCell="A6" activePane="bottomLeft" state="frozen"/>
      <selection activeCell="G14" sqref="G14"/>
      <selection pane="bottomLeft" activeCell="O13" sqref="O13"/>
    </sheetView>
  </sheetViews>
  <sheetFormatPr defaultColWidth="9.1796875" defaultRowHeight="12.5"/>
  <cols>
    <col min="1" max="1" width="12.7265625" style="4" customWidth="1"/>
    <col min="2" max="2" width="55.54296875" style="4" customWidth="1"/>
    <col min="3" max="3" width="9.1796875" style="6"/>
    <col min="4" max="4" width="9.1796875" style="4"/>
    <col min="5" max="5" width="9.1796875" style="6"/>
    <col min="6" max="6" width="10" style="7" customWidth="1"/>
    <col min="7" max="7" width="10.453125" style="6" customWidth="1"/>
    <col min="8" max="8" width="11.54296875" style="7" customWidth="1"/>
    <col min="9" max="9" width="9.1796875" style="6"/>
    <col min="10" max="10" width="10.1796875" style="7" customWidth="1"/>
    <col min="11" max="11" width="11.26953125" style="6" customWidth="1"/>
    <col min="12" max="12" width="10.7265625" style="7" customWidth="1"/>
    <col min="13" max="13" width="53.81640625" style="4" customWidth="1"/>
    <col min="14" max="14" width="9.1796875" style="1"/>
    <col min="15" max="15" width="12.1796875" style="1" bestFit="1" customWidth="1"/>
    <col min="16" max="17" width="12.7265625" style="1" bestFit="1" customWidth="1"/>
    <col min="18" max="18" width="10.453125" style="1" bestFit="1" customWidth="1"/>
    <col min="19" max="16384" width="9.1796875" style="1"/>
  </cols>
  <sheetData>
    <row r="1" spans="1:16357" ht="18.75" customHeight="1" thickBot="1">
      <c r="B1" s="5"/>
      <c r="M1" s="5"/>
    </row>
    <row r="2" spans="1:16357" ht="15.75" customHeight="1" thickBot="1">
      <c r="A2" s="8" t="s">
        <v>59</v>
      </c>
      <c r="B2" s="8"/>
      <c r="C2" s="101">
        <f>'Centralna država-ek klas'!C2:D2</f>
        <v>5700400000</v>
      </c>
      <c r="D2" s="102"/>
      <c r="E2" s="101">
        <f>'Centralna država-ek klas'!E2:F2</f>
        <v>5700400000</v>
      </c>
      <c r="F2" s="102"/>
      <c r="G2" s="9"/>
      <c r="H2" s="10"/>
      <c r="I2" s="101">
        <v>4955116000</v>
      </c>
      <c r="J2" s="102"/>
      <c r="K2" s="9"/>
      <c r="L2" s="10"/>
      <c r="M2" s="8" t="s">
        <v>81</v>
      </c>
    </row>
    <row r="3" spans="1:16357" ht="15" customHeight="1" thickBot="1">
      <c r="A3" s="8"/>
      <c r="B3" s="8"/>
      <c r="C3" s="11"/>
      <c r="D3" s="8"/>
      <c r="E3" s="11"/>
      <c r="F3" s="10"/>
      <c r="G3" s="11"/>
      <c r="H3" s="10"/>
      <c r="I3" s="11"/>
      <c r="J3" s="10"/>
      <c r="K3" s="11"/>
      <c r="L3" s="10"/>
      <c r="M3" s="8"/>
    </row>
    <row r="4" spans="1:16357" ht="15" customHeight="1">
      <c r="A4" s="95" t="s">
        <v>73</v>
      </c>
      <c r="B4" s="105" t="s">
        <v>74</v>
      </c>
      <c r="C4" s="99" t="s">
        <v>187</v>
      </c>
      <c r="D4" s="100"/>
      <c r="E4" s="97" t="s">
        <v>186</v>
      </c>
      <c r="F4" s="98"/>
      <c r="G4" s="97" t="s">
        <v>175</v>
      </c>
      <c r="H4" s="98"/>
      <c r="I4" s="97" t="s">
        <v>188</v>
      </c>
      <c r="J4" s="98"/>
      <c r="K4" s="97" t="s">
        <v>175</v>
      </c>
      <c r="L4" s="98"/>
      <c r="M4" s="103" t="s">
        <v>151</v>
      </c>
    </row>
    <row r="5" spans="1:16357" ht="24" customHeight="1">
      <c r="A5" s="96"/>
      <c r="B5" s="106"/>
      <c r="C5" s="12" t="s">
        <v>63</v>
      </c>
      <c r="D5" s="13" t="s">
        <v>57</v>
      </c>
      <c r="E5" s="12" t="s">
        <v>63</v>
      </c>
      <c r="F5" s="13" t="s">
        <v>57</v>
      </c>
      <c r="G5" s="12" t="s">
        <v>66</v>
      </c>
      <c r="H5" s="13" t="s">
        <v>64</v>
      </c>
      <c r="I5" s="12" t="s">
        <v>63</v>
      </c>
      <c r="J5" s="14" t="s">
        <v>57</v>
      </c>
      <c r="K5" s="12" t="s">
        <v>63</v>
      </c>
      <c r="L5" s="14" t="s">
        <v>64</v>
      </c>
      <c r="M5" s="104"/>
    </row>
    <row r="6" spans="1:16357" s="38" customFormat="1" ht="15" customHeight="1">
      <c r="A6" s="35"/>
      <c r="B6" s="36" t="s">
        <v>52</v>
      </c>
      <c r="C6" s="37">
        <f>+C7+C17+C22+C23+C24+C25+C26</f>
        <v>2299227928.6700006</v>
      </c>
      <c r="D6" s="44">
        <f>+C6/$C$2*100</f>
        <v>40.334501590590143</v>
      </c>
      <c r="E6" s="37">
        <f>+E7+E17+E22+E23+E24+E25+E26</f>
        <v>2172933054.0567918</v>
      </c>
      <c r="F6" s="44">
        <f t="shared" ref="F6:F52" si="0">+E6/$E$2*100</f>
        <v>38.118957512749837</v>
      </c>
      <c r="G6" s="37">
        <f>+C6-E6</f>
        <v>126294874.61320877</v>
      </c>
      <c r="H6" s="44">
        <f>+C6/E6*100-100</f>
        <v>5.8121843366237442</v>
      </c>
      <c r="I6" s="37">
        <f>+I7+I17+I22+I23+I24+I25+I26</f>
        <v>2193979461.4200001</v>
      </c>
      <c r="J6" s="44">
        <f>+I6/$I$2*100</f>
        <v>44.277055500214324</v>
      </c>
      <c r="K6" s="37">
        <f>+C6-I6</f>
        <v>105248467.25000048</v>
      </c>
      <c r="L6" s="44">
        <f>+C6/I6*100-100</f>
        <v>4.7971491575350029</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1558145567.5200002</v>
      </c>
      <c r="D7" s="40">
        <f t="shared" ref="D7:D55" si="1">+C7/$C$2*100</f>
        <v>27.333968976212198</v>
      </c>
      <c r="E7" s="20">
        <f>+SUM(E8:E16)</f>
        <v>1439449402.3300002</v>
      </c>
      <c r="F7" s="40">
        <f t="shared" si="0"/>
        <v>25.251726235527332</v>
      </c>
      <c r="G7" s="20">
        <f t="shared" ref="G7:G54" si="2">+C7-E7</f>
        <v>118696165.19000006</v>
      </c>
      <c r="H7" s="40">
        <f t="shared" ref="H7:H54" si="3">+C7/E7*100-100</f>
        <v>8.2459421635710015</v>
      </c>
      <c r="I7" s="20">
        <f>+SUM(I8:I16)</f>
        <v>1378542569.6500001</v>
      </c>
      <c r="J7" s="40">
        <f t="shared" ref="J7:J55" si="4">+I7/$I$2*100</f>
        <v>27.820591276773342</v>
      </c>
      <c r="K7" s="20">
        <f t="shared" ref="K7:K54" si="5">+C7-I7</f>
        <v>179602997.87000012</v>
      </c>
      <c r="L7" s="40">
        <f t="shared" ref="L7:L54" si="6">+C7/I7*100-100</f>
        <v>13.028469473786359</v>
      </c>
      <c r="M7" s="73" t="s">
        <v>82</v>
      </c>
      <c r="O7" s="91"/>
      <c r="P7" s="91"/>
      <c r="Q7" s="91"/>
    </row>
    <row r="8" spans="1:16357" ht="15" customHeight="1">
      <c r="A8" s="21">
        <v>7111</v>
      </c>
      <c r="B8" s="22" t="s">
        <v>2</v>
      </c>
      <c r="C8" s="23">
        <f>+'Centralna država-ek klas'!C8+'Lokalna država-ek klas '!C8</f>
        <v>136670979.08000001</v>
      </c>
      <c r="D8" s="41">
        <f t="shared" si="1"/>
        <v>2.3975682246859873</v>
      </c>
      <c r="E8" s="23">
        <f>+'Centralna država-ek klas'!E8+'Lokalna država-ek klas '!E8</f>
        <v>129413810.31</v>
      </c>
      <c r="F8" s="41">
        <f t="shared" si="0"/>
        <v>2.2702584083573085</v>
      </c>
      <c r="G8" s="23">
        <f t="shared" si="2"/>
        <v>7257168.7700000107</v>
      </c>
      <c r="H8" s="41">
        <f t="shared" si="3"/>
        <v>5.6077235904082272</v>
      </c>
      <c r="I8" s="23">
        <f>+'Centralna država-ek klas'!I8+'Lokalna država-ek klas '!I8</f>
        <v>184614655.44</v>
      </c>
      <c r="J8" s="41">
        <f t="shared" si="4"/>
        <v>3.7257383165197342</v>
      </c>
      <c r="K8" s="23">
        <f t="shared" si="5"/>
        <v>-47943676.359999985</v>
      </c>
      <c r="L8" s="41">
        <f t="shared" si="6"/>
        <v>-25.969593933771819</v>
      </c>
      <c r="M8" s="74" t="s">
        <v>83</v>
      </c>
      <c r="P8" s="90"/>
      <c r="Q8" s="90"/>
      <c r="R8" s="90"/>
    </row>
    <row r="9" spans="1:16357" ht="15" customHeight="1">
      <c r="A9" s="21">
        <v>7112</v>
      </c>
      <c r="B9" s="22" t="s">
        <v>3</v>
      </c>
      <c r="C9" s="23">
        <f>+'Centralna država-ek klas'!C9</f>
        <v>90169159.159999996</v>
      </c>
      <c r="D9" s="41">
        <f t="shared" si="1"/>
        <v>1.581804069188127</v>
      </c>
      <c r="E9" s="23">
        <f>+'Centralna država-ek klas'!E9</f>
        <v>84284348.540000007</v>
      </c>
      <c r="F9" s="41">
        <f t="shared" si="0"/>
        <v>1.4785690221738825</v>
      </c>
      <c r="G9" s="23">
        <f t="shared" si="2"/>
        <v>5884810.6199999899</v>
      </c>
      <c r="H9" s="41">
        <f t="shared" si="3"/>
        <v>6.98209183785427</v>
      </c>
      <c r="I9" s="23">
        <f>+'Centralna država-ek klas'!I9</f>
        <v>74713724.469999999</v>
      </c>
      <c r="J9" s="41">
        <f t="shared" si="4"/>
        <v>1.5078097963801451</v>
      </c>
      <c r="K9" s="23">
        <f t="shared" si="5"/>
        <v>15455434.689999998</v>
      </c>
      <c r="L9" s="41">
        <f t="shared" si="6"/>
        <v>20.686205646468409</v>
      </c>
      <c r="M9" s="74" t="s">
        <v>84</v>
      </c>
    </row>
    <row r="10" spans="1:16357" ht="15" customHeight="1">
      <c r="A10" s="21">
        <v>71131</v>
      </c>
      <c r="B10" s="22" t="s">
        <v>68</v>
      </c>
      <c r="C10" s="23">
        <f>+'Lokalna država-ek klas '!C9</f>
        <v>83017875.209999964</v>
      </c>
      <c r="D10" s="41">
        <f t="shared" si="1"/>
        <v>1.4563517509297585</v>
      </c>
      <c r="E10" s="23">
        <f>+'Lokalna država-ek klas '!E9</f>
        <v>70435000</v>
      </c>
      <c r="F10" s="41">
        <f t="shared" si="0"/>
        <v>1.2356150445582768</v>
      </c>
      <c r="G10" s="23">
        <f t="shared" si="2"/>
        <v>12582875.209999964</v>
      </c>
      <c r="H10" s="41">
        <f t="shared" si="3"/>
        <v>17.864520778022225</v>
      </c>
      <c r="I10" s="23">
        <f>+'Lokalna država-ek klas '!I9</f>
        <v>80254920.920000002</v>
      </c>
      <c r="J10" s="41">
        <f t="shared" si="4"/>
        <v>1.6196375810374573</v>
      </c>
      <c r="K10" s="23">
        <f t="shared" si="5"/>
        <v>2762954.2899999619</v>
      </c>
      <c r="L10" s="41">
        <f t="shared" si="6"/>
        <v>3.4427225873839404</v>
      </c>
      <c r="M10" s="74" t="s">
        <v>153</v>
      </c>
    </row>
    <row r="11" spans="1:16357" ht="15" customHeight="1">
      <c r="A11" s="21">
        <v>71132</v>
      </c>
      <c r="B11" s="22" t="s">
        <v>4</v>
      </c>
      <c r="C11" s="23">
        <f>+'Centralna država-ek klas'!C10+'Lokalna država-ek klas '!C10</f>
        <v>24439117.029999997</v>
      </c>
      <c r="D11" s="41">
        <f t="shared" si="1"/>
        <v>0.42872635306294288</v>
      </c>
      <c r="E11" s="23">
        <f>+'Centralna država-ek klas'!E10+'Lokalna država-ek klas '!E10</f>
        <v>16221182.07</v>
      </c>
      <c r="F11" s="41">
        <f t="shared" si="0"/>
        <v>0.28456217230369801</v>
      </c>
      <c r="G11" s="23">
        <f t="shared" si="2"/>
        <v>8217934.9599999972</v>
      </c>
      <c r="H11" s="41">
        <f t="shared" si="3"/>
        <v>50.661751557542289</v>
      </c>
      <c r="I11" s="23">
        <f>+'Centralna država-ek klas'!I10+'Lokalna država-ek klas '!I10</f>
        <v>20642088.000000004</v>
      </c>
      <c r="J11" s="41">
        <f t="shared" si="4"/>
        <v>0.41658132725853447</v>
      </c>
      <c r="K11" s="23">
        <f t="shared" si="5"/>
        <v>3797029.0299999937</v>
      </c>
      <c r="L11" s="41">
        <f t="shared" si="6"/>
        <v>18.394597629852143</v>
      </c>
      <c r="M11" s="74" t="s">
        <v>85</v>
      </c>
    </row>
    <row r="12" spans="1:16357" ht="15" customHeight="1">
      <c r="A12" s="21">
        <v>7114</v>
      </c>
      <c r="B12" s="22" t="s">
        <v>5</v>
      </c>
      <c r="C12" s="23">
        <f>+'Centralna država-ek klas'!C11</f>
        <v>908047104.25999999</v>
      </c>
      <c r="D12" s="41">
        <f t="shared" si="1"/>
        <v>15.9295330899586</v>
      </c>
      <c r="E12" s="23">
        <f>+'Centralna država-ek klas'!E11</f>
        <v>814818056.75000012</v>
      </c>
      <c r="F12" s="41">
        <f t="shared" si="0"/>
        <v>14.294050535927305</v>
      </c>
      <c r="G12" s="23">
        <f t="shared" si="2"/>
        <v>93229047.509999871</v>
      </c>
      <c r="H12" s="41">
        <f t="shared" si="3"/>
        <v>11.44170121632493</v>
      </c>
      <c r="I12" s="23">
        <f>+'Centralna država-ek klas'!I11</f>
        <v>691948121.63999999</v>
      </c>
      <c r="J12" s="41">
        <f t="shared" si="4"/>
        <v>13.964317316486637</v>
      </c>
      <c r="K12" s="23">
        <f t="shared" si="5"/>
        <v>216098982.62</v>
      </c>
      <c r="L12" s="41">
        <f t="shared" si="6"/>
        <v>31.230517991409442</v>
      </c>
      <c r="M12" s="74" t="s">
        <v>86</v>
      </c>
    </row>
    <row r="13" spans="1:16357" ht="15" customHeight="1">
      <c r="A13" s="21">
        <v>7115</v>
      </c>
      <c r="B13" s="22" t="s">
        <v>6</v>
      </c>
      <c r="C13" s="23">
        <f>+'Centralna država-ek klas'!C12</f>
        <v>245872611.77000004</v>
      </c>
      <c r="D13" s="41">
        <f t="shared" si="1"/>
        <v>4.3132519081117122</v>
      </c>
      <c r="E13" s="23">
        <f>+'Centralna država-ek klas'!E12</f>
        <v>260950868.58000001</v>
      </c>
      <c r="F13" s="41">
        <f t="shared" si="0"/>
        <v>4.577764167075995</v>
      </c>
      <c r="G13" s="23">
        <f t="shared" si="2"/>
        <v>-15078256.809999973</v>
      </c>
      <c r="H13" s="41">
        <f t="shared" si="3"/>
        <v>-5.7781975940721679</v>
      </c>
      <c r="I13" s="23">
        <f>+'Centralna država-ek klas'!I12</f>
        <v>248717895.15999997</v>
      </c>
      <c r="J13" s="41">
        <f t="shared" si="4"/>
        <v>5.0194161985309727</v>
      </c>
      <c r="K13" s="23">
        <f t="shared" si="5"/>
        <v>-2845283.3899999261</v>
      </c>
      <c r="L13" s="41">
        <f t="shared" si="6"/>
        <v>-1.1439801660309001</v>
      </c>
      <c r="M13" s="74" t="s">
        <v>87</v>
      </c>
    </row>
    <row r="14" spans="1:16357" ht="15" customHeight="1">
      <c r="A14" s="21">
        <v>7116</v>
      </c>
      <c r="B14" s="22" t="s">
        <v>7</v>
      </c>
      <c r="C14" s="23">
        <f>+'Centralna država-ek klas'!C13</f>
        <v>40239493.630000003</v>
      </c>
      <c r="D14" s="41">
        <f t="shared" si="1"/>
        <v>0.7059064912988563</v>
      </c>
      <c r="E14" s="23">
        <f>+'Centralna država-ek klas'!E13</f>
        <v>29667451.669999998</v>
      </c>
      <c r="F14" s="41">
        <f t="shared" si="0"/>
        <v>0.52044508578345383</v>
      </c>
      <c r="G14" s="23">
        <f t="shared" si="2"/>
        <v>10572041.960000005</v>
      </c>
      <c r="H14" s="41">
        <f t="shared" si="3"/>
        <v>35.635153560191185</v>
      </c>
      <c r="I14" s="23">
        <f>+'Centralna država-ek klas'!I13</f>
        <v>28296642.069999997</v>
      </c>
      <c r="J14" s="41">
        <f t="shared" si="4"/>
        <v>0.57105912495287692</v>
      </c>
      <c r="K14" s="23">
        <f t="shared" si="5"/>
        <v>11942851.560000006</v>
      </c>
      <c r="L14" s="41">
        <f t="shared" si="6"/>
        <v>42.20589683558876</v>
      </c>
      <c r="M14" s="74" t="s">
        <v>88</v>
      </c>
    </row>
    <row r="15" spans="1:16357" ht="15" customHeight="1">
      <c r="A15" s="21"/>
      <c r="B15" s="22" t="s">
        <v>163</v>
      </c>
      <c r="C15" s="23">
        <f>+'Lokalna država-ek klas '!C11</f>
        <v>17406992.659999996</v>
      </c>
      <c r="D15" s="41">
        <f t="shared" si="1"/>
        <v>0.30536440705915369</v>
      </c>
      <c r="E15" s="23">
        <f>+'Lokalna država-ek klas '!E11</f>
        <v>22051000</v>
      </c>
      <c r="F15" s="41">
        <f t="shared" si="0"/>
        <v>0.38683250298224686</v>
      </c>
      <c r="G15" s="23">
        <f t="shared" si="2"/>
        <v>-4644007.3400000036</v>
      </c>
      <c r="H15" s="41">
        <f t="shared" si="3"/>
        <v>-21.060302662010812</v>
      </c>
      <c r="I15" s="23">
        <f>+'Lokalna država-ek klas '!I11</f>
        <v>38099276.659999996</v>
      </c>
      <c r="J15" s="41">
        <f t="shared" si="4"/>
        <v>0.76888768416319608</v>
      </c>
      <c r="K15" s="23">
        <f t="shared" si="5"/>
        <v>-20692284</v>
      </c>
      <c r="L15" s="41">
        <f t="shared" si="6"/>
        <v>-54.311487812902747</v>
      </c>
      <c r="M15" s="74" t="s">
        <v>164</v>
      </c>
    </row>
    <row r="16" spans="1:16357" ht="15" customHeight="1">
      <c r="A16" s="21">
        <v>7118</v>
      </c>
      <c r="B16" s="22" t="s">
        <v>62</v>
      </c>
      <c r="C16" s="23">
        <f>+'Centralna država-ek klas'!C14</f>
        <v>12282234.720000001</v>
      </c>
      <c r="D16" s="41">
        <f t="shared" si="1"/>
        <v>0.21546268191705845</v>
      </c>
      <c r="E16" s="23">
        <f>+'Centralna država-ek klas'!E14</f>
        <v>11607684.409999996</v>
      </c>
      <c r="F16" s="41">
        <f t="shared" si="0"/>
        <v>0.2036292963651673</v>
      </c>
      <c r="G16" s="23">
        <f t="shared" si="2"/>
        <v>674550.31000000425</v>
      </c>
      <c r="H16" s="41">
        <f t="shared" si="3"/>
        <v>5.8112392288928874</v>
      </c>
      <c r="I16" s="23">
        <f>+'Centralna država-ek klas'!I14</f>
        <v>11255245.290000003</v>
      </c>
      <c r="J16" s="41">
        <f t="shared" si="4"/>
        <v>0.22714393144378461</v>
      </c>
      <c r="K16" s="23">
        <f t="shared" si="5"/>
        <v>1026989.4299999978</v>
      </c>
      <c r="L16" s="41">
        <f t="shared" si="6"/>
        <v>9.1245406345115612</v>
      </c>
      <c r="M16" s="74" t="s">
        <v>89</v>
      </c>
    </row>
    <row r="17" spans="1:16357" ht="15" customHeight="1">
      <c r="A17" s="18">
        <v>712</v>
      </c>
      <c r="B17" s="19" t="s">
        <v>8</v>
      </c>
      <c r="C17" s="20">
        <f>+SUM(C18:C21)</f>
        <v>462797044.29000008</v>
      </c>
      <c r="D17" s="40">
        <f t="shared" si="1"/>
        <v>8.1186766593572397</v>
      </c>
      <c r="E17" s="20">
        <f>+SUM(E18:E21)</f>
        <v>478065288.04000002</v>
      </c>
      <c r="F17" s="40">
        <f t="shared" si="0"/>
        <v>8.3865217886464123</v>
      </c>
      <c r="G17" s="20">
        <f t="shared" si="2"/>
        <v>-15268243.74999994</v>
      </c>
      <c r="H17" s="40">
        <f t="shared" si="3"/>
        <v>-3.1937570310945631</v>
      </c>
      <c r="I17" s="20">
        <f>+SUM(I18:I21)</f>
        <v>554476128.66000009</v>
      </c>
      <c r="J17" s="40">
        <f t="shared" si="4"/>
        <v>11.189972720315732</v>
      </c>
      <c r="K17" s="20">
        <f t="shared" si="5"/>
        <v>-91679084.370000005</v>
      </c>
      <c r="L17" s="40">
        <f t="shared" si="6"/>
        <v>-16.534360927594932</v>
      </c>
      <c r="M17" s="73" t="s">
        <v>90</v>
      </c>
    </row>
    <row r="18" spans="1:16357" ht="15" customHeight="1">
      <c r="A18" s="21">
        <v>7121</v>
      </c>
      <c r="B18" s="22" t="s">
        <v>9</v>
      </c>
      <c r="C18" s="23">
        <f>+'Centralna država-ek klas'!C16</f>
        <v>405895277.21000004</v>
      </c>
      <c r="D18" s="41">
        <f t="shared" si="1"/>
        <v>7.1204700935022114</v>
      </c>
      <c r="E18" s="23">
        <f>+'Centralna država-ek klas'!E16</f>
        <v>418824183.93000007</v>
      </c>
      <c r="F18" s="41">
        <f t="shared" si="0"/>
        <v>7.3472771021331846</v>
      </c>
      <c r="G18" s="23">
        <f t="shared" si="2"/>
        <v>-12928906.720000029</v>
      </c>
      <c r="H18" s="41">
        <f t="shared" si="3"/>
        <v>-3.0869532410193585</v>
      </c>
      <c r="I18" s="23">
        <f>+'Centralna država-ek klas'!I16</f>
        <v>343738250.03000003</v>
      </c>
      <c r="J18" s="41">
        <f t="shared" si="4"/>
        <v>6.9370373979135911</v>
      </c>
      <c r="K18" s="23">
        <f t="shared" si="5"/>
        <v>62157027.180000007</v>
      </c>
      <c r="L18" s="41">
        <f t="shared" si="6"/>
        <v>18.082662367244609</v>
      </c>
      <c r="M18" s="74" t="s">
        <v>91</v>
      </c>
    </row>
    <row r="19" spans="1:16357" ht="15" customHeight="1">
      <c r="A19" s="21">
        <v>7122</v>
      </c>
      <c r="B19" s="22" t="s">
        <v>10</v>
      </c>
      <c r="C19" s="23">
        <f>+'Centralna država-ek klas'!C17</f>
        <v>25055179.93</v>
      </c>
      <c r="D19" s="41">
        <f t="shared" si="1"/>
        <v>0.43953371570416105</v>
      </c>
      <c r="E19" s="23">
        <f>+'Centralna država-ek klas'!E17</f>
        <v>22475514.760000005</v>
      </c>
      <c r="F19" s="41">
        <f t="shared" si="0"/>
        <v>0.39427960774682491</v>
      </c>
      <c r="G19" s="23">
        <f t="shared" si="2"/>
        <v>2579665.1699999943</v>
      </c>
      <c r="H19" s="41">
        <f t="shared" si="3"/>
        <v>11.477668910129097</v>
      </c>
      <c r="I19" s="23">
        <f>+'Centralna država-ek klas'!I17</f>
        <v>180566476.64000002</v>
      </c>
      <c r="J19" s="41">
        <f t="shared" si="4"/>
        <v>3.6440413633101629</v>
      </c>
      <c r="K19" s="23">
        <f t="shared" si="5"/>
        <v>-155511296.71000001</v>
      </c>
      <c r="L19" s="41">
        <f t="shared" si="6"/>
        <v>-86.124124258151667</v>
      </c>
      <c r="M19" s="74" t="s">
        <v>92</v>
      </c>
    </row>
    <row r="20" spans="1:16357" ht="15" customHeight="1">
      <c r="A20" s="21">
        <v>7123</v>
      </c>
      <c r="B20" s="22" t="s">
        <v>11</v>
      </c>
      <c r="C20" s="23">
        <f>+'Centralna država-ek klas'!C18</f>
        <v>18395128.240000002</v>
      </c>
      <c r="D20" s="41">
        <f t="shared" si="1"/>
        <v>0.32269890253315558</v>
      </c>
      <c r="E20" s="23">
        <f>+'Centralna država-ek klas'!E18</f>
        <v>20653550.140000008</v>
      </c>
      <c r="F20" s="41">
        <f t="shared" si="0"/>
        <v>0.36231755911865848</v>
      </c>
      <c r="G20" s="23">
        <f t="shared" si="2"/>
        <v>-2258421.900000006</v>
      </c>
      <c r="H20" s="41">
        <f t="shared" si="3"/>
        <v>-10.934787892112013</v>
      </c>
      <c r="I20" s="23">
        <f>+'Centralna država-ek klas'!I18</f>
        <v>16358834.440000001</v>
      </c>
      <c r="J20" s="41">
        <f t="shared" si="4"/>
        <v>0.33014029217479474</v>
      </c>
      <c r="K20" s="23">
        <f t="shared" si="5"/>
        <v>2036293.8000000007</v>
      </c>
      <c r="L20" s="41">
        <f t="shared" si="6"/>
        <v>12.447670446623832</v>
      </c>
      <c r="M20" s="74" t="s">
        <v>93</v>
      </c>
    </row>
    <row r="21" spans="1:16357" ht="15" customHeight="1">
      <c r="A21" s="21">
        <v>7124</v>
      </c>
      <c r="B21" s="22" t="s">
        <v>12</v>
      </c>
      <c r="C21" s="23">
        <f>+'Centralna država-ek klas'!C19</f>
        <v>13451458.910000002</v>
      </c>
      <c r="D21" s="41">
        <f t="shared" si="1"/>
        <v>0.23597394761771107</v>
      </c>
      <c r="E21" s="23">
        <f>+'Centralna država-ek klas'!E19</f>
        <v>16112039.209999993</v>
      </c>
      <c r="F21" s="41">
        <f t="shared" si="0"/>
        <v>0.28264751964774393</v>
      </c>
      <c r="G21" s="23">
        <f t="shared" si="2"/>
        <v>-2660580.2999999914</v>
      </c>
      <c r="H21" s="41">
        <f t="shared" si="3"/>
        <v>-16.512995439762165</v>
      </c>
      <c r="I21" s="23">
        <f>+'Centralna država-ek klas'!I19</f>
        <v>13812567.550000001</v>
      </c>
      <c r="J21" s="41">
        <f t="shared" si="4"/>
        <v>0.27875366691718217</v>
      </c>
      <c r="K21" s="23">
        <f t="shared" si="5"/>
        <v>-361108.63999999873</v>
      </c>
      <c r="L21" s="41">
        <f t="shared" si="6"/>
        <v>-2.6143484091051477</v>
      </c>
      <c r="M21" s="74" t="s">
        <v>94</v>
      </c>
    </row>
    <row r="22" spans="1:16357" ht="15" customHeight="1">
      <c r="A22" s="18">
        <v>713</v>
      </c>
      <c r="B22" s="19" t="s">
        <v>13</v>
      </c>
      <c r="C22" s="20">
        <f>+'Centralna država-ek klas'!C20+'Lokalna država-ek klas '!C12</f>
        <v>18819612.159999996</v>
      </c>
      <c r="D22" s="40">
        <f t="shared" si="1"/>
        <v>0.33014546628306779</v>
      </c>
      <c r="E22" s="20">
        <f>+'Centralna država-ek klas'!E20+'Lokalna država-ek klas '!E12</f>
        <v>17665553.150327154</v>
      </c>
      <c r="F22" s="40">
        <f t="shared" si="0"/>
        <v>0.30990023770835651</v>
      </c>
      <c r="G22" s="20">
        <f t="shared" si="2"/>
        <v>1154059.0096728429</v>
      </c>
      <c r="H22" s="40">
        <f t="shared" si="3"/>
        <v>6.5328212473860106</v>
      </c>
      <c r="I22" s="20">
        <f>+'Centralna država-ek klas'!I20+'Lokalna država-ek klas '!I12</f>
        <v>16063944.349999998</v>
      </c>
      <c r="J22" s="40">
        <f t="shared" si="4"/>
        <v>0.32418906742041959</v>
      </c>
      <c r="K22" s="20">
        <f t="shared" si="5"/>
        <v>2755667.8099999987</v>
      </c>
      <c r="L22" s="40">
        <f t="shared" si="6"/>
        <v>17.154366013475368</v>
      </c>
      <c r="M22" s="73" t="s">
        <v>95</v>
      </c>
    </row>
    <row r="23" spans="1:16357" ht="15" customHeight="1">
      <c r="A23" s="18">
        <v>714</v>
      </c>
      <c r="B23" s="19" t="s">
        <v>19</v>
      </c>
      <c r="C23" s="20">
        <f>+'Centralna država-ek klas'!C25+'Lokalna država-ek klas '!C19</f>
        <v>142013221.87</v>
      </c>
      <c r="D23" s="40">
        <f t="shared" si="1"/>
        <v>2.4912852057750334</v>
      </c>
      <c r="E23" s="20">
        <f>+'Centralna država-ek klas'!E25+'Lokalna država-ek klas '!E19</f>
        <v>113975942.51656248</v>
      </c>
      <c r="F23" s="40">
        <f t="shared" si="0"/>
        <v>1.9994376274746068</v>
      </c>
      <c r="G23" s="20">
        <f t="shared" si="2"/>
        <v>28037279.353437528</v>
      </c>
      <c r="H23" s="40">
        <f t="shared" si="3"/>
        <v>24.59929589910017</v>
      </c>
      <c r="I23" s="20">
        <f>+'Centralna država-ek klas'!I25+'Lokalna država-ek klas '!I19</f>
        <v>109325891.03</v>
      </c>
      <c r="J23" s="40">
        <f t="shared" si="4"/>
        <v>2.2063235458059913</v>
      </c>
      <c r="K23" s="20">
        <f t="shared" si="5"/>
        <v>32687330.840000004</v>
      </c>
      <c r="L23" s="40">
        <f t="shared" si="6"/>
        <v>29.898984158318285</v>
      </c>
      <c r="M23" s="73" t="s">
        <v>100</v>
      </c>
    </row>
    <row r="24" spans="1:16357" ht="15" customHeight="1">
      <c r="A24" s="18">
        <v>715</v>
      </c>
      <c r="B24" s="19" t="s">
        <v>26</v>
      </c>
      <c r="C24" s="20">
        <f>+'Centralna država-ek klas'!C32+'Lokalna država-ek klas '!C30</f>
        <v>52639612.519999996</v>
      </c>
      <c r="D24" s="40">
        <f t="shared" si="1"/>
        <v>0.92343717142656656</v>
      </c>
      <c r="E24" s="20">
        <f>+'Centralna država-ek klas'!E32+'Lokalna država-ek klas '!E30</f>
        <v>44652029.38990207</v>
      </c>
      <c r="F24" s="40">
        <f t="shared" si="0"/>
        <v>0.78331396726373703</v>
      </c>
      <c r="G24" s="20">
        <f t="shared" si="2"/>
        <v>7987583.1300979257</v>
      </c>
      <c r="H24" s="40">
        <f t="shared" si="3"/>
        <v>17.888510867782188</v>
      </c>
      <c r="I24" s="20">
        <f>+'Centralna država-ek klas'!I32+'Lokalna država-ek klas '!I30</f>
        <v>70863884.579999998</v>
      </c>
      <c r="J24" s="40">
        <f t="shared" si="4"/>
        <v>1.4301155528952298</v>
      </c>
      <c r="K24" s="20">
        <f t="shared" si="5"/>
        <v>-18224272.060000002</v>
      </c>
      <c r="L24" s="40">
        <f t="shared" si="6"/>
        <v>-25.71729191535664</v>
      </c>
      <c r="M24" s="73" t="s">
        <v>107</v>
      </c>
    </row>
    <row r="25" spans="1:16357" ht="15" customHeight="1">
      <c r="A25" s="18">
        <v>73</v>
      </c>
      <c r="B25" s="19" t="s">
        <v>61</v>
      </c>
      <c r="C25" s="20">
        <f>+'Centralna država-ek klas'!C37+'Lokalna država-ek klas '!C35</f>
        <v>15403303.02</v>
      </c>
      <c r="D25" s="40">
        <f t="shared" si="1"/>
        <v>0.27021442390007722</v>
      </c>
      <c r="E25" s="20">
        <f>+'Centralna država-ek klas'!E37+'Lokalna država-ek klas '!E35</f>
        <v>10014904.629999999</v>
      </c>
      <c r="F25" s="40">
        <f t="shared" si="0"/>
        <v>0.17568775226299907</v>
      </c>
      <c r="G25" s="20">
        <f t="shared" si="2"/>
        <v>5388398.3900000006</v>
      </c>
      <c r="H25" s="40">
        <f t="shared" si="3"/>
        <v>53.803791339748386</v>
      </c>
      <c r="I25" s="20">
        <f>+'Centralna država-ek klas'!I37+'Lokalna država-ek klas '!I35</f>
        <v>15207993.779999997</v>
      </c>
      <c r="J25" s="40">
        <f t="shared" si="4"/>
        <v>0.30691499008297679</v>
      </c>
      <c r="K25" s="20">
        <f t="shared" si="5"/>
        <v>195309.24000000209</v>
      </c>
      <c r="L25" s="40">
        <f t="shared" si="6"/>
        <v>1.2842538129970364</v>
      </c>
      <c r="M25" s="73" t="s">
        <v>111</v>
      </c>
    </row>
    <row r="26" spans="1:16357" ht="15" customHeight="1">
      <c r="A26" s="18">
        <v>74</v>
      </c>
      <c r="B26" s="19" t="s">
        <v>50</v>
      </c>
      <c r="C26" s="20">
        <f>+'Centralna država-ek klas'!C38+'Lokalna država-ek klas '!C36</f>
        <v>49409567.289999999</v>
      </c>
      <c r="D26" s="40">
        <f t="shared" si="1"/>
        <v>0.8667736876359553</v>
      </c>
      <c r="E26" s="20">
        <f>+'Centralna država-ek klas'!E38+'Lokalna država-ek klas '!E36</f>
        <v>69109933.999999985</v>
      </c>
      <c r="F26" s="40">
        <f t="shared" si="0"/>
        <v>1.2123699038663951</v>
      </c>
      <c r="G26" s="20">
        <f t="shared" si="2"/>
        <v>-19700366.709999986</v>
      </c>
      <c r="H26" s="40">
        <f t="shared" si="3"/>
        <v>-28.505839276304314</v>
      </c>
      <c r="I26" s="20">
        <f>+'Centralna država-ek klas'!I38+'Lokalna država-ek klas '!I36</f>
        <v>49499049.369999997</v>
      </c>
      <c r="J26" s="40">
        <f t="shared" si="4"/>
        <v>0.99894834692063716</v>
      </c>
      <c r="K26" s="20">
        <f t="shared" si="5"/>
        <v>-89482.079999998212</v>
      </c>
      <c r="L26" s="40">
        <f t="shared" si="6"/>
        <v>-0.18077535051457971</v>
      </c>
      <c r="M26" s="73" t="s">
        <v>112</v>
      </c>
    </row>
    <row r="27" spans="1:16357" s="38" customFormat="1" ht="15" customHeight="1">
      <c r="A27" s="35"/>
      <c r="B27" s="36" t="s">
        <v>75</v>
      </c>
      <c r="C27" s="37">
        <f>+C28+C38+C39+C40+C41+C42+C43+C44</f>
        <v>2598665459.6612997</v>
      </c>
      <c r="D27" s="44">
        <f t="shared" si="1"/>
        <v>45.587422981918806</v>
      </c>
      <c r="E27" s="37">
        <f>+E28+E38+E39+E40+E41+E42+E43+E44</f>
        <v>2727698907.7947164</v>
      </c>
      <c r="F27" s="44">
        <f t="shared" si="0"/>
        <v>47.85100883788359</v>
      </c>
      <c r="G27" s="37">
        <f>+C27-E27</f>
        <v>-129033448.13341665</v>
      </c>
      <c r="H27" s="44">
        <f t="shared" si="3"/>
        <v>-4.7304872163378633</v>
      </c>
      <c r="I27" s="37">
        <f>+I28+I38+I39+I40+I41+I42+I43+I44</f>
        <v>2287458224.9500003</v>
      </c>
      <c r="J27" s="44">
        <f t="shared" si="4"/>
        <v>46.16356559462988</v>
      </c>
      <c r="K27" s="37">
        <f t="shared" si="5"/>
        <v>311207234.71129942</v>
      </c>
      <c r="L27" s="44">
        <f t="shared" si="6"/>
        <v>13.604936313890576</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72</v>
      </c>
      <c r="C28" s="20">
        <f>+SUM(C29:C37)</f>
        <v>1027649946.6706998</v>
      </c>
      <c r="D28" s="40">
        <f t="shared" si="1"/>
        <v>18.027681332374918</v>
      </c>
      <c r="E28" s="20">
        <f>+SUM(E29:E37)</f>
        <v>1067511035.0647154</v>
      </c>
      <c r="F28" s="40">
        <f t="shared" si="0"/>
        <v>18.726949601163344</v>
      </c>
      <c r="G28" s="20">
        <f t="shared" si="2"/>
        <v>-39861088.394015551</v>
      </c>
      <c r="H28" s="40">
        <f t="shared" si="3"/>
        <v>-3.7340212030313182</v>
      </c>
      <c r="I28" s="20">
        <f>+SUM(I29:I37)</f>
        <v>968090359.32000005</v>
      </c>
      <c r="J28" s="40">
        <f t="shared" si="4"/>
        <v>19.537188621214924</v>
      </c>
      <c r="K28" s="20">
        <f t="shared" si="5"/>
        <v>59559587.350699782</v>
      </c>
      <c r="L28" s="40">
        <f t="shared" si="6"/>
        <v>6.1522756401102043</v>
      </c>
      <c r="M28" s="73" t="s">
        <v>114</v>
      </c>
      <c r="O28" s="91"/>
      <c r="P28" s="91"/>
      <c r="Q28" s="91"/>
    </row>
    <row r="29" spans="1:16357" ht="15" customHeight="1">
      <c r="A29" s="21">
        <v>411</v>
      </c>
      <c r="B29" s="22" t="s">
        <v>30</v>
      </c>
      <c r="C29" s="23">
        <f>+'Centralna država-ek klas'!C41+'Lokalna država-ek klas '!C39</f>
        <v>599677137.26069987</v>
      </c>
      <c r="D29" s="41">
        <f t="shared" si="1"/>
        <v>10.519913291360252</v>
      </c>
      <c r="E29" s="23">
        <f>+'Centralna država-ek klas'!E41+'Lokalna država-ek klas '!E39</f>
        <v>621507432.30471539</v>
      </c>
      <c r="F29" s="41">
        <f t="shared" si="0"/>
        <v>10.902874049272251</v>
      </c>
      <c r="G29" s="23">
        <f t="shared" si="2"/>
        <v>-21830295.044015527</v>
      </c>
      <c r="H29" s="41">
        <f t="shared" si="3"/>
        <v>-3.5124752994606894</v>
      </c>
      <c r="I29" s="23">
        <f>+'Centralna država-ek klas'!I41+'Lokalna država-ek klas '!I39</f>
        <v>587288881.99000001</v>
      </c>
      <c r="J29" s="41">
        <f t="shared" si="4"/>
        <v>11.85217221937892</v>
      </c>
      <c r="K29" s="23">
        <f t="shared" si="5"/>
        <v>12388255.270699859</v>
      </c>
      <c r="L29" s="41">
        <f t="shared" si="6"/>
        <v>2.109397206485994</v>
      </c>
      <c r="M29" s="74" t="s">
        <v>115</v>
      </c>
    </row>
    <row r="30" spans="1:16357" ht="15" customHeight="1">
      <c r="A30" s="21">
        <v>412</v>
      </c>
      <c r="B30" s="22" t="s">
        <v>31</v>
      </c>
      <c r="C30" s="23">
        <f>+'Centralna država-ek klas'!C42+'Lokalna država-ek klas '!C40</f>
        <v>22882376.459999997</v>
      </c>
      <c r="D30" s="41">
        <f t="shared" si="1"/>
        <v>0.4014170314363904</v>
      </c>
      <c r="E30" s="23">
        <f>+'Centralna država-ek klas'!E42+'Lokalna država-ek klas '!E40</f>
        <v>23940290.520000003</v>
      </c>
      <c r="F30" s="41">
        <f t="shared" si="0"/>
        <v>0.41997562486843037</v>
      </c>
      <c r="G30" s="23">
        <f t="shared" si="2"/>
        <v>-1057914.0600000061</v>
      </c>
      <c r="H30" s="41">
        <f t="shared" si="3"/>
        <v>-4.4189691813314056</v>
      </c>
      <c r="I30" s="23">
        <f>+'Centralna država-ek klas'!I42+'Lokalna država-ek klas '!I40</f>
        <v>15355629.489999998</v>
      </c>
      <c r="J30" s="41">
        <f t="shared" si="4"/>
        <v>0.30989445030146617</v>
      </c>
      <c r="K30" s="23">
        <f t="shared" si="5"/>
        <v>7526746.9699999988</v>
      </c>
      <c r="L30" s="41">
        <f t="shared" si="6"/>
        <v>49.016205912636934</v>
      </c>
      <c r="M30" s="74" t="s">
        <v>116</v>
      </c>
      <c r="P30" s="86"/>
    </row>
    <row r="31" spans="1:16357" ht="15" customHeight="1">
      <c r="A31" s="21">
        <v>413</v>
      </c>
      <c r="B31" s="22" t="s">
        <v>76</v>
      </c>
      <c r="C31" s="23">
        <f>+'Centralna država-ek klas'!C43+'Lokalna država-ek klas '!C41</f>
        <v>46557614.18</v>
      </c>
      <c r="D31" s="41">
        <f t="shared" si="1"/>
        <v>0.81674293347835247</v>
      </c>
      <c r="E31" s="23">
        <f>+'Centralna država-ek klas'!E43+'Lokalna država-ek klas '!E41</f>
        <v>58034850.850000001</v>
      </c>
      <c r="F31" s="41">
        <f t="shared" si="0"/>
        <v>1.0180838335906253</v>
      </c>
      <c r="G31" s="23">
        <f t="shared" si="2"/>
        <v>-11477236.670000002</v>
      </c>
      <c r="H31" s="41">
        <f t="shared" si="3"/>
        <v>-19.776455874186155</v>
      </c>
      <c r="I31" s="23">
        <f>+'Centralna država-ek klas'!I43+'Lokalna država-ek klas '!I41</f>
        <v>44317572.129999995</v>
      </c>
      <c r="J31" s="41">
        <f t="shared" si="4"/>
        <v>0.89438011400742168</v>
      </c>
      <c r="K31" s="23">
        <f t="shared" si="5"/>
        <v>2240042.0500000045</v>
      </c>
      <c r="L31" s="41">
        <f t="shared" si="6"/>
        <v>5.0545233918255263</v>
      </c>
      <c r="M31" s="74" t="s">
        <v>117</v>
      </c>
      <c r="P31" s="86"/>
    </row>
    <row r="32" spans="1:16357" ht="15" customHeight="1">
      <c r="A32" s="21">
        <v>414</v>
      </c>
      <c r="B32" s="22" t="s">
        <v>77</v>
      </c>
      <c r="C32" s="23">
        <f>+'Centralna država-ek klas'!C44+'Lokalna država-ek klas '!C42</f>
        <v>73554481.670000002</v>
      </c>
      <c r="D32" s="41">
        <f t="shared" si="1"/>
        <v>1.2903389528804996</v>
      </c>
      <c r="E32" s="23">
        <f>+'Centralna država-ek klas'!E44+'Lokalna država-ek klas '!E42</f>
        <v>76653033.270000026</v>
      </c>
      <c r="F32" s="41">
        <f t="shared" si="0"/>
        <v>1.3446956927584033</v>
      </c>
      <c r="G32" s="23">
        <f t="shared" si="2"/>
        <v>-3098551.6000000238</v>
      </c>
      <c r="H32" s="41">
        <f t="shared" si="3"/>
        <v>-4.0423078746092074</v>
      </c>
      <c r="I32" s="23">
        <f>+'Centralna država-ek klas'!I44+'Lokalna država-ek klas '!I42</f>
        <v>67001774.729999997</v>
      </c>
      <c r="J32" s="41">
        <f t="shared" si="4"/>
        <v>1.3521736873566632</v>
      </c>
      <c r="K32" s="23">
        <f t="shared" si="5"/>
        <v>6552706.9400000051</v>
      </c>
      <c r="L32" s="41">
        <f t="shared" si="6"/>
        <v>9.7799005569714268</v>
      </c>
      <c r="M32" s="74" t="s">
        <v>118</v>
      </c>
    </row>
    <row r="33" spans="1:16357" ht="15.75" customHeight="1">
      <c r="A33" s="21">
        <v>415</v>
      </c>
      <c r="B33" s="22" t="s">
        <v>32</v>
      </c>
      <c r="C33" s="23">
        <f>+'Centralna država-ek klas'!C45+'Lokalna država-ek klas '!C43</f>
        <v>34414174.530000001</v>
      </c>
      <c r="D33" s="41">
        <f t="shared" si="1"/>
        <v>0.60371508192407553</v>
      </c>
      <c r="E33" s="23">
        <f>+'Centralna država-ek klas'!E45+'Lokalna država-ek klas '!E43</f>
        <v>35938505.689999998</v>
      </c>
      <c r="F33" s="41">
        <f t="shared" si="0"/>
        <v>0.63045585730825904</v>
      </c>
      <c r="G33" s="23">
        <f t="shared" si="2"/>
        <v>-1524331.1599999964</v>
      </c>
      <c r="H33" s="41">
        <f t="shared" si="3"/>
        <v>-4.2414984450067124</v>
      </c>
      <c r="I33" s="23">
        <f>+'Centralna država-ek klas'!I45+'Lokalna država-ek klas '!I43</f>
        <v>28661329.459999997</v>
      </c>
      <c r="J33" s="41">
        <f t="shared" si="4"/>
        <v>0.57841894034367702</v>
      </c>
      <c r="K33" s="23">
        <f t="shared" si="5"/>
        <v>5752845.070000004</v>
      </c>
      <c r="L33" s="41">
        <f t="shared" si="6"/>
        <v>20.071801198296569</v>
      </c>
      <c r="M33" s="74" t="s">
        <v>119</v>
      </c>
    </row>
    <row r="34" spans="1:16357" ht="15" customHeight="1">
      <c r="A34" s="21">
        <v>416</v>
      </c>
      <c r="B34" s="22" t="s">
        <v>33</v>
      </c>
      <c r="C34" s="23">
        <f>+'Centralna država-ek klas'!C46+'Lokalna država-ek klas '!C44</f>
        <v>94122193.440000013</v>
      </c>
      <c r="D34" s="41">
        <f t="shared" si="1"/>
        <v>1.6511506813556946</v>
      </c>
      <c r="E34" s="23">
        <f>+'Centralna država-ek klas'!E46+'Lokalna država-ek klas '!E44</f>
        <v>94973274.949999988</v>
      </c>
      <c r="F34" s="41">
        <f t="shared" si="0"/>
        <v>1.6660808881832851</v>
      </c>
      <c r="G34" s="23">
        <f t="shared" si="2"/>
        <v>-851081.50999997556</v>
      </c>
      <c r="H34" s="41">
        <f t="shared" si="3"/>
        <v>-0.89612736893410272</v>
      </c>
      <c r="I34" s="23">
        <f>+'Centralna država-ek klas'!I46+'Lokalna država-ek klas '!I44</f>
        <v>116595114.57000002</v>
      </c>
      <c r="J34" s="41">
        <f t="shared" si="4"/>
        <v>2.3530249255516931</v>
      </c>
      <c r="K34" s="23">
        <f t="shared" si="5"/>
        <v>-22472921.13000001</v>
      </c>
      <c r="L34" s="41">
        <f t="shared" si="6"/>
        <v>-19.274324840178423</v>
      </c>
      <c r="M34" s="74" t="s">
        <v>120</v>
      </c>
    </row>
    <row r="35" spans="1:16357" ht="15" customHeight="1">
      <c r="A35" s="21">
        <v>417</v>
      </c>
      <c r="B35" s="22" t="s">
        <v>34</v>
      </c>
      <c r="C35" s="23">
        <f>+'Centralna država-ek klas'!C47+'Lokalna država-ek klas '!C45</f>
        <v>12943318.240000002</v>
      </c>
      <c r="D35" s="41">
        <f t="shared" si="1"/>
        <v>0.22705982457371415</v>
      </c>
      <c r="E35" s="23">
        <f>+'Centralna država-ek klas'!E47+'Lokalna država-ek klas '!E45</f>
        <v>12378574.99</v>
      </c>
      <c r="F35" s="41">
        <f t="shared" si="0"/>
        <v>0.21715274349168481</v>
      </c>
      <c r="G35" s="23">
        <f t="shared" si="2"/>
        <v>564743.25000000186</v>
      </c>
      <c r="H35" s="41">
        <f t="shared" si="3"/>
        <v>4.5622638345385269</v>
      </c>
      <c r="I35" s="23">
        <f>+'Centralna država-ek klas'!I47+'Lokalna država-ek klas '!I45</f>
        <v>11840385.550000001</v>
      </c>
      <c r="J35" s="41">
        <f t="shared" si="4"/>
        <v>0.23895274197415362</v>
      </c>
      <c r="K35" s="23">
        <f t="shared" si="5"/>
        <v>1102932.6900000013</v>
      </c>
      <c r="L35" s="41">
        <f t="shared" si="6"/>
        <v>9.3150065539884537</v>
      </c>
      <c r="M35" s="74" t="s">
        <v>121</v>
      </c>
    </row>
    <row r="36" spans="1:16357" ht="15" customHeight="1">
      <c r="A36" s="21">
        <v>418</v>
      </c>
      <c r="B36" s="22" t="s">
        <v>35</v>
      </c>
      <c r="C36" s="23">
        <f>+'Centralna država-ek klas'!C48+'Lokalna država-ek klas '!C46</f>
        <v>72929750.74000001</v>
      </c>
      <c r="D36" s="41">
        <f t="shared" si="1"/>
        <v>1.2793795302084066</v>
      </c>
      <c r="E36" s="23">
        <f>+'Centralna država-ek klas'!E48+'Lokalna država-ek klas '!E46</f>
        <v>71687398.980000019</v>
      </c>
      <c r="F36" s="41">
        <f t="shared" si="0"/>
        <v>1.2575854147077401</v>
      </c>
      <c r="G36" s="23">
        <f t="shared" si="2"/>
        <v>1242351.7599999905</v>
      </c>
      <c r="H36" s="41">
        <f t="shared" si="3"/>
        <v>1.7330127437690948</v>
      </c>
      <c r="I36" s="23">
        <f>+'Centralna država-ek klas'!I48+'Lokalna država-ek klas '!I46</f>
        <v>51757951.120000005</v>
      </c>
      <c r="J36" s="41">
        <f t="shared" si="4"/>
        <v>1.0445356096608032</v>
      </c>
      <c r="K36" s="23">
        <f t="shared" si="5"/>
        <v>21171799.620000005</v>
      </c>
      <c r="L36" s="41">
        <f t="shared" si="6"/>
        <v>40.905405182893588</v>
      </c>
      <c r="M36" s="74" t="s">
        <v>122</v>
      </c>
    </row>
    <row r="37" spans="1:16357" ht="15" customHeight="1">
      <c r="A37" s="21">
        <v>419</v>
      </c>
      <c r="B37" s="22" t="s">
        <v>36</v>
      </c>
      <c r="C37" s="23">
        <f>+'Centralna država-ek klas'!C49+'Lokalna država-ek klas '!C47</f>
        <v>70568900.149999991</v>
      </c>
      <c r="D37" s="41">
        <f t="shared" si="1"/>
        <v>1.2379640051575327</v>
      </c>
      <c r="E37" s="23">
        <f>+'Centralna država-ek klas'!E49+'Lokalna država-ek klas '!E47</f>
        <v>72397673.50999999</v>
      </c>
      <c r="F37" s="41">
        <f t="shared" si="0"/>
        <v>1.2700454969826678</v>
      </c>
      <c r="G37" s="23">
        <f t="shared" si="2"/>
        <v>-1828773.3599999994</v>
      </c>
      <c r="H37" s="41">
        <f t="shared" si="3"/>
        <v>-2.5260112256886345</v>
      </c>
      <c r="I37" s="23">
        <f>+'Centralna država-ek klas'!I49+'Lokalna država-ek klas '!I47</f>
        <v>45271720.280000001</v>
      </c>
      <c r="J37" s="41">
        <f t="shared" si="4"/>
        <v>0.91363593264012399</v>
      </c>
      <c r="K37" s="23">
        <f t="shared" si="5"/>
        <v>25297179.86999999</v>
      </c>
      <c r="L37" s="41">
        <f t="shared" si="6"/>
        <v>55.878547829726955</v>
      </c>
      <c r="M37" s="74" t="s">
        <v>123</v>
      </c>
    </row>
    <row r="38" spans="1:16357" ht="15" customHeight="1">
      <c r="A38" s="18">
        <v>42</v>
      </c>
      <c r="B38" s="19" t="s">
        <v>37</v>
      </c>
      <c r="C38" s="20">
        <f>+'Centralna država-ek klas'!C50+'Lokalna država-ek klas '!C48</f>
        <v>668854112.99000001</v>
      </c>
      <c r="D38" s="40">
        <f t="shared" si="1"/>
        <v>11.733459283383622</v>
      </c>
      <c r="E38" s="20">
        <f>+'Centralna država-ek klas'!E50+'Lokalna država-ek klas '!E48</f>
        <v>698745668.60000026</v>
      </c>
      <c r="F38" s="40">
        <f t="shared" si="0"/>
        <v>12.257835741351489</v>
      </c>
      <c r="G38" s="20">
        <f t="shared" si="2"/>
        <v>-29891555.610000253</v>
      </c>
      <c r="H38" s="40">
        <f t="shared" si="3"/>
        <v>-4.2778877856789705</v>
      </c>
      <c r="I38" s="20">
        <f>+'Centralna država-ek klas'!I50+'Lokalna država-ek klas '!I48</f>
        <v>567842791.61000001</v>
      </c>
      <c r="J38" s="40">
        <f t="shared" si="4"/>
        <v>11.459727514149014</v>
      </c>
      <c r="K38" s="20">
        <f t="shared" si="5"/>
        <v>101011321.38</v>
      </c>
      <c r="L38" s="40">
        <f t="shared" si="6"/>
        <v>17.788606789143785</v>
      </c>
      <c r="M38" s="73" t="s">
        <v>124</v>
      </c>
    </row>
    <row r="39" spans="1:16357" ht="15" customHeight="1">
      <c r="A39" s="18">
        <v>43</v>
      </c>
      <c r="B39" s="19" t="s">
        <v>43</v>
      </c>
      <c r="C39" s="20">
        <f>+'Centralna država-ek klas'!C56+'Lokalna država-ek klas '!C49</f>
        <v>427503350.16000003</v>
      </c>
      <c r="D39" s="40">
        <f t="shared" si="1"/>
        <v>7.4995324917549651</v>
      </c>
      <c r="E39" s="20">
        <f>+'Centralna država-ek klas'!E56+'Lokalna država-ek klas '!E49</f>
        <v>381519707.22000003</v>
      </c>
      <c r="F39" s="40">
        <f t="shared" si="0"/>
        <v>6.6928585225598205</v>
      </c>
      <c r="G39" s="20">
        <f t="shared" si="2"/>
        <v>45983642.939999998</v>
      </c>
      <c r="H39" s="40">
        <f t="shared" si="3"/>
        <v>12.052756927044911</v>
      </c>
      <c r="I39" s="20">
        <f>+'Centralna država-ek klas'!I56+'Lokalna država-ek klas '!I49</f>
        <v>317442811.94000006</v>
      </c>
      <c r="J39" s="40">
        <f t="shared" si="4"/>
        <v>6.406364895191154</v>
      </c>
      <c r="K39" s="20">
        <f t="shared" si="5"/>
        <v>110060538.21999997</v>
      </c>
      <c r="L39" s="40">
        <f t="shared" si="6"/>
        <v>34.670981380042264</v>
      </c>
      <c r="M39" s="73" t="s">
        <v>130</v>
      </c>
    </row>
    <row r="40" spans="1:16357" ht="15" customHeight="1">
      <c r="A40" s="18">
        <v>44</v>
      </c>
      <c r="B40" s="19" t="s">
        <v>67</v>
      </c>
      <c r="C40" s="20">
        <f>+'Centralna država-ek klas'!C57+'Lokalna država-ek klas '!C50</f>
        <v>352966772.11000001</v>
      </c>
      <c r="D40" s="40">
        <f t="shared" si="1"/>
        <v>6.1919649868430282</v>
      </c>
      <c r="E40" s="20">
        <f>+'Centralna država-ek klas'!E57+'Lokalna država-ek klas '!E50</f>
        <v>414393118.79999995</v>
      </c>
      <c r="F40" s="40">
        <f t="shared" si="0"/>
        <v>7.2695445723107142</v>
      </c>
      <c r="G40" s="20">
        <f t="shared" si="2"/>
        <v>-61426346.689999938</v>
      </c>
      <c r="H40" s="40">
        <f t="shared" si="3"/>
        <v>-14.823206251078304</v>
      </c>
      <c r="I40" s="20">
        <f>+'Centralna država-ek klas'!I57+'Lokalna država-ek klas '!I50</f>
        <v>282252125.75</v>
      </c>
      <c r="J40" s="40">
        <f t="shared" si="4"/>
        <v>5.696175947243213</v>
      </c>
      <c r="K40" s="20">
        <f t="shared" si="5"/>
        <v>70714646.360000014</v>
      </c>
      <c r="L40" s="40">
        <f t="shared" si="6"/>
        <v>25.053716131312441</v>
      </c>
      <c r="M40" s="73" t="s">
        <v>131</v>
      </c>
      <c r="O40" s="91"/>
    </row>
    <row r="41" spans="1:16357" ht="15" customHeight="1">
      <c r="A41" s="18">
        <v>45</v>
      </c>
      <c r="B41" s="19" t="s">
        <v>44</v>
      </c>
      <c r="C41" s="20">
        <f>+'Centralna država-ek klas'!C58+'Lokalna država-ek klas '!C51</f>
        <v>25779480.77</v>
      </c>
      <c r="D41" s="40">
        <f t="shared" si="1"/>
        <v>0.45223985632587188</v>
      </c>
      <c r="E41" s="20">
        <f>+'Centralna država-ek klas'!E58+'Lokalna država-ek klas '!E51</f>
        <v>4414001</v>
      </c>
      <c r="F41" s="40">
        <f t="shared" si="0"/>
        <v>7.7433180127710333E-2</v>
      </c>
      <c r="G41" s="20">
        <f t="shared" si="2"/>
        <v>21365479.77</v>
      </c>
      <c r="H41" s="40">
        <f t="shared" si="3"/>
        <v>484.03885205282006</v>
      </c>
      <c r="I41" s="20">
        <f>+'Centralna država-ek klas'!I58+'Lokalna država-ek klas '!I51</f>
        <v>3936614.82</v>
      </c>
      <c r="J41" s="40">
        <f t="shared" si="4"/>
        <v>7.9445462427115726E-2</v>
      </c>
      <c r="K41" s="20">
        <f t="shared" si="5"/>
        <v>21842865.949999999</v>
      </c>
      <c r="L41" s="40">
        <f t="shared" si="6"/>
        <v>554.86419039595046</v>
      </c>
      <c r="M41" s="73" t="s">
        <v>132</v>
      </c>
    </row>
    <row r="42" spans="1:16357" ht="15" customHeight="1">
      <c r="A42" s="18">
        <v>462</v>
      </c>
      <c r="B42" s="19" t="s">
        <v>45</v>
      </c>
      <c r="C42" s="20">
        <f>+'Centralna država-ek klas'!C59+'Lokalna država-ek klas '!C52</f>
        <v>500000</v>
      </c>
      <c r="D42" s="40">
        <f t="shared" si="1"/>
        <v>8.7713142937337722E-3</v>
      </c>
      <c r="E42" s="20">
        <f>+'Centralna država-ek klas'!E59+'Lokalna država-ek klas '!E52</f>
        <v>1</v>
      </c>
      <c r="F42" s="40">
        <f t="shared" si="0"/>
        <v>1.7542628587467546E-8</v>
      </c>
      <c r="G42" s="20">
        <f t="shared" si="2"/>
        <v>499999</v>
      </c>
      <c r="H42" s="40">
        <f t="shared" si="3"/>
        <v>49999900</v>
      </c>
      <c r="I42" s="20">
        <f>+'Centralna država-ek klas'!I59+'Lokalna država-ek klas '!I52</f>
        <v>7711252.0800000001</v>
      </c>
      <c r="J42" s="40">
        <f t="shared" si="4"/>
        <v>0.15562202943382153</v>
      </c>
      <c r="K42" s="20">
        <f t="shared" si="5"/>
        <v>-7211252.0800000001</v>
      </c>
      <c r="L42" s="40">
        <f t="shared" si="6"/>
        <v>-93.515968680406573</v>
      </c>
      <c r="M42" s="73" t="s">
        <v>133</v>
      </c>
    </row>
    <row r="43" spans="1:16357" ht="15" customHeight="1">
      <c r="A43" s="18">
        <v>463</v>
      </c>
      <c r="B43" s="19" t="s">
        <v>46</v>
      </c>
      <c r="C43" s="20">
        <f>+'Centralna država-ek klas'!C60+'Lokalna država-ek klas '!C53</f>
        <v>67153552.400600001</v>
      </c>
      <c r="D43" s="40">
        <f t="shared" si="1"/>
        <v>1.1780498280927654</v>
      </c>
      <c r="E43" s="20">
        <f>+'Centralna država-ek klas'!E60+'Lokalna država-ek klas '!E53</f>
        <v>57677382.519999981</v>
      </c>
      <c r="F43" s="40">
        <f t="shared" si="0"/>
        <v>1.0118128994456526</v>
      </c>
      <c r="G43" s="20">
        <f t="shared" si="2"/>
        <v>9476169.8806000203</v>
      </c>
      <c r="H43" s="40">
        <f t="shared" si="3"/>
        <v>16.429611515942312</v>
      </c>
      <c r="I43" s="20">
        <f>+'Centralna država-ek klas'!I60+'Lokalna država-ek klas '!I53</f>
        <v>66531286.379999995</v>
      </c>
      <c r="J43" s="40">
        <f t="shared" si="4"/>
        <v>1.3426786856251194</v>
      </c>
      <c r="K43" s="20">
        <f t="shared" si="5"/>
        <v>622266.02060000598</v>
      </c>
      <c r="L43" s="40">
        <f t="shared" si="6"/>
        <v>0.93529834527153355</v>
      </c>
      <c r="M43" s="73" t="s">
        <v>134</v>
      </c>
    </row>
    <row r="44" spans="1:16357" ht="15" customHeight="1">
      <c r="A44" s="18">
        <v>47</v>
      </c>
      <c r="B44" s="19" t="s">
        <v>47</v>
      </c>
      <c r="C44" s="20">
        <f>+'Centralna država-ek klas'!C61+'Lokalna država-ek klas '!C54</f>
        <v>28258244.560000002</v>
      </c>
      <c r="D44" s="40">
        <f t="shared" si="1"/>
        <v>0.49572388884990531</v>
      </c>
      <c r="E44" s="20">
        <f>+'Centralna država-ek klas'!E61+'Lokalna država-ek klas '!E54</f>
        <v>103437993.59</v>
      </c>
      <c r="F44" s="40">
        <f t="shared" si="0"/>
        <v>1.8145743033822188</v>
      </c>
      <c r="G44" s="20">
        <f t="shared" si="2"/>
        <v>-75179749.030000001</v>
      </c>
      <c r="H44" s="40">
        <f t="shared" si="3"/>
        <v>-72.680981543389194</v>
      </c>
      <c r="I44" s="20">
        <f>+'Centralna država-ek klas'!I61+'Lokalna država-ek klas '!I54</f>
        <v>73650983.049999997</v>
      </c>
      <c r="J44" s="40">
        <f t="shared" si="4"/>
        <v>1.4863624393455168</v>
      </c>
      <c r="K44" s="20">
        <f t="shared" si="5"/>
        <v>-45392738.489999995</v>
      </c>
      <c r="L44" s="40">
        <f t="shared" si="6"/>
        <v>-61.632223509065568</v>
      </c>
      <c r="M44" s="73" t="s">
        <v>135</v>
      </c>
    </row>
    <row r="45" spans="1:16357" s="38" customFormat="1" ht="15" customHeight="1">
      <c r="A45" s="35"/>
      <c r="B45" s="36" t="s">
        <v>80</v>
      </c>
      <c r="C45" s="37">
        <f>+C6-C27</f>
        <v>-299437530.99129915</v>
      </c>
      <c r="D45" s="44">
        <f t="shared" si="1"/>
        <v>-5.2529213913286643</v>
      </c>
      <c r="E45" s="37">
        <f>+E6-E27</f>
        <v>-554765853.73792458</v>
      </c>
      <c r="F45" s="44">
        <f t="shared" si="0"/>
        <v>-9.7320513251337548</v>
      </c>
      <c r="G45" s="37">
        <f>C45-E45</f>
        <v>255328322.74662542</v>
      </c>
      <c r="H45" s="44">
        <f t="shared" si="3"/>
        <v>-46.024520259540772</v>
      </c>
      <c r="I45" s="37">
        <f>+I6-I27</f>
        <v>-93478763.53000021</v>
      </c>
      <c r="J45" s="44">
        <f t="shared" si="4"/>
        <v>-1.8865100944155537</v>
      </c>
      <c r="K45" s="37">
        <f t="shared" si="5"/>
        <v>-205958767.46129894</v>
      </c>
      <c r="L45" s="44">
        <f t="shared" si="6"/>
        <v>220.32679903302363</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58</v>
      </c>
      <c r="C46" s="20">
        <f>+'Centralna država-ek klas'!C63+'Lokalna država-ek klas '!C56</f>
        <v>0</v>
      </c>
      <c r="D46" s="40">
        <f t="shared" si="1"/>
        <v>0</v>
      </c>
      <c r="E46" s="20">
        <f>+'Centralna država-ek klas'!E63+'Lokalna država-ek klas '!E56</f>
        <v>0</v>
      </c>
      <c r="F46" s="40">
        <f t="shared" si="0"/>
        <v>0</v>
      </c>
      <c r="G46" s="20">
        <f t="shared" si="2"/>
        <v>0</v>
      </c>
      <c r="H46" s="40" t="e">
        <f t="shared" si="3"/>
        <v>#DIV/0!</v>
      </c>
      <c r="I46" s="20">
        <f>+'Centralna država-ek klas'!I63+'Lokalna država-ek klas '!I56</f>
        <v>0</v>
      </c>
      <c r="J46" s="40">
        <f t="shared" si="4"/>
        <v>0</v>
      </c>
      <c r="K46" s="20">
        <f t="shared" si="5"/>
        <v>0</v>
      </c>
      <c r="L46" s="40" t="e">
        <f t="shared" si="6"/>
        <v>#DIV/0!</v>
      </c>
      <c r="M46" s="73" t="s">
        <v>136</v>
      </c>
    </row>
    <row r="47" spans="1:16357" s="38" customFormat="1" ht="15" hidden="1" customHeight="1">
      <c r="A47" s="35"/>
      <c r="B47" s="36" t="s">
        <v>60</v>
      </c>
      <c r="C47" s="37">
        <f>+C45-C46</f>
        <v>-299437530.99129915</v>
      </c>
      <c r="D47" s="44">
        <f t="shared" si="1"/>
        <v>-5.2529213913286643</v>
      </c>
      <c r="E47" s="37">
        <f>+E45-E46</f>
        <v>-554765853.73792458</v>
      </c>
      <c r="F47" s="44">
        <f t="shared" si="0"/>
        <v>-9.7320513251337548</v>
      </c>
      <c r="G47" s="37">
        <f t="shared" si="2"/>
        <v>255328322.74662542</v>
      </c>
      <c r="H47" s="44">
        <f t="shared" si="3"/>
        <v>-46.024520259540772</v>
      </c>
      <c r="I47" s="37">
        <f>+I45-I46</f>
        <v>-93478763.53000021</v>
      </c>
      <c r="J47" s="44">
        <f t="shared" si="4"/>
        <v>-1.8865100944155537</v>
      </c>
      <c r="K47" s="37">
        <f t="shared" si="5"/>
        <v>-205958767.46129894</v>
      </c>
      <c r="L47" s="44">
        <f t="shared" si="6"/>
        <v>220.32679903302363</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78</v>
      </c>
      <c r="C48" s="37">
        <f>+C47+C34</f>
        <v>-205315337.55129915</v>
      </c>
      <c r="D48" s="44">
        <f t="shared" si="1"/>
        <v>-3.6017707099729694</v>
      </c>
      <c r="E48" s="37">
        <f>+E47+E34</f>
        <v>-459792578.78792459</v>
      </c>
      <c r="F48" s="44">
        <f t="shared" si="0"/>
        <v>-8.0659704369504706</v>
      </c>
      <c r="G48" s="37">
        <f>+C48-E48</f>
        <v>254477241.23662543</v>
      </c>
      <c r="H48" s="44">
        <f t="shared" si="3"/>
        <v>-55.346095821611961</v>
      </c>
      <c r="I48" s="37">
        <f>+I47+I34</f>
        <v>23116351.039999813</v>
      </c>
      <c r="J48" s="44">
        <f t="shared" si="4"/>
        <v>0.46651483113613917</v>
      </c>
      <c r="K48" s="37">
        <f t="shared" si="5"/>
        <v>-228431688.59129897</v>
      </c>
      <c r="L48" s="44">
        <f t="shared" si="6"/>
        <v>-988.18229657452378</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79</v>
      </c>
      <c r="C49" s="37">
        <f>+C6-(C27-C40)</f>
        <v>53529241.118700981</v>
      </c>
      <c r="D49" s="44">
        <f t="shared" si="1"/>
        <v>0.93904359551436711</v>
      </c>
      <c r="E49" s="37">
        <f>+E6-(E27-E40)</f>
        <v>-140372734.93792486</v>
      </c>
      <c r="F49" s="44">
        <f t="shared" si="0"/>
        <v>-2.4625067528230451</v>
      </c>
      <c r="G49" s="37">
        <f t="shared" si="2"/>
        <v>193901976.05662584</v>
      </c>
      <c r="H49" s="44">
        <f t="shared" si="3"/>
        <v>-138.13364549915801</v>
      </c>
      <c r="I49" s="37">
        <f>+I6-(I27-I40)</f>
        <v>188773362.21999979</v>
      </c>
      <c r="J49" s="44">
        <f t="shared" si="4"/>
        <v>3.8096658528276595</v>
      </c>
      <c r="K49" s="37">
        <f t="shared" si="5"/>
        <v>-135244121.10129881</v>
      </c>
      <c r="L49" s="44">
        <f t="shared" si="6"/>
        <v>-71.64364691649817</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303643460.39999998</v>
      </c>
      <c r="D50" s="44">
        <f t="shared" si="1"/>
        <v>5.3267044488106094</v>
      </c>
      <c r="E50" s="37">
        <f>+E51+E52+E53</f>
        <v>304212655.75999999</v>
      </c>
      <c r="F50" s="44">
        <f t="shared" si="0"/>
        <v>5.3366896316047994</v>
      </c>
      <c r="G50" s="37">
        <f t="shared" si="2"/>
        <v>-569195.36000001431</v>
      </c>
      <c r="H50" s="44">
        <f t="shared" si="3"/>
        <v>-0.18710443146358102</v>
      </c>
      <c r="I50" s="37">
        <f>+I51+I52+I53</f>
        <v>448507842.76999998</v>
      </c>
      <c r="J50" s="44">
        <f t="shared" si="4"/>
        <v>9.0514095486361974</v>
      </c>
      <c r="K50" s="37">
        <f t="shared" si="5"/>
        <v>-144864382.37</v>
      </c>
      <c r="L50" s="44">
        <f t="shared" si="6"/>
        <v>-32.299186002035668</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53</v>
      </c>
      <c r="C51" s="23">
        <f>+'Centralna država-ek klas'!C68+'Lokalna država-ek klas '!C61</f>
        <v>49567994.419999994</v>
      </c>
      <c r="D51" s="41">
        <f t="shared" si="1"/>
        <v>0.86955291593572381</v>
      </c>
      <c r="E51" s="23">
        <f>+'Centralna država-ek klas'!E68+'Lokalna država-ek klas '!E61</f>
        <v>48901477.759999998</v>
      </c>
      <c r="F51" s="41">
        <f t="shared" si="0"/>
        <v>0.85786046172198427</v>
      </c>
      <c r="G51" s="23">
        <f t="shared" si="2"/>
        <v>666516.65999999642</v>
      </c>
      <c r="H51" s="41">
        <f t="shared" si="3"/>
        <v>1.362978565333222</v>
      </c>
      <c r="I51" s="23">
        <f>+'Centralna država-ek klas'!I68+'Lokalna država-ek klas '!I61</f>
        <v>93261660.689999998</v>
      </c>
      <c r="J51" s="41">
        <f t="shared" si="4"/>
        <v>1.8821287067749777</v>
      </c>
      <c r="K51" s="23">
        <f t="shared" si="5"/>
        <v>-43693666.270000003</v>
      </c>
      <c r="L51" s="41">
        <f t="shared" si="6"/>
        <v>-46.850620015481951</v>
      </c>
      <c r="M51" s="74" t="s">
        <v>142</v>
      </c>
    </row>
    <row r="52" spans="1:16357" ht="15" customHeight="1">
      <c r="A52" s="21">
        <v>4612</v>
      </c>
      <c r="B52" s="22" t="s">
        <v>54</v>
      </c>
      <c r="C52" s="23">
        <f>+'Centralna država-ek klas'!C69+'Lokalna država-ek klas '!C62</f>
        <v>254075465.97999999</v>
      </c>
      <c r="D52" s="41">
        <f t="shared" si="1"/>
        <v>4.4571515328748861</v>
      </c>
      <c r="E52" s="23">
        <f>+'Centralna država-ek klas'!E69+'Lokalna država-ek klas '!E62</f>
        <v>255311178</v>
      </c>
      <c r="F52" s="41">
        <f t="shared" si="0"/>
        <v>4.4788291698828147</v>
      </c>
      <c r="G52" s="23">
        <f t="shared" si="2"/>
        <v>-1235712.0200000107</v>
      </c>
      <c r="H52" s="41">
        <f t="shared" si="3"/>
        <v>-0.48400231814370898</v>
      </c>
      <c r="I52" s="23">
        <f>+'Centralna država-ek klas'!I69+'Lokalna država-ek klas '!I62</f>
        <v>355246182.07999998</v>
      </c>
      <c r="J52" s="41">
        <f t="shared" si="4"/>
        <v>7.1692808418612195</v>
      </c>
      <c r="K52" s="23">
        <f t="shared" si="5"/>
        <v>-101170716.09999999</v>
      </c>
      <c r="L52" s="41">
        <f t="shared" si="6"/>
        <v>-28.479043886590389</v>
      </c>
      <c r="M52" s="74" t="s">
        <v>143</v>
      </c>
    </row>
    <row r="53" spans="1:16357"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država-ek klas '!I63</f>
        <v>0</v>
      </c>
      <c r="J53" s="40">
        <f t="shared" ref="J53" si="11">+I53/$I$2*100</f>
        <v>0</v>
      </c>
      <c r="K53" s="20">
        <f t="shared" ref="K53" si="12">+C53-I53</f>
        <v>0</v>
      </c>
      <c r="L53" s="40" t="e">
        <f t="shared" ref="L53" si="13">+C53/I53*100-100</f>
        <v>#DIV/0!</v>
      </c>
      <c r="M53" s="73" t="s">
        <v>134</v>
      </c>
    </row>
    <row r="54" spans="1:16357" s="38" customFormat="1" ht="15" customHeight="1">
      <c r="A54" s="35">
        <v>4418</v>
      </c>
      <c r="B54" s="36" t="s">
        <v>65</v>
      </c>
      <c r="C54" s="37">
        <f>+'Centralna država-ek klas'!C70+'Lokalna država-ek klas '!C64</f>
        <v>27692761.82</v>
      </c>
      <c r="D54" s="44">
        <f t="shared" si="1"/>
        <v>0.4858038351694618</v>
      </c>
      <c r="E54" s="37">
        <f>+'Centralna država-ek klas'!E70+'Lokalna država-ek klas '!E64</f>
        <v>10609010</v>
      </c>
      <c r="F54" s="44">
        <f t="shared" ref="F54:F61" si="14">+E54/$E$2*100</f>
        <v>0.18610992211072908</v>
      </c>
      <c r="G54" s="37">
        <f t="shared" si="2"/>
        <v>17083751.82</v>
      </c>
      <c r="H54" s="44">
        <f t="shared" si="3"/>
        <v>161.0305939951042</v>
      </c>
      <c r="I54" s="37">
        <f>+'Centralna država-ek klas'!I70+'Lokalna država-ek klas '!I64</f>
        <v>506343.98</v>
      </c>
      <c r="J54" s="44">
        <f t="shared" si="4"/>
        <v>1.0218610018413293E-2</v>
      </c>
      <c r="K54" s="37">
        <f t="shared" si="5"/>
        <v>27186417.84</v>
      </c>
      <c r="L54" s="44">
        <f t="shared" si="6"/>
        <v>5369.1598821812795</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c r="B55" s="36" t="s">
        <v>55</v>
      </c>
      <c r="C55" s="37">
        <f>+C47-C50-C54</f>
        <v>-630773753.21129918</v>
      </c>
      <c r="D55" s="44">
        <f t="shared" si="1"/>
        <v>-11.065429675308735</v>
      </c>
      <c r="E55" s="37">
        <f>+E47-E50-E54</f>
        <v>-869587519.49792457</v>
      </c>
      <c r="F55" s="44">
        <f t="shared" si="14"/>
        <v>-15.254850878849282</v>
      </c>
      <c r="G55" s="37">
        <f t="shared" ref="G55:G61" si="15">+C55-E55</f>
        <v>238813766.28662539</v>
      </c>
      <c r="H55" s="44">
        <f t="shared" ref="H55:H61" si="16">+C55/E55*100-100</f>
        <v>-27.462878770903913</v>
      </c>
      <c r="I55" s="37">
        <f>+I47-I50-I54</f>
        <v>-542492950.28000021</v>
      </c>
      <c r="J55" s="44">
        <f t="shared" si="4"/>
        <v>-10.948138253070166</v>
      </c>
      <c r="K55" s="37">
        <f t="shared" ref="K55:K61" si="17">+C55-I55</f>
        <v>-88280802.931298971</v>
      </c>
      <c r="L55" s="44">
        <f t="shared" ref="L55:L61" si="18">+C55/I55*100-100</f>
        <v>16.273170533503546</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48</v>
      </c>
      <c r="C56" s="37">
        <f>+SUM(C57:C61)</f>
        <v>630773753.21129918</v>
      </c>
      <c r="D56" s="44">
        <f t="shared" ref="D56:D61" si="19">+C56/$C$2*100</f>
        <v>11.065429675308735</v>
      </c>
      <c r="E56" s="37">
        <f>+SUM(E57:E61)</f>
        <v>869587519.49792457</v>
      </c>
      <c r="F56" s="44">
        <f t="shared" si="14"/>
        <v>15.254850878849282</v>
      </c>
      <c r="G56" s="37">
        <f t="shared" si="15"/>
        <v>-238813766.28662539</v>
      </c>
      <c r="H56" s="44">
        <f t="shared" si="16"/>
        <v>-27.462878770903913</v>
      </c>
      <c r="I56" s="37">
        <f>+SUM(I57:I61)</f>
        <v>542492950.28000021</v>
      </c>
      <c r="J56" s="44">
        <f t="shared" ref="J56:J61" si="20">+I56/$I$2*100</f>
        <v>10.948138253070166</v>
      </c>
      <c r="K56" s="37">
        <f t="shared" si="17"/>
        <v>88280802.931298971</v>
      </c>
      <c r="L56" s="44">
        <f t="shared" si="18"/>
        <v>16.273170533503546</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c r="A57" s="21">
        <v>7511</v>
      </c>
      <c r="B57" s="22" t="s">
        <v>56</v>
      </c>
      <c r="C57" s="23">
        <f>+'Centralna država-ek klas'!C73+'Lokalna država-ek klas '!C67</f>
        <v>113981790.91</v>
      </c>
      <c r="D57" s="41">
        <f t="shared" si="19"/>
        <v>1.9995402236685142</v>
      </c>
      <c r="E57" s="23">
        <f>+'Centralna država-ek klas'!E73+'Lokalna država-ek klas '!E67</f>
        <v>358430000</v>
      </c>
      <c r="F57" s="41">
        <f t="shared" si="14"/>
        <v>6.287804364605992</v>
      </c>
      <c r="G57" s="23">
        <f t="shared" si="15"/>
        <v>-244448209.09</v>
      </c>
      <c r="H57" s="41">
        <f t="shared" si="16"/>
        <v>-68.199706801886009</v>
      </c>
      <c r="I57" s="23">
        <f>+'Centralna država-ek klas'!I73+'Lokalna država-ek klas '!I67</f>
        <v>7145436.4399999995</v>
      </c>
      <c r="J57" s="41">
        <f t="shared" si="20"/>
        <v>0.14420321219523416</v>
      </c>
      <c r="K57" s="23">
        <f t="shared" si="17"/>
        <v>106836354.47</v>
      </c>
      <c r="L57" s="41">
        <f t="shared" si="18"/>
        <v>1495.1690546420982</v>
      </c>
      <c r="M57" s="74" t="s">
        <v>147</v>
      </c>
    </row>
    <row r="58" spans="1:16357" ht="15" customHeight="1">
      <c r="A58" s="21">
        <v>7512</v>
      </c>
      <c r="B58" s="22" t="s">
        <v>49</v>
      </c>
      <c r="C58" s="23">
        <f>+'Centralna država-ek klas'!C74+'Lokalna država-ek klas '!C68</f>
        <v>113634000.34</v>
      </c>
      <c r="D58" s="41">
        <f t="shared" si="19"/>
        <v>1.9934390628727809</v>
      </c>
      <c r="E58" s="23">
        <f>+'Centralna država-ek klas'!E74+'Lokalna država-ek klas '!E68</f>
        <v>103695881</v>
      </c>
      <c r="F58" s="41">
        <f t="shared" si="14"/>
        <v>1.8190983264332328</v>
      </c>
      <c r="G58" s="23">
        <f t="shared" si="15"/>
        <v>9938119.3400000036</v>
      </c>
      <c r="H58" s="41">
        <f t="shared" si="16"/>
        <v>9.5839094515239225</v>
      </c>
      <c r="I58" s="23">
        <f>+'Centralna država-ek klas'!I74+'Lokalna država-ek klas '!I68</f>
        <v>125826015.81999999</v>
      </c>
      <c r="J58" s="41">
        <f t="shared" si="20"/>
        <v>2.5393152414595339</v>
      </c>
      <c r="K58" s="23">
        <f t="shared" si="17"/>
        <v>-12192015.479999989</v>
      </c>
      <c r="L58" s="41">
        <f t="shared" si="18"/>
        <v>-9.6895823972057116</v>
      </c>
      <c r="M58" s="74" t="s">
        <v>148</v>
      </c>
    </row>
    <row r="59" spans="1:16357" ht="15" customHeight="1">
      <c r="A59" s="18">
        <v>72</v>
      </c>
      <c r="B59" s="19" t="s">
        <v>176</v>
      </c>
      <c r="C59" s="20">
        <f>+'Centralna država-ek klas'!C75+'Lokalna država-ek klas '!C69</f>
        <v>25229751.16</v>
      </c>
      <c r="D59" s="40">
        <f t="shared" si="19"/>
        <v>0.44259615395410845</v>
      </c>
      <c r="E59" s="20">
        <f>+'Centralna država-ek klas'!E75+'Lokalna država-ek klas '!E69</f>
        <v>25696388</v>
      </c>
      <c r="F59" s="40">
        <f t="shared" si="14"/>
        <v>0.45078219072345804</v>
      </c>
      <c r="G59" s="20">
        <f t="shared" si="15"/>
        <v>-466636.83999999985</v>
      </c>
      <c r="H59" s="40">
        <f t="shared" si="16"/>
        <v>-1.8159627726667225</v>
      </c>
      <c r="I59" s="20">
        <f>+'Centralna država-ek klas'!I75+'Lokalna država-ek klas '!I69</f>
        <v>12736829.940000001</v>
      </c>
      <c r="J59" s="40">
        <f t="shared" si="20"/>
        <v>0.25704403166343637</v>
      </c>
      <c r="K59" s="20">
        <f t="shared" si="17"/>
        <v>12492921.219999999</v>
      </c>
      <c r="L59" s="40">
        <f t="shared" si="18"/>
        <v>98.085012352767563</v>
      </c>
      <c r="M59" s="73" t="s">
        <v>149</v>
      </c>
    </row>
    <row r="60" spans="1:16357" ht="15" customHeight="1">
      <c r="A60" s="28"/>
      <c r="B60" s="29" t="s">
        <v>155</v>
      </c>
      <c r="C60" s="30">
        <f>+'Lokalna država-ek klas '!C70</f>
        <v>7023627.0800000001</v>
      </c>
      <c r="D60" s="40">
        <f t="shared" si="19"/>
        <v>0.12321288120131921</v>
      </c>
      <c r="E60" s="30">
        <f>+'Lokalna država-ek klas '!E70</f>
        <v>6949960</v>
      </c>
      <c r="F60" s="40">
        <f t="shared" si="14"/>
        <v>0.12192056697775595</v>
      </c>
      <c r="G60" s="20">
        <f t="shared" si="15"/>
        <v>73667.080000000075</v>
      </c>
      <c r="H60" s="40">
        <f t="shared" si="16"/>
        <v>1.0599640861242392</v>
      </c>
      <c r="I60" s="30">
        <f>+'Lokalna država-ek klas '!I70</f>
        <v>8861339.7799999993</v>
      </c>
      <c r="J60" s="40">
        <f t="shared" si="20"/>
        <v>0.17883213591770605</v>
      </c>
      <c r="K60" s="20">
        <f t="shared" si="17"/>
        <v>-1837712.6999999993</v>
      </c>
      <c r="L60" s="40">
        <f t="shared" si="18"/>
        <v>-20.73854231555039</v>
      </c>
      <c r="M60" s="76" t="s">
        <v>156</v>
      </c>
    </row>
    <row r="61" spans="1:16357" ht="15" customHeight="1" thickBot="1">
      <c r="A61" s="24"/>
      <c r="B61" s="25" t="s">
        <v>51</v>
      </c>
      <c r="C61" s="26">
        <f>+-C55-SUM(C57:C60)</f>
        <v>370904583.72129917</v>
      </c>
      <c r="D61" s="42">
        <f t="shared" si="19"/>
        <v>6.5066413536120127</v>
      </c>
      <c r="E61" s="26">
        <f>+-E55-SUM(E57:E60)</f>
        <v>374815290.49792457</v>
      </c>
      <c r="F61" s="42">
        <f t="shared" si="14"/>
        <v>6.5752454301088452</v>
      </c>
      <c r="G61" s="26">
        <f t="shared" si="15"/>
        <v>-3910706.7766253948</v>
      </c>
      <c r="H61" s="42">
        <f t="shared" si="16"/>
        <v>-1.0433690609126955</v>
      </c>
      <c r="I61" s="26">
        <f>+-I55-SUM(I57:I60)</f>
        <v>387923328.30000019</v>
      </c>
      <c r="J61" s="42">
        <f t="shared" si="20"/>
        <v>7.8287436318342536</v>
      </c>
      <c r="K61" s="26">
        <f t="shared" si="17"/>
        <v>-17018744.578701019</v>
      </c>
      <c r="L61" s="42">
        <f t="shared" si="18"/>
        <v>-4.3871413078667985</v>
      </c>
      <c r="M61" s="77" t="s">
        <v>150</v>
      </c>
    </row>
    <row r="62" spans="1:16357" ht="13.5" customHeight="1"/>
  </sheetData>
  <sheetProtection algorithmName="SHA-512" hashValue="JIJzCBQPedYnXCa7BAU6zm9VARMoCeP3dC4AkY98ox6aLkLWZaUdV0Sl+vG3iO47JbfZk17WxTJf/IF8Wuzo4A==" saltValue="QOvKO/eM3crqxXbW66rD8w=="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2.5"/>
  <cols>
    <col min="2" max="2" width="28.54296875" customWidth="1"/>
    <col min="3" max="3" width="13.54296875" customWidth="1"/>
    <col min="4" max="4" width="13.453125" customWidth="1"/>
  </cols>
  <sheetData>
    <row r="3" spans="2:4" ht="13" thickBot="1"/>
    <row r="4" spans="2:4" ht="12.75" customHeight="1">
      <c r="B4" s="105"/>
      <c r="C4" s="105" t="s">
        <v>178</v>
      </c>
      <c r="D4" s="107" t="s">
        <v>179</v>
      </c>
    </row>
    <row r="5" spans="2:4">
      <c r="B5" s="106"/>
      <c r="C5" s="106"/>
      <c r="D5" s="108"/>
    </row>
    <row r="6" spans="2:4">
      <c r="B6" s="22" t="s">
        <v>182</v>
      </c>
      <c r="C6" s="23">
        <v>51122438.960000001</v>
      </c>
      <c r="D6" s="23">
        <v>50118940.61699906</v>
      </c>
    </row>
    <row r="7" spans="2:4">
      <c r="B7" s="22" t="s">
        <v>181</v>
      </c>
      <c r="C7" s="23">
        <v>59697131.339999996</v>
      </c>
      <c r="D7" s="23">
        <v>57763326.64507816</v>
      </c>
    </row>
    <row r="8" spans="2:4">
      <c r="B8" s="22" t="s">
        <v>180</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Korisnik</cp:lastModifiedBy>
  <cp:lastPrinted>2021-05-19T06:53:11Z</cp:lastPrinted>
  <dcterms:created xsi:type="dcterms:W3CDTF">2008-03-17T08:49:23Z</dcterms:created>
  <dcterms:modified xsi:type="dcterms:W3CDTF">2023-02-27T07:39:00Z</dcterms:modified>
</cp:coreProperties>
</file>