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Win 10\Desktop\GDDS septembar\"/>
    </mc:Choice>
  </mc:AlternateContent>
  <xr:revisionPtr revIDLastSave="0" documentId="8_{5A13677F-E314-49D0-BB07-EA92E168A29A}" xr6:coauthVersionLast="47" xr6:coauthVersionMax="47" xr10:uidLastSave="{00000000-0000-0000-0000-000000000000}"/>
  <bookViews>
    <workbookView xWindow="-110" yWindow="-110" windowWidth="19420" windowHeight="11620" firstSheet="1" activeTab="2" xr2:uid="{00000000-000D-0000-FFFF-FFFF00000000}"/>
  </bookViews>
  <sheets>
    <sheet name="Master" sheetId="4" state="hidden" r:id="rId1"/>
    <sheet name="Pregled" sheetId="2" r:id="rId2"/>
    <sheet name="Analitika 2023" sheetId="3" r:id="rId3"/>
    <sheet name="2023" sheetId="1" r:id="rId4"/>
  </sheets>
  <externalReferences>
    <externalReference r:id="rId5"/>
    <externalReference r:id="rId6"/>
  </externalReferences>
  <definedNames>
    <definedName name="_xlnm.Print_Area" localSheetId="2">'Analitika 2023'!$B$3:$Q$97</definedName>
    <definedName name="_xlnm.Print_Area" localSheetId="1">Pregled!$B$1:$U$30</definedName>
    <definedName name="_xlnm.Print_Titles" localSheetId="2">'Analitika 2023'!$3:$7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4" l="1"/>
  <c r="F9" i="4"/>
  <c r="F15" i="4" s="1"/>
  <c r="D4" i="4"/>
  <c r="L4" i="3" s="1"/>
  <c r="J10" i="2" s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P7" i="1"/>
  <c r="O7" i="1"/>
  <c r="N7" i="1"/>
  <c r="M7" i="1"/>
  <c r="L7" i="1"/>
  <c r="K7" i="1"/>
  <c r="J7" i="1"/>
  <c r="I7" i="1"/>
  <c r="H7" i="1"/>
  <c r="G7" i="1"/>
  <c r="F7" i="1"/>
  <c r="E7" i="1"/>
  <c r="U12" i="1" l="1"/>
  <c r="U70" i="1"/>
  <c r="U111" i="1"/>
  <c r="U20" i="1"/>
  <c r="U47" i="1"/>
  <c r="U78" i="1"/>
  <c r="U119" i="1"/>
  <c r="U28" i="1"/>
  <c r="U55" i="1"/>
  <c r="U86" i="1"/>
  <c r="U127" i="1"/>
  <c r="U34" i="1"/>
  <c r="U63" i="1"/>
  <c r="U94" i="1"/>
  <c r="U133" i="1"/>
  <c r="U146" i="1"/>
  <c r="U154" i="1"/>
  <c r="U169" i="1"/>
  <c r="U177" i="1"/>
  <c r="U185" i="1"/>
  <c r="U13" i="1"/>
  <c r="U29" i="1"/>
  <c r="U56" i="1"/>
  <c r="U64" i="1"/>
  <c r="U79" i="1"/>
  <c r="U95" i="1"/>
  <c r="U120" i="1"/>
  <c r="U134" i="1"/>
  <c r="U147" i="1"/>
  <c r="U162" i="1"/>
  <c r="U170" i="1"/>
  <c r="U186" i="1"/>
  <c r="U22" i="1"/>
  <c r="U88" i="1"/>
  <c r="U113" i="1"/>
  <c r="U135" i="1"/>
  <c r="U156" i="1"/>
  <c r="U171" i="1"/>
  <c r="U179" i="1"/>
  <c r="U15" i="1"/>
  <c r="U23" i="1"/>
  <c r="U31" i="1"/>
  <c r="U37" i="1"/>
  <c r="U42" i="1"/>
  <c r="U50" i="1"/>
  <c r="U58" i="1"/>
  <c r="U65" i="1"/>
  <c r="U73" i="1"/>
  <c r="U81" i="1"/>
  <c r="U89" i="1"/>
  <c r="U106" i="1"/>
  <c r="U114" i="1"/>
  <c r="U122" i="1"/>
  <c r="U136" i="1"/>
  <c r="U141" i="1"/>
  <c r="U149" i="1"/>
  <c r="U157" i="1"/>
  <c r="U164" i="1"/>
  <c r="U172" i="1"/>
  <c r="U180" i="1"/>
  <c r="U188" i="1"/>
  <c r="U8" i="1"/>
  <c r="U16" i="1"/>
  <c r="U24" i="1"/>
  <c r="U32" i="1"/>
  <c r="U38" i="1"/>
  <c r="U43" i="1"/>
  <c r="U51" i="1"/>
  <c r="U59" i="1"/>
  <c r="U66" i="1"/>
  <c r="U74" i="1"/>
  <c r="U82" i="1"/>
  <c r="U90" i="1"/>
  <c r="U107" i="1"/>
  <c r="U115" i="1"/>
  <c r="U123" i="1"/>
  <c r="U137" i="1"/>
  <c r="U142" i="1"/>
  <c r="U150" i="1"/>
  <c r="U158" i="1"/>
  <c r="U165" i="1"/>
  <c r="U173" i="1"/>
  <c r="U181" i="1"/>
  <c r="U189" i="1"/>
  <c r="U21" i="1"/>
  <c r="U35" i="1"/>
  <c r="U48" i="1"/>
  <c r="U71" i="1"/>
  <c r="U87" i="1"/>
  <c r="U112" i="1"/>
  <c r="U128" i="1"/>
  <c r="U139" i="1"/>
  <c r="U155" i="1"/>
  <c r="U178" i="1"/>
  <c r="U14" i="1"/>
  <c r="U36" i="1"/>
  <c r="U57" i="1"/>
  <c r="U80" i="1"/>
  <c r="U121" i="1"/>
  <c r="U148" i="1"/>
  <c r="U187" i="1"/>
  <c r="U9" i="1"/>
  <c r="U17" i="1"/>
  <c r="U25" i="1"/>
  <c r="U39" i="1"/>
  <c r="U44" i="1"/>
  <c r="U52" i="1"/>
  <c r="U60" i="1"/>
  <c r="U67" i="1"/>
  <c r="U75" i="1"/>
  <c r="U83" i="1"/>
  <c r="U91" i="1"/>
  <c r="U108" i="1"/>
  <c r="U116" i="1"/>
  <c r="U124" i="1"/>
  <c r="U130" i="1"/>
  <c r="U138" i="1"/>
  <c r="U143" i="1"/>
  <c r="U151" i="1"/>
  <c r="U159" i="1"/>
  <c r="U166" i="1"/>
  <c r="U174" i="1"/>
  <c r="U182" i="1"/>
  <c r="U190" i="1"/>
  <c r="U10" i="1"/>
  <c r="U18" i="1"/>
  <c r="U26" i="1"/>
  <c r="U40" i="1"/>
  <c r="U45" i="1"/>
  <c r="U53" i="1"/>
  <c r="U61" i="1"/>
  <c r="U68" i="1"/>
  <c r="U76" i="1"/>
  <c r="U84" i="1"/>
  <c r="U92" i="1"/>
  <c r="U109" i="1"/>
  <c r="U117" i="1"/>
  <c r="U125" i="1"/>
  <c r="U131" i="1"/>
  <c r="U144" i="1"/>
  <c r="U152" i="1"/>
  <c r="U160" i="1"/>
  <c r="U167" i="1"/>
  <c r="U175" i="1"/>
  <c r="U183" i="1"/>
  <c r="U191" i="1"/>
  <c r="U30" i="1"/>
  <c r="U49" i="1"/>
  <c r="U72" i="1"/>
  <c r="U105" i="1"/>
  <c r="U129" i="1"/>
  <c r="U140" i="1"/>
  <c r="U163" i="1"/>
  <c r="U11" i="1"/>
  <c r="U19" i="1"/>
  <c r="U27" i="1"/>
  <c r="U33" i="1"/>
  <c r="U41" i="1"/>
  <c r="U46" i="1"/>
  <c r="U54" i="1"/>
  <c r="U62" i="1"/>
  <c r="U69" i="1"/>
  <c r="U77" i="1"/>
  <c r="U85" i="1"/>
  <c r="U93" i="1"/>
  <c r="U110" i="1"/>
  <c r="U118" i="1"/>
  <c r="U126" i="1"/>
  <c r="U132" i="1"/>
  <c r="U145" i="1"/>
  <c r="U153" i="1"/>
  <c r="U161" i="1"/>
  <c r="U168" i="1"/>
  <c r="U176" i="1"/>
  <c r="U184" i="1"/>
  <c r="U192" i="1"/>
  <c r="K96" i="3"/>
  <c r="L90" i="3"/>
  <c r="N90" i="3" s="1"/>
  <c r="K62" i="3"/>
  <c r="L50" i="3"/>
  <c r="N50" i="3" s="1"/>
  <c r="L39" i="3"/>
  <c r="L29" i="3"/>
  <c r="N29" i="3" s="1"/>
  <c r="K19" i="3"/>
  <c r="K9" i="3"/>
  <c r="L87" i="3"/>
  <c r="N87" i="3" s="1"/>
  <c r="L61" i="3"/>
  <c r="N61" i="3" s="1"/>
  <c r="K50" i="3"/>
  <c r="K39" i="3"/>
  <c r="L27" i="3"/>
  <c r="N27" i="3" s="1"/>
  <c r="K16" i="3"/>
  <c r="L83" i="3"/>
  <c r="N83" i="3" s="1"/>
  <c r="L58" i="3"/>
  <c r="N58" i="3" s="1"/>
  <c r="L47" i="3"/>
  <c r="N47" i="3" s="1"/>
  <c r="L37" i="3"/>
  <c r="N37" i="3" s="1"/>
  <c r="K27" i="3"/>
  <c r="K75" i="3"/>
  <c r="L35" i="3"/>
  <c r="K14" i="3"/>
  <c r="K71" i="3"/>
  <c r="K56" i="3"/>
  <c r="L45" i="3"/>
  <c r="K35" i="3"/>
  <c r="L23" i="3"/>
  <c r="N23" i="3" s="1"/>
  <c r="K12" i="3"/>
  <c r="L68" i="3"/>
  <c r="N68" i="3" s="1"/>
  <c r="L53" i="3"/>
  <c r="N53" i="3" s="1"/>
  <c r="L43" i="3"/>
  <c r="L33" i="3"/>
  <c r="N33" i="3" s="1"/>
  <c r="K23" i="3"/>
  <c r="L11" i="3"/>
  <c r="N11" i="3" s="1"/>
  <c r="K65" i="3"/>
  <c r="K53" i="3"/>
  <c r="K43" i="3"/>
  <c r="L31" i="3"/>
  <c r="L21" i="3"/>
  <c r="N21" i="3" s="1"/>
  <c r="K10" i="3"/>
  <c r="L96" i="3"/>
  <c r="N96" i="3" s="1"/>
  <c r="K64" i="3"/>
  <c r="K52" i="3"/>
  <c r="L41" i="3"/>
  <c r="N41" i="3" s="1"/>
  <c r="K31" i="3"/>
  <c r="L19" i="3"/>
  <c r="N19" i="3" s="1"/>
  <c r="L9" i="3"/>
  <c r="L15" i="3"/>
  <c r="L56" i="3"/>
  <c r="N56" i="3" s="1"/>
  <c r="K47" i="3"/>
  <c r="L25" i="3"/>
  <c r="N25" i="3" s="1"/>
  <c r="K60" i="3"/>
  <c r="L62" i="3"/>
  <c r="N62" i="3" s="1"/>
  <c r="L75" i="3"/>
  <c r="K80" i="3"/>
  <c r="L12" i="3"/>
  <c r="M12" i="3" s="1"/>
  <c r="K20" i="3"/>
  <c r="K24" i="3"/>
  <c r="K32" i="3"/>
  <c r="K40" i="3"/>
  <c r="K44" i="3"/>
  <c r="K51" i="3"/>
  <c r="K57" i="3"/>
  <c r="K63" i="3"/>
  <c r="K66" i="3"/>
  <c r="K72" i="3"/>
  <c r="L80" i="3"/>
  <c r="N80" i="3" s="1"/>
  <c r="L84" i="3"/>
  <c r="K94" i="3"/>
  <c r="K13" i="3"/>
  <c r="K17" i="3"/>
  <c r="L20" i="3"/>
  <c r="N20" i="3" s="1"/>
  <c r="L24" i="3"/>
  <c r="L28" i="3"/>
  <c r="N28" i="3" s="1"/>
  <c r="L32" i="3"/>
  <c r="N32" i="3" s="1"/>
  <c r="L36" i="3"/>
  <c r="L40" i="3"/>
  <c r="N40" i="3" s="1"/>
  <c r="L44" i="3"/>
  <c r="K48" i="3"/>
  <c r="L51" i="3"/>
  <c r="N51" i="3" s="1"/>
  <c r="K54" i="3"/>
  <c r="L57" i="3"/>
  <c r="N57" i="3" s="1"/>
  <c r="L63" i="3"/>
  <c r="N63" i="3" s="1"/>
  <c r="L66" i="3"/>
  <c r="N66" i="3" s="1"/>
  <c r="L69" i="3"/>
  <c r="N69" i="3" s="1"/>
  <c r="L72" i="3"/>
  <c r="N72" i="3" s="1"/>
  <c r="K76" i="3"/>
  <c r="K81" i="3"/>
  <c r="K85" i="3"/>
  <c r="K88" i="3"/>
  <c r="K92" i="3"/>
  <c r="L94" i="3"/>
  <c r="L65" i="3"/>
  <c r="N65" i="3" s="1"/>
  <c r="L71" i="3"/>
  <c r="N71" i="3" s="1"/>
  <c r="K84" i="3"/>
  <c r="K91" i="3"/>
  <c r="L16" i="3"/>
  <c r="N16" i="3" s="1"/>
  <c r="K28" i="3"/>
  <c r="O28" i="3" s="1"/>
  <c r="P28" i="3" s="1"/>
  <c r="K36" i="3"/>
  <c r="L60" i="3"/>
  <c r="K69" i="3"/>
  <c r="L91" i="3"/>
  <c r="N91" i="3" s="1"/>
  <c r="L13" i="3"/>
  <c r="N13" i="3" s="1"/>
  <c r="L17" i="3"/>
  <c r="K21" i="3"/>
  <c r="K25" i="3"/>
  <c r="K29" i="3"/>
  <c r="K33" i="3"/>
  <c r="K37" i="3"/>
  <c r="K41" i="3"/>
  <c r="K45" i="3"/>
  <c r="L48" i="3"/>
  <c r="L54" i="3"/>
  <c r="K58" i="3"/>
  <c r="K61" i="3"/>
  <c r="K67" i="3"/>
  <c r="K73" i="3"/>
  <c r="L76" i="3"/>
  <c r="K78" i="3"/>
  <c r="L81" i="3"/>
  <c r="O81" i="3" s="1"/>
  <c r="P81" i="3" s="1"/>
  <c r="L85" i="3"/>
  <c r="M85" i="3" s="1"/>
  <c r="L88" i="3"/>
  <c r="M88" i="3" s="1"/>
  <c r="L92" i="3"/>
  <c r="N92" i="3" s="1"/>
  <c r="K95" i="3"/>
  <c r="L67" i="3"/>
  <c r="N67" i="3" s="1"/>
  <c r="K70" i="3"/>
  <c r="L73" i="3"/>
  <c r="N73" i="3" s="1"/>
  <c r="L78" i="3"/>
  <c r="K82" i="3"/>
  <c r="K86" i="3"/>
  <c r="K89" i="3"/>
  <c r="K93" i="3"/>
  <c r="L95" i="3"/>
  <c r="L10" i="3"/>
  <c r="N10" i="3" s="1"/>
  <c r="L14" i="3"/>
  <c r="N14" i="3" s="1"/>
  <c r="K18" i="3"/>
  <c r="K22" i="3"/>
  <c r="K26" i="3"/>
  <c r="K30" i="3"/>
  <c r="K34" i="3"/>
  <c r="K38" i="3"/>
  <c r="K42" i="3"/>
  <c r="K46" i="3"/>
  <c r="K49" i="3"/>
  <c r="L52" i="3"/>
  <c r="K55" i="3"/>
  <c r="K59" i="3"/>
  <c r="L64" i="3"/>
  <c r="L70" i="3"/>
  <c r="K74" i="3"/>
  <c r="K77" i="3"/>
  <c r="K79" i="3"/>
  <c r="L82" i="3"/>
  <c r="N82" i="3" s="1"/>
  <c r="L86" i="3"/>
  <c r="N86" i="3" s="1"/>
  <c r="L89" i="3"/>
  <c r="O89" i="3" s="1"/>
  <c r="P89" i="3" s="1"/>
  <c r="L93" i="3"/>
  <c r="K11" i="3"/>
  <c r="K15" i="3"/>
  <c r="L18" i="3"/>
  <c r="L22" i="3"/>
  <c r="N22" i="3" s="1"/>
  <c r="L26" i="3"/>
  <c r="L30" i="3"/>
  <c r="N30" i="3" s="1"/>
  <c r="L34" i="3"/>
  <c r="L38" i="3"/>
  <c r="L42" i="3"/>
  <c r="L46" i="3"/>
  <c r="N46" i="3" s="1"/>
  <c r="L49" i="3"/>
  <c r="N49" i="3" s="1"/>
  <c r="L55" i="3"/>
  <c r="N55" i="3" s="1"/>
  <c r="L59" i="3"/>
  <c r="N59" i="3" s="1"/>
  <c r="K68" i="3"/>
  <c r="L74" i="3"/>
  <c r="N74" i="3" s="1"/>
  <c r="L77" i="3"/>
  <c r="L79" i="3"/>
  <c r="N79" i="3" s="1"/>
  <c r="K83" i="3"/>
  <c r="K87" i="3"/>
  <c r="K90" i="3"/>
  <c r="N45" i="3"/>
  <c r="F16" i="4"/>
  <c r="F10" i="4"/>
  <c r="F19" i="4"/>
  <c r="F12" i="4"/>
  <c r="F20" i="4"/>
  <c r="F17" i="4"/>
  <c r="F11" i="4"/>
  <c r="F13" i="4"/>
  <c r="D6" i="4"/>
  <c r="F4" i="3" s="1"/>
  <c r="M10" i="2" s="1"/>
  <c r="F18" i="4"/>
  <c r="F14" i="4"/>
  <c r="Q104" i="1"/>
  <c r="Q7" i="1"/>
  <c r="M54" i="3" l="1"/>
  <c r="O47" i="3"/>
  <c r="P47" i="3" s="1"/>
  <c r="M39" i="3"/>
  <c r="J19" i="2"/>
  <c r="J23" i="2"/>
  <c r="J13" i="2"/>
  <c r="J17" i="2"/>
  <c r="J15" i="2"/>
  <c r="J21" i="2"/>
  <c r="O75" i="3"/>
  <c r="P75" i="3" s="1"/>
  <c r="O50" i="3"/>
  <c r="P50" i="3" s="1"/>
  <c r="M25" i="3"/>
  <c r="M52" i="3"/>
  <c r="M36" i="3"/>
  <c r="M50" i="3"/>
  <c r="M41" i="3"/>
  <c r="M23" i="3"/>
  <c r="O35" i="3"/>
  <c r="P35" i="3" s="1"/>
  <c r="O39" i="3"/>
  <c r="P39" i="3" s="1"/>
  <c r="M96" i="3"/>
  <c r="M47" i="3"/>
  <c r="N39" i="3"/>
  <c r="M53" i="3"/>
  <c r="O87" i="3"/>
  <c r="P87" i="3" s="1"/>
  <c r="O18" i="3"/>
  <c r="P18" i="3" s="1"/>
  <c r="O45" i="3"/>
  <c r="P45" i="3" s="1"/>
  <c r="M80" i="3"/>
  <c r="M19" i="3"/>
  <c r="O96" i="3"/>
  <c r="P96" i="3" s="1"/>
  <c r="O90" i="3"/>
  <c r="P90" i="3" s="1"/>
  <c r="O31" i="3"/>
  <c r="P31" i="3" s="1"/>
  <c r="N9" i="3"/>
  <c r="M16" i="3"/>
  <c r="M11" i="3"/>
  <c r="O37" i="3"/>
  <c r="P37" i="3" s="1"/>
  <c r="O30" i="3"/>
  <c r="P30" i="3" s="1"/>
  <c r="M45" i="3"/>
  <c r="O23" i="3"/>
  <c r="P23" i="3" s="1"/>
  <c r="M48" i="3"/>
  <c r="M15" i="3"/>
  <c r="M76" i="3"/>
  <c r="M70" i="3"/>
  <c r="O38" i="3"/>
  <c r="P38" i="3" s="1"/>
  <c r="M64" i="3"/>
  <c r="O94" i="3"/>
  <c r="P94" i="3" s="1"/>
  <c r="O11" i="3"/>
  <c r="P11" i="3" s="1"/>
  <c r="O42" i="3"/>
  <c r="P42" i="3" s="1"/>
  <c r="M26" i="3"/>
  <c r="O24" i="3"/>
  <c r="P24" i="3" s="1"/>
  <c r="N18" i="3"/>
  <c r="M20" i="3"/>
  <c r="O83" i="3"/>
  <c r="P83" i="3" s="1"/>
  <c r="N12" i="3"/>
  <c r="O73" i="3"/>
  <c r="P73" i="3" s="1"/>
  <c r="O14" i="3"/>
  <c r="P14" i="3" s="1"/>
  <c r="M14" i="3"/>
  <c r="M31" i="3"/>
  <c r="M87" i="3"/>
  <c r="O56" i="3"/>
  <c r="P56" i="3" s="1"/>
  <c r="M46" i="3"/>
  <c r="N31" i="3"/>
  <c r="O22" i="3"/>
  <c r="P22" i="3" s="1"/>
  <c r="M24" i="3"/>
  <c r="O12" i="3"/>
  <c r="P12" i="3" s="1"/>
  <c r="O61" i="3"/>
  <c r="P61" i="3" s="1"/>
  <c r="O53" i="3"/>
  <c r="P53" i="3" s="1"/>
  <c r="O29" i="3"/>
  <c r="P29" i="3" s="1"/>
  <c r="M10" i="3"/>
  <c r="M69" i="3"/>
  <c r="M42" i="3"/>
  <c r="O86" i="3"/>
  <c r="P86" i="3" s="1"/>
  <c r="N42" i="3"/>
  <c r="M55" i="3"/>
  <c r="M21" i="3"/>
  <c r="N94" i="3"/>
  <c r="O46" i="3"/>
  <c r="P46" i="3" s="1"/>
  <c r="M29" i="3"/>
  <c r="M61" i="3"/>
  <c r="M35" i="3"/>
  <c r="O27" i="3"/>
  <c r="P27" i="3" s="1"/>
  <c r="O41" i="3"/>
  <c r="P41" i="3" s="1"/>
  <c r="O78" i="3"/>
  <c r="P78" i="3" s="1"/>
  <c r="O17" i="3"/>
  <c r="P17" i="3" s="1"/>
  <c r="M38" i="3"/>
  <c r="M71" i="3"/>
  <c r="O43" i="3"/>
  <c r="P43" i="3" s="1"/>
  <c r="M83" i="3"/>
  <c r="M62" i="3"/>
  <c r="N26" i="3"/>
  <c r="M27" i="3"/>
  <c r="N81" i="3"/>
  <c r="O68" i="3"/>
  <c r="P68" i="3" s="1"/>
  <c r="O36" i="3"/>
  <c r="P36" i="3" s="1"/>
  <c r="M91" i="3"/>
  <c r="O15" i="3"/>
  <c r="P15" i="3" s="1"/>
  <c r="M32" i="3"/>
  <c r="N38" i="3"/>
  <c r="N35" i="3"/>
  <c r="M17" i="3"/>
  <c r="O62" i="3"/>
  <c r="P62" i="3" s="1"/>
  <c r="O66" i="3"/>
  <c r="P66" i="3" s="1"/>
  <c r="O84" i="3"/>
  <c r="P84" i="3" s="1"/>
  <c r="M68" i="3"/>
  <c r="N36" i="3"/>
  <c r="O21" i="3"/>
  <c r="P21" i="3" s="1"/>
  <c r="M66" i="3"/>
  <c r="N15" i="3"/>
  <c r="O19" i="3"/>
  <c r="P19" i="3" s="1"/>
  <c r="O58" i="3"/>
  <c r="P58" i="3" s="1"/>
  <c r="O33" i="3"/>
  <c r="P33" i="3" s="1"/>
  <c r="M37" i="3"/>
  <c r="M94" i="3"/>
  <c r="M43" i="3"/>
  <c r="O91" i="3"/>
  <c r="P91" i="3" s="1"/>
  <c r="O80" i="3"/>
  <c r="P80" i="3" s="1"/>
  <c r="M86" i="3"/>
  <c r="M56" i="3"/>
  <c r="N43" i="3"/>
  <c r="O10" i="3"/>
  <c r="P10" i="3" s="1"/>
  <c r="O9" i="3"/>
  <c r="P9" i="3" s="1"/>
  <c r="O44" i="3"/>
  <c r="P44" i="3" s="1"/>
  <c r="K8" i="3"/>
  <c r="M9" i="3"/>
  <c r="M49" i="3"/>
  <c r="O26" i="3"/>
  <c r="P26" i="3" s="1"/>
  <c r="O85" i="3"/>
  <c r="P85" i="3" s="1"/>
  <c r="N85" i="3"/>
  <c r="M84" i="3"/>
  <c r="O20" i="3"/>
  <c r="P20" i="3" s="1"/>
  <c r="O16" i="3"/>
  <c r="P16" i="3" s="1"/>
  <c r="M81" i="3"/>
  <c r="O57" i="3"/>
  <c r="P57" i="3" s="1"/>
  <c r="L8" i="3"/>
  <c r="O51" i="3"/>
  <c r="P51" i="3" s="1"/>
  <c r="M78" i="3"/>
  <c r="O32" i="3"/>
  <c r="P32" i="3" s="1"/>
  <c r="N24" i="3"/>
  <c r="M79" i="3"/>
  <c r="O59" i="3"/>
  <c r="P59" i="3" s="1"/>
  <c r="M95" i="3"/>
  <c r="O67" i="3"/>
  <c r="P67" i="3" s="1"/>
  <c r="O92" i="3"/>
  <c r="P92" i="3" s="1"/>
  <c r="N78" i="3"/>
  <c r="M18" i="3"/>
  <c r="M34" i="3"/>
  <c r="N17" i="3"/>
  <c r="O79" i="3"/>
  <c r="P79" i="3" s="1"/>
  <c r="M82" i="3"/>
  <c r="N60" i="3"/>
  <c r="O60" i="3"/>
  <c r="P60" i="3" s="1"/>
  <c r="O65" i="3"/>
  <c r="P65" i="3" s="1"/>
  <c r="M33" i="3"/>
  <c r="M28" i="3"/>
  <c r="N44" i="3"/>
  <c r="M30" i="3"/>
  <c r="O82" i="3"/>
  <c r="P82" i="3" s="1"/>
  <c r="O55" i="3"/>
  <c r="P55" i="3" s="1"/>
  <c r="M59" i="3"/>
  <c r="M65" i="3"/>
  <c r="M22" i="3"/>
  <c r="O69" i="3"/>
  <c r="P69" i="3" s="1"/>
  <c r="O25" i="3"/>
  <c r="P25" i="3" s="1"/>
  <c r="O72" i="3"/>
  <c r="P72" i="3" s="1"/>
  <c r="O49" i="3"/>
  <c r="P49" i="3" s="1"/>
  <c r="N54" i="3"/>
  <c r="O54" i="3"/>
  <c r="P54" i="3" s="1"/>
  <c r="M57" i="3"/>
  <c r="M89" i="3"/>
  <c r="M44" i="3"/>
  <c r="N34" i="3"/>
  <c r="M13" i="3"/>
  <c r="N89" i="3"/>
  <c r="M92" i="3"/>
  <c r="M60" i="3"/>
  <c r="M67" i="3"/>
  <c r="O13" i="3"/>
  <c r="P13" i="3" s="1"/>
  <c r="O88" i="3"/>
  <c r="P88" i="3" s="1"/>
  <c r="M63" i="3"/>
  <c r="O74" i="3"/>
  <c r="P74" i="3" s="1"/>
  <c r="M73" i="3"/>
  <c r="N48" i="3"/>
  <c r="O48" i="3"/>
  <c r="P48" i="3" s="1"/>
  <c r="N52" i="3"/>
  <c r="O52" i="3"/>
  <c r="P52" i="3" s="1"/>
  <c r="M75" i="3"/>
  <c r="N75" i="3"/>
  <c r="M90" i="3"/>
  <c r="M74" i="3"/>
  <c r="M58" i="3"/>
  <c r="M40" i="3"/>
  <c r="M51" i="3"/>
  <c r="O34" i="3"/>
  <c r="P34" i="3" s="1"/>
  <c r="N70" i="3"/>
  <c r="O70" i="3"/>
  <c r="P70" i="3" s="1"/>
  <c r="N88" i="3"/>
  <c r="N84" i="3"/>
  <c r="M72" i="3"/>
  <c r="O40" i="3"/>
  <c r="P40" i="3" s="1"/>
  <c r="N77" i="3"/>
  <c r="M77" i="3"/>
  <c r="O77" i="3"/>
  <c r="P77" i="3" s="1"/>
  <c r="N93" i="3"/>
  <c r="M93" i="3"/>
  <c r="O93" i="3"/>
  <c r="P93" i="3" s="1"/>
  <c r="N64" i="3"/>
  <c r="O64" i="3"/>
  <c r="P64" i="3" s="1"/>
  <c r="N95" i="3"/>
  <c r="O95" i="3"/>
  <c r="P95" i="3" s="1"/>
  <c r="N76" i="3"/>
  <c r="O76" i="3"/>
  <c r="P76" i="3" s="1"/>
  <c r="O63" i="3"/>
  <c r="P63" i="3" s="1"/>
  <c r="O71" i="3"/>
  <c r="P71" i="3" s="1"/>
  <c r="E94" i="3"/>
  <c r="E86" i="3"/>
  <c r="E78" i="3"/>
  <c r="E70" i="3"/>
  <c r="E63" i="3"/>
  <c r="E55" i="3"/>
  <c r="E47" i="3"/>
  <c r="E42" i="3"/>
  <c r="E34" i="3"/>
  <c r="E28" i="3"/>
  <c r="E20" i="3"/>
  <c r="E12" i="3"/>
  <c r="F92" i="3"/>
  <c r="F84" i="3"/>
  <c r="F76" i="3"/>
  <c r="F68" i="3"/>
  <c r="F61" i="3"/>
  <c r="F53" i="3"/>
  <c r="F45" i="3"/>
  <c r="F40" i="3"/>
  <c r="F26" i="3"/>
  <c r="F18" i="3"/>
  <c r="F10" i="3"/>
  <c r="F44" i="3"/>
  <c r="F17" i="3"/>
  <c r="F95" i="3"/>
  <c r="F56" i="3"/>
  <c r="F21" i="3"/>
  <c r="E96" i="3"/>
  <c r="F94" i="3"/>
  <c r="F63" i="3"/>
  <c r="F20" i="3"/>
  <c r="E93" i="3"/>
  <c r="E85" i="3"/>
  <c r="E77" i="3"/>
  <c r="E69" i="3"/>
  <c r="E62" i="3"/>
  <c r="E54" i="3"/>
  <c r="E46" i="3"/>
  <c r="E41" i="3"/>
  <c r="E27" i="3"/>
  <c r="E19" i="3"/>
  <c r="E11" i="3"/>
  <c r="F91" i="3"/>
  <c r="F83" i="3"/>
  <c r="F75" i="3"/>
  <c r="F67" i="3"/>
  <c r="F60" i="3"/>
  <c r="F52" i="3"/>
  <c r="F39" i="3"/>
  <c r="F33" i="3"/>
  <c r="E73" i="3"/>
  <c r="E50" i="3"/>
  <c r="E23" i="3"/>
  <c r="F64" i="3"/>
  <c r="E80" i="3"/>
  <c r="E14" i="3"/>
  <c r="F70" i="3"/>
  <c r="F12" i="3"/>
  <c r="E92" i="3"/>
  <c r="E84" i="3"/>
  <c r="E76" i="3"/>
  <c r="E68" i="3"/>
  <c r="E61" i="3"/>
  <c r="E53" i="3"/>
  <c r="E45" i="3"/>
  <c r="E40" i="3"/>
  <c r="E26" i="3"/>
  <c r="E18" i="3"/>
  <c r="E10" i="3"/>
  <c r="F90" i="3"/>
  <c r="F82" i="3"/>
  <c r="F74" i="3"/>
  <c r="F66" i="3"/>
  <c r="F59" i="3"/>
  <c r="F51" i="3"/>
  <c r="F43" i="3"/>
  <c r="F38" i="3"/>
  <c r="F32" i="3"/>
  <c r="F24" i="3"/>
  <c r="F16" i="3"/>
  <c r="F80" i="3"/>
  <c r="F49" i="3"/>
  <c r="F36" i="3"/>
  <c r="F14" i="3"/>
  <c r="E15" i="3"/>
  <c r="F71" i="3"/>
  <c r="F29" i="3"/>
  <c r="E88" i="3"/>
  <c r="E57" i="3"/>
  <c r="E30" i="3"/>
  <c r="F86" i="3"/>
  <c r="F47" i="3"/>
  <c r="E91" i="3"/>
  <c r="E83" i="3"/>
  <c r="E75" i="3"/>
  <c r="E67" i="3"/>
  <c r="E60" i="3"/>
  <c r="E52" i="3"/>
  <c r="E44" i="3"/>
  <c r="E39" i="3"/>
  <c r="E33" i="3"/>
  <c r="E25" i="3"/>
  <c r="E17" i="3"/>
  <c r="F89" i="3"/>
  <c r="F81" i="3"/>
  <c r="F73" i="3"/>
  <c r="F58" i="3"/>
  <c r="F50" i="3"/>
  <c r="F37" i="3"/>
  <c r="F31" i="3"/>
  <c r="F23" i="3"/>
  <c r="F15" i="3"/>
  <c r="F88" i="3"/>
  <c r="F22" i="3"/>
  <c r="E81" i="3"/>
  <c r="E31" i="3"/>
  <c r="F79" i="3"/>
  <c r="F48" i="3"/>
  <c r="F13" i="3"/>
  <c r="E65" i="3"/>
  <c r="E36" i="3"/>
  <c r="F78" i="3"/>
  <c r="F42" i="3"/>
  <c r="E90" i="3"/>
  <c r="E82" i="3"/>
  <c r="E74" i="3"/>
  <c r="E66" i="3"/>
  <c r="E59" i="3"/>
  <c r="E51" i="3"/>
  <c r="E43" i="3"/>
  <c r="E38" i="3"/>
  <c r="E32" i="3"/>
  <c r="E24" i="3"/>
  <c r="E16" i="3"/>
  <c r="F96" i="3"/>
  <c r="F72" i="3"/>
  <c r="F65" i="3"/>
  <c r="F57" i="3"/>
  <c r="F30" i="3"/>
  <c r="E89" i="3"/>
  <c r="E37" i="3"/>
  <c r="F87" i="3"/>
  <c r="F35" i="3"/>
  <c r="E72" i="3"/>
  <c r="E49" i="3"/>
  <c r="E22" i="3"/>
  <c r="F55" i="3"/>
  <c r="F28" i="3"/>
  <c r="E95" i="3"/>
  <c r="E87" i="3"/>
  <c r="E79" i="3"/>
  <c r="E71" i="3"/>
  <c r="E64" i="3"/>
  <c r="E56" i="3"/>
  <c r="E48" i="3"/>
  <c r="E35" i="3"/>
  <c r="E29" i="3"/>
  <c r="E21" i="3"/>
  <c r="E13" i="3"/>
  <c r="F93" i="3"/>
  <c r="F85" i="3"/>
  <c r="F77" i="3"/>
  <c r="F69" i="3"/>
  <c r="F62" i="3"/>
  <c r="F54" i="3"/>
  <c r="F46" i="3"/>
  <c r="F41" i="3"/>
  <c r="F27" i="3"/>
  <c r="F19" i="3"/>
  <c r="F11" i="3"/>
  <c r="F25" i="3"/>
  <c r="E58" i="3"/>
  <c r="F34" i="3"/>
  <c r="N8" i="3" l="1"/>
  <c r="M8" i="3"/>
  <c r="J25" i="2"/>
  <c r="K25" i="2" s="1"/>
  <c r="O8" i="3"/>
  <c r="P8" i="3" s="1"/>
  <c r="I18" i="3"/>
  <c r="J18" i="3" s="1"/>
  <c r="H18" i="3"/>
  <c r="G18" i="3"/>
  <c r="I91" i="3"/>
  <c r="J91" i="3" s="1"/>
  <c r="H91" i="3"/>
  <c r="G91" i="3"/>
  <c r="H41" i="3"/>
  <c r="I41" i="3"/>
  <c r="J41" i="3" s="1"/>
  <c r="G41" i="3"/>
  <c r="H65" i="3"/>
  <c r="G65" i="3"/>
  <c r="I65" i="3"/>
  <c r="J65" i="3" s="1"/>
  <c r="I88" i="3"/>
  <c r="J88" i="3" s="1"/>
  <c r="H88" i="3"/>
  <c r="G88" i="3"/>
  <c r="I47" i="3"/>
  <c r="J47" i="3" s="1"/>
  <c r="G47" i="3"/>
  <c r="H47" i="3"/>
  <c r="H32" i="3"/>
  <c r="G32" i="3"/>
  <c r="I32" i="3"/>
  <c r="J32" i="3" s="1"/>
  <c r="I90" i="3"/>
  <c r="J90" i="3" s="1"/>
  <c r="H90" i="3"/>
  <c r="G90" i="3"/>
  <c r="H33" i="3"/>
  <c r="G33" i="3"/>
  <c r="I33" i="3"/>
  <c r="J33" i="3" s="1"/>
  <c r="G11" i="3"/>
  <c r="H21" i="3"/>
  <c r="I21" i="3"/>
  <c r="J21" i="3" s="1"/>
  <c r="G21" i="3"/>
  <c r="G92" i="3"/>
  <c r="I92" i="3"/>
  <c r="J92" i="3" s="1"/>
  <c r="H92" i="3"/>
  <c r="I74" i="3"/>
  <c r="J74" i="3" s="1"/>
  <c r="H74" i="3"/>
  <c r="G74" i="3"/>
  <c r="I93" i="3"/>
  <c r="J93" i="3" s="1"/>
  <c r="H93" i="3"/>
  <c r="G93" i="3"/>
  <c r="G57" i="3"/>
  <c r="H57" i="3"/>
  <c r="I57" i="3"/>
  <c r="J57" i="3" s="1"/>
  <c r="I58" i="3"/>
  <c r="J58" i="3" s="1"/>
  <c r="H58" i="3"/>
  <c r="G58" i="3"/>
  <c r="H24" i="3"/>
  <c r="G24" i="3"/>
  <c r="I24" i="3"/>
  <c r="J24" i="3" s="1"/>
  <c r="I26" i="3"/>
  <c r="J26" i="3" s="1"/>
  <c r="H26" i="3"/>
  <c r="G26" i="3"/>
  <c r="I34" i="3"/>
  <c r="J34" i="3" s="1"/>
  <c r="H34" i="3"/>
  <c r="G34" i="3"/>
  <c r="I46" i="3"/>
  <c r="J46" i="3" s="1"/>
  <c r="H46" i="3"/>
  <c r="G46" i="3"/>
  <c r="I35" i="3"/>
  <c r="J35" i="3" s="1"/>
  <c r="G35" i="3"/>
  <c r="H35" i="3"/>
  <c r="H72" i="3"/>
  <c r="G72" i="3"/>
  <c r="I72" i="3"/>
  <c r="J72" i="3" s="1"/>
  <c r="I15" i="3"/>
  <c r="J15" i="3" s="1"/>
  <c r="H15" i="3"/>
  <c r="G15" i="3"/>
  <c r="H73" i="3"/>
  <c r="G73" i="3"/>
  <c r="I73" i="3"/>
  <c r="J73" i="3" s="1"/>
  <c r="G86" i="3"/>
  <c r="I86" i="3"/>
  <c r="J86" i="3" s="1"/>
  <c r="H86" i="3"/>
  <c r="I38" i="3"/>
  <c r="J38" i="3" s="1"/>
  <c r="H38" i="3"/>
  <c r="G38" i="3"/>
  <c r="I39" i="3"/>
  <c r="J39" i="3" s="1"/>
  <c r="G39" i="3"/>
  <c r="H39" i="3"/>
  <c r="H56" i="3"/>
  <c r="G56" i="3"/>
  <c r="I56" i="3"/>
  <c r="J56" i="3" s="1"/>
  <c r="H40" i="3"/>
  <c r="I40" i="3"/>
  <c r="J40" i="3" s="1"/>
  <c r="G40" i="3"/>
  <c r="H94" i="3"/>
  <c r="I94" i="3"/>
  <c r="J94" i="3" s="1"/>
  <c r="G94" i="3"/>
  <c r="G82" i="3"/>
  <c r="I82" i="3"/>
  <c r="J82" i="3" s="1"/>
  <c r="H82" i="3"/>
  <c r="H54" i="3"/>
  <c r="G54" i="3"/>
  <c r="I54" i="3"/>
  <c r="J54" i="3" s="1"/>
  <c r="I87" i="3"/>
  <c r="J87" i="3" s="1"/>
  <c r="H87" i="3"/>
  <c r="G87" i="3"/>
  <c r="H96" i="3"/>
  <c r="I96" i="3"/>
  <c r="J96" i="3" s="1"/>
  <c r="G96" i="3"/>
  <c r="H13" i="3"/>
  <c r="G13" i="3"/>
  <c r="I13" i="3"/>
  <c r="J13" i="3" s="1"/>
  <c r="H23" i="3"/>
  <c r="G23" i="3"/>
  <c r="I23" i="3"/>
  <c r="J23" i="3" s="1"/>
  <c r="I81" i="3"/>
  <c r="J81" i="3" s="1"/>
  <c r="H81" i="3"/>
  <c r="G81" i="3"/>
  <c r="I14" i="3"/>
  <c r="J14" i="3" s="1"/>
  <c r="H14" i="3"/>
  <c r="G14" i="3"/>
  <c r="H43" i="3"/>
  <c r="I43" i="3"/>
  <c r="J43" i="3" s="1"/>
  <c r="G43" i="3"/>
  <c r="I52" i="3"/>
  <c r="J52" i="3" s="1"/>
  <c r="H52" i="3"/>
  <c r="G52" i="3"/>
  <c r="G95" i="3"/>
  <c r="I95" i="3"/>
  <c r="J95" i="3" s="1"/>
  <c r="H95" i="3"/>
  <c r="H45" i="3"/>
  <c r="G45" i="3"/>
  <c r="I45" i="3"/>
  <c r="J45" i="3" s="1"/>
  <c r="G85" i="3"/>
  <c r="H85" i="3"/>
  <c r="I85" i="3"/>
  <c r="J85" i="3" s="1"/>
  <c r="G16" i="3"/>
  <c r="H16" i="3"/>
  <c r="I16" i="3"/>
  <c r="J16" i="3" s="1"/>
  <c r="I83" i="3"/>
  <c r="J83" i="3" s="1"/>
  <c r="H83" i="3"/>
  <c r="G83" i="3"/>
  <c r="I78" i="3"/>
  <c r="J78" i="3" s="1"/>
  <c r="H78" i="3"/>
  <c r="G78" i="3"/>
  <c r="H84" i="3"/>
  <c r="G84" i="3"/>
  <c r="I84" i="3"/>
  <c r="J84" i="3" s="1"/>
  <c r="H25" i="3"/>
  <c r="I25" i="3"/>
  <c r="J25" i="3" s="1"/>
  <c r="G25" i="3"/>
  <c r="G62" i="3"/>
  <c r="I62" i="3"/>
  <c r="J62" i="3" s="1"/>
  <c r="H62" i="3"/>
  <c r="G48" i="3"/>
  <c r="I48" i="3"/>
  <c r="J48" i="3" s="1"/>
  <c r="H48" i="3"/>
  <c r="I31" i="3"/>
  <c r="J31" i="3" s="1"/>
  <c r="G31" i="3"/>
  <c r="H31" i="3"/>
  <c r="I89" i="3"/>
  <c r="J89" i="3" s="1"/>
  <c r="H89" i="3"/>
  <c r="G89" i="3"/>
  <c r="H36" i="3"/>
  <c r="G36" i="3"/>
  <c r="I36" i="3"/>
  <c r="J36" i="3" s="1"/>
  <c r="H51" i="3"/>
  <c r="G51" i="3"/>
  <c r="I51" i="3"/>
  <c r="J51" i="3" s="1"/>
  <c r="H64" i="3"/>
  <c r="G64" i="3"/>
  <c r="I64" i="3"/>
  <c r="J64" i="3" s="1"/>
  <c r="I60" i="3"/>
  <c r="J60" i="3" s="1"/>
  <c r="H60" i="3"/>
  <c r="G60" i="3"/>
  <c r="H17" i="3"/>
  <c r="I17" i="3"/>
  <c r="J17" i="3" s="1"/>
  <c r="G17" i="3"/>
  <c r="I53" i="3"/>
  <c r="J53" i="3" s="1"/>
  <c r="H53" i="3"/>
  <c r="G53" i="3"/>
  <c r="H50" i="3"/>
  <c r="I50" i="3"/>
  <c r="J50" i="3" s="1"/>
  <c r="G50" i="3"/>
  <c r="I76" i="3"/>
  <c r="J76" i="3" s="1"/>
  <c r="H76" i="3"/>
  <c r="G76" i="3"/>
  <c r="I22" i="3"/>
  <c r="J22" i="3" s="1"/>
  <c r="G22" i="3"/>
  <c r="H22" i="3"/>
  <c r="H11" i="3"/>
  <c r="I11" i="3"/>
  <c r="J11" i="3" s="1"/>
  <c r="G69" i="3"/>
  <c r="I69" i="3"/>
  <c r="J69" i="3" s="1"/>
  <c r="H69" i="3"/>
  <c r="H28" i="3"/>
  <c r="I28" i="3"/>
  <c r="J28" i="3" s="1"/>
  <c r="G28" i="3"/>
  <c r="H79" i="3"/>
  <c r="G79" i="3"/>
  <c r="I79" i="3"/>
  <c r="J79" i="3" s="1"/>
  <c r="I37" i="3"/>
  <c r="J37" i="3" s="1"/>
  <c r="G37" i="3"/>
  <c r="H37" i="3"/>
  <c r="G49" i="3"/>
  <c r="I49" i="3"/>
  <c r="J49" i="3" s="1"/>
  <c r="H49" i="3"/>
  <c r="H59" i="3"/>
  <c r="G59" i="3"/>
  <c r="I59" i="3"/>
  <c r="J59" i="3" s="1"/>
  <c r="I67" i="3"/>
  <c r="J67" i="3" s="1"/>
  <c r="H67" i="3"/>
  <c r="G67" i="3"/>
  <c r="G20" i="3"/>
  <c r="H20" i="3"/>
  <c r="I20" i="3"/>
  <c r="J20" i="3" s="1"/>
  <c r="H44" i="3"/>
  <c r="I44" i="3"/>
  <c r="J44" i="3" s="1"/>
  <c r="G44" i="3"/>
  <c r="G61" i="3"/>
  <c r="H61" i="3"/>
  <c r="I61" i="3"/>
  <c r="J61" i="3" s="1"/>
  <c r="I27" i="3"/>
  <c r="J27" i="3" s="1"/>
  <c r="H27" i="3"/>
  <c r="G27" i="3"/>
  <c r="I42" i="3"/>
  <c r="J42" i="3" s="1"/>
  <c r="H42" i="3"/>
  <c r="G42" i="3"/>
  <c r="I71" i="3"/>
  <c r="J71" i="3" s="1"/>
  <c r="H71" i="3"/>
  <c r="G71" i="3"/>
  <c r="G70" i="3"/>
  <c r="H70" i="3"/>
  <c r="I70" i="3"/>
  <c r="J70" i="3" s="1"/>
  <c r="I19" i="3"/>
  <c r="J19" i="3" s="1"/>
  <c r="H19" i="3"/>
  <c r="G19" i="3"/>
  <c r="I77" i="3"/>
  <c r="J77" i="3" s="1"/>
  <c r="H77" i="3"/>
  <c r="G77" i="3"/>
  <c r="H55" i="3"/>
  <c r="G55" i="3"/>
  <c r="I55" i="3"/>
  <c r="J55" i="3" s="1"/>
  <c r="I30" i="3"/>
  <c r="J30" i="3" s="1"/>
  <c r="H30" i="3"/>
  <c r="G30" i="3"/>
  <c r="H29" i="3"/>
  <c r="G29" i="3"/>
  <c r="I29" i="3"/>
  <c r="J29" i="3" s="1"/>
  <c r="I80" i="3"/>
  <c r="J80" i="3" s="1"/>
  <c r="H80" i="3"/>
  <c r="G80" i="3"/>
  <c r="H66" i="3"/>
  <c r="G66" i="3"/>
  <c r="I66" i="3"/>
  <c r="J66" i="3" s="1"/>
  <c r="I12" i="3"/>
  <c r="J12" i="3" s="1"/>
  <c r="H12" i="3"/>
  <c r="G12" i="3"/>
  <c r="I75" i="3"/>
  <c r="J75" i="3" s="1"/>
  <c r="H75" i="3"/>
  <c r="G75" i="3"/>
  <c r="G63" i="3"/>
  <c r="I63" i="3"/>
  <c r="J63" i="3" s="1"/>
  <c r="H63" i="3"/>
  <c r="I10" i="3"/>
  <c r="J10" i="3" s="1"/>
  <c r="H10" i="3"/>
  <c r="G10" i="3"/>
  <c r="I68" i="3"/>
  <c r="J68" i="3" s="1"/>
  <c r="H68" i="3"/>
  <c r="G68" i="3"/>
  <c r="F9" i="3"/>
  <c r="U7" i="1"/>
  <c r="U104" i="1"/>
  <c r="E9" i="3"/>
  <c r="E8" i="3" s="1"/>
  <c r="M23" i="2" l="1"/>
  <c r="M19" i="2"/>
  <c r="M15" i="2"/>
  <c r="M17" i="2"/>
  <c r="M13" i="2"/>
  <c r="M21" i="2"/>
  <c r="I9" i="3"/>
  <c r="F8" i="3"/>
  <c r="H9" i="3"/>
  <c r="G9" i="3"/>
  <c r="G8" i="3" l="1"/>
  <c r="H8" i="3"/>
  <c r="M25" i="2"/>
  <c r="J9" i="3"/>
  <c r="I8" i="3"/>
  <c r="J8" i="3" s="1"/>
  <c r="N25" i="2" l="1"/>
</calcChain>
</file>

<file path=xl/sharedStrings.xml><?xml version="1.0" encoding="utf-8"?>
<sst xmlns="http://schemas.openxmlformats.org/spreadsheetml/2006/main" count="360" uniqueCount="133">
  <si>
    <t>Crna Gora</t>
  </si>
  <si>
    <t>Ministarstvo finansija</t>
  </si>
  <si>
    <t>Direktorat za državni budžet</t>
  </si>
  <si>
    <t>mil. €</t>
  </si>
  <si>
    <t>PREDSJEDNIK CRNE GORE</t>
  </si>
  <si>
    <t>PRAVOSUĐE</t>
  </si>
  <si>
    <t>VLADA CRNE GORE</t>
  </si>
  <si>
    <t>SAMOSTALNE POTROŠAČKE JEDINICE</t>
  </si>
  <si>
    <t>DRŽAVNI FONDOVI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</si>
  <si>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</si>
  <si>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</si>
  <si>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</si>
  <si>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</si>
  <si>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</si>
  <si>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</si>
  <si>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</si>
  <si>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</si>
  <si>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</si>
  <si>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</si>
  <si>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</si>
  <si>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Služba Predsjednika Crne Gore</t>
  </si>
  <si>
    <t>Skupština Crne Gore</t>
  </si>
  <si>
    <t>Državna izborna komisija</t>
  </si>
  <si>
    <t>Savjet za građansku kontrolu rada policije</t>
  </si>
  <si>
    <t>Ustavni sud Crne Gore</t>
  </si>
  <si>
    <t>Sudski savjet</t>
  </si>
  <si>
    <t>Tužilački savjet</t>
  </si>
  <si>
    <t>Centar za obuku u sudstvu i državnom tužilaštvu</t>
  </si>
  <si>
    <t>Generalni sekretarijat Vlade Crne Gore</t>
  </si>
  <si>
    <t>Kabinet Predsjednika Vlade</t>
  </si>
  <si>
    <t>Savjet za privatizaciju i kapitalne projekte</t>
  </si>
  <si>
    <t>Sekretarijat za zakonodavstvo</t>
  </si>
  <si>
    <t>Komisija za koncesije</t>
  </si>
  <si>
    <t>Savjet za NATO</t>
  </si>
  <si>
    <t>Ministarstvo pravde</t>
  </si>
  <si>
    <t>Uprava za izvršenje krivičnih sankcija</t>
  </si>
  <si>
    <t>Centar za alternativno rješavanje sporova</t>
  </si>
  <si>
    <t>Ministarstvo unutrašnjih poslova</t>
  </si>
  <si>
    <t>Ministarstvo odbrane</t>
  </si>
  <si>
    <t>Direkcija za zaštitu tajnih podatka</t>
  </si>
  <si>
    <t>Uprava za statistiku</t>
  </si>
  <si>
    <t>Uprava za igre na sreću</t>
  </si>
  <si>
    <t>Zaštitnik imovinsko-pravnih interesa Crne Gore</t>
  </si>
  <si>
    <t>Agencija za investicije</t>
  </si>
  <si>
    <t>Socijalni savjet</t>
  </si>
  <si>
    <t>Zavod za socijalnu i dječiju zaštitu</t>
  </si>
  <si>
    <t>Uprava za katastar i državnu imovinu</t>
  </si>
  <si>
    <t>Uprava prihoda i carina</t>
  </si>
  <si>
    <t>Ministarstvo vanjskih poslova</t>
  </si>
  <si>
    <t>Uprava za saradnju sa dijasporom - iseljenicima</t>
  </si>
  <si>
    <t>Ministarstvo prosvjete</t>
  </si>
  <si>
    <t>Zavod za školstvo</t>
  </si>
  <si>
    <t>Ispitni centar</t>
  </si>
  <si>
    <t>Centar za stručno obrazovanje</t>
  </si>
  <si>
    <t>Agencija za kontrolu i obezbjeđenje kvaliteta visokog obrazovanja</t>
  </si>
  <si>
    <t>Državni arhiv</t>
  </si>
  <si>
    <t>Uprava za zaštitu kulturnih dobara</t>
  </si>
  <si>
    <t>Ministarstvo kulture i medija</t>
  </si>
  <si>
    <t>Ministarstvo ekonomskog razvoja i turizma</t>
  </si>
  <si>
    <t>Zavod za metrologiju</t>
  </si>
  <si>
    <t>Agencija za zaštitu konkurencije</t>
  </si>
  <si>
    <t>Nacionalna turistička organizacija</t>
  </si>
  <si>
    <t>Institut za standardizaciju</t>
  </si>
  <si>
    <t>Ministarstvo kapitalnih investicija</t>
  </si>
  <si>
    <t>Uprava pomorske sigurnosti i upravljanja lukama</t>
  </si>
  <si>
    <t>Uprava za saobraćaj</t>
  </si>
  <si>
    <t>Uprava za željeznice</t>
  </si>
  <si>
    <t>Nacionalna komisija za istraživanje nesreća i ozbiljnih nezgoda vazduhoplova, vanrednih događaja koji ugrožavaju bezbjednost željezničkog saobraćaja i pomorskih nezgoda i nesreća</t>
  </si>
  <si>
    <t>Uprava za ugljovodonike</t>
  </si>
  <si>
    <t>Ministarstvo poljoprivrede, šumarstva i vodoprivrede</t>
  </si>
  <si>
    <t>Uprava za gazdovanje šumama i lovištima</t>
  </si>
  <si>
    <t>Uprava za vode</t>
  </si>
  <si>
    <t>Uprava za bezbjednost hrane, veterinu i fitosanitarne poslove</t>
  </si>
  <si>
    <t>Ministarstvo zdravlja</t>
  </si>
  <si>
    <t>Ministarstvo ljudskih i manjinskih prava</t>
  </si>
  <si>
    <t>Ministarstvo ekologije, prostornog planiranja i urbanizma</t>
  </si>
  <si>
    <t>Agencija za zaštitu prirode i životne sredine</t>
  </si>
  <si>
    <t>Uprava za kapitalne projekte</t>
  </si>
  <si>
    <t>Zavod za hidrometeorologiju i seizmologiju</t>
  </si>
  <si>
    <t>Ministarstvo rada i socijalnog staranja</t>
  </si>
  <si>
    <t>Ministarstvo evropskih poslova</t>
  </si>
  <si>
    <t>Ministarstvo nauke i tehnološkog razvoja</t>
  </si>
  <si>
    <t>Ministarstvo javne uprave</t>
  </si>
  <si>
    <t>Uprava za ljudske resurse</t>
  </si>
  <si>
    <t>Uprava za inspekcijske poslove</t>
  </si>
  <si>
    <t>Ministarstvo sporta i mladih</t>
  </si>
  <si>
    <t>Zaštitnik ljudskih prava i sloboda</t>
  </si>
  <si>
    <t>Državna revizorska institucija</t>
  </si>
  <si>
    <t>Crnogorska akademija nauka i umjetnosti</t>
  </si>
  <si>
    <t>Matica crnogorska</t>
  </si>
  <si>
    <t>Agencija za nacionalnu bezbjednost</t>
  </si>
  <si>
    <t>Agencija za zaštitu ličnih podataka i slobodan pristup informacijama</t>
  </si>
  <si>
    <t>Crveni krst Crne Gore</t>
  </si>
  <si>
    <t>Agencija za mirno rješavanje radnih sporova</t>
  </si>
  <si>
    <t>Senat Prijestonice</t>
  </si>
  <si>
    <t>Revizorsko tijelo</t>
  </si>
  <si>
    <t>Javno preduzeće Radio i Televizija Crne Gore</t>
  </si>
  <si>
    <t>Regionalni ronilački centar za podvodno deminiranje i obuku ronilaca</t>
  </si>
  <si>
    <t>Agencija za sprječavanje korupcije</t>
  </si>
  <si>
    <t>Komisija za zaštitu prava u postupcima javnih nabavki</t>
  </si>
  <si>
    <t>Službeni list Crne Gore</t>
  </si>
  <si>
    <t>Fond za zaštitu i ostvarivanje manjinskih prava</t>
  </si>
  <si>
    <t>Fond penzijskog i invalidskog osiguranja</t>
  </si>
  <si>
    <t>Fond za zdravstveno osiguranje</t>
  </si>
  <si>
    <t>Zavod za zapošljavanje</t>
  </si>
  <si>
    <t>Fond za obeštećenje</t>
  </si>
  <si>
    <t>Fond rada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</si>
  <si>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</si>
  <si>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</si>
  <si>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</si>
  <si>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</si>
  <si>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</si>
  <si>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</si>
  <si>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</si>
  <si>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</si>
  <si>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</si>
  <si>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</si>
  <si>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</si>
  <si>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</si>
  <si>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</si>
  <si>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</si>
  <si>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Ostvarenje - 2023</t>
  </si>
  <si>
    <t>PLAN - 2023</t>
  </si>
  <si>
    <t>Org. Klas.</t>
  </si>
  <si>
    <t>Godina</t>
  </si>
  <si>
    <t>Hlookup</t>
  </si>
  <si>
    <t>UKUPNO</t>
  </si>
  <si>
    <t>Izdaci za:</t>
  </si>
  <si>
    <t xml:space="preserve">BDP - 2023 </t>
  </si>
  <si>
    <t>Org. klasif.</t>
  </si>
  <si>
    <t>SKUPŠTINA CRNE GORE</t>
  </si>
  <si>
    <t>Naziv Potrošačke jedinice</t>
  </si>
  <si>
    <r>
      <t xml:space="preserve">Ostvarenje budžeta po </t>
    </r>
    <r>
      <rPr>
        <b/>
        <sz val="14"/>
        <color theme="1"/>
        <rFont val="Cambria"/>
        <family val="1"/>
      </rPr>
      <t>ORGANIZACIONOJ</t>
    </r>
    <r>
      <rPr>
        <sz val="14"/>
        <color theme="1"/>
        <rFont val="Cambria"/>
        <family val="1"/>
      </rPr>
      <t xml:space="preserve"> KLASIFIKACIJI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</si>
</sst>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6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166" fontId="10" fillId="6" borderId="36" xfId="0" applyNumberFormat="1" applyFont="1" applyFill="1" applyBorder="1" applyAlignment="1" applyProtection="1">
      <alignment horizontal="right" vertical="center" indent="1"/>
    </xf>
    <xf numFmtId="166" fontId="10" fillId="6" borderId="37" xfId="0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8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left" vertical="center" wrapText="1" indent="1"/>
    </xf>
    <xf numFmtId="166" fontId="8" fillId="0" borderId="40" xfId="0" applyNumberFormat="1" applyFont="1" applyFill="1" applyBorder="1" applyAlignment="1" applyProtection="1">
      <alignment horizontal="right" vertical="center" wrapText="1" indent="1"/>
    </xf>
    <xf numFmtId="166" fontId="8" fillId="0" borderId="41" xfId="0" applyNumberFormat="1" applyFont="1" applyFill="1" applyBorder="1" applyAlignment="1" applyProtection="1">
      <alignment horizontal="right" vertical="center" wrapText="1" indent="1"/>
    </xf>
    <xf numFmtId="165" fontId="8" fillId="0" borderId="42" xfId="2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166" fontId="8" fillId="0" borderId="44" xfId="0" applyNumberFormat="1" applyFont="1" applyFill="1" applyBorder="1" applyAlignment="1" applyProtection="1">
      <alignment horizontal="right" vertical="center" wrapText="1" indent="1"/>
    </xf>
    <xf numFmtId="165" fontId="8" fillId="0" borderId="45" xfId="2" applyNumberFormat="1" applyFont="1" applyFill="1" applyBorder="1" applyAlignment="1" applyProtection="1">
      <alignment horizontal="right" vertical="center" wrapText="1" indent="1"/>
    </xf>
    <xf numFmtId="166" fontId="8" fillId="0" borderId="46" xfId="0" applyNumberFormat="1" applyFont="1" applyFill="1" applyBorder="1" applyAlignment="1" applyProtection="1">
      <alignment horizontal="right" vertical="center" wrapText="1" indent="1"/>
    </xf>
    <xf numFmtId="166" fontId="8" fillId="0" borderId="47" xfId="0" applyNumberFormat="1" applyFont="1" applyFill="1" applyBorder="1" applyAlignment="1" applyProtection="1">
      <alignment horizontal="right" vertical="center" wrapText="1" indent="1"/>
    </xf>
    <xf numFmtId="165" fontId="8" fillId="0" borderId="48" xfId="2" applyNumberFormat="1" applyFont="1" applyFill="1" applyBorder="1" applyAlignment="1" applyProtection="1">
      <alignment horizontal="right" vertical="center" wrapText="1" indent="1"/>
    </xf>
    <xf numFmtId="0" fontId="8" fillId="0" borderId="49" xfId="0" applyFont="1" applyFill="1" applyBorder="1" applyAlignment="1" applyProtection="1">
      <alignment horizontal="center" vertical="center"/>
    </xf>
    <xf numFmtId="0" fontId="8" fillId="0" borderId="50" xfId="0" applyFont="1" applyFill="1" applyBorder="1" applyAlignment="1" applyProtection="1">
      <alignment horizontal="left" vertical="center" wrapText="1" indent="1"/>
    </xf>
    <xf numFmtId="166" fontId="8" fillId="0" borderId="51" xfId="0" applyNumberFormat="1" applyFont="1" applyFill="1" applyBorder="1" applyAlignment="1" applyProtection="1">
      <alignment horizontal="right" vertical="center" wrapText="1" indent="1"/>
    </xf>
    <xf numFmtId="166" fontId="8" fillId="0" borderId="52" xfId="0" applyNumberFormat="1" applyFont="1" applyFill="1" applyBorder="1" applyAlignment="1" applyProtection="1">
      <alignment horizontal="right" vertical="center" wrapText="1" indent="1"/>
    </xf>
    <xf numFmtId="165" fontId="8" fillId="0" borderId="53" xfId="2" applyNumberFormat="1" applyFont="1" applyFill="1" applyBorder="1" applyAlignment="1" applyProtection="1">
      <alignment horizontal="right" vertical="center" wrapText="1" indent="1"/>
    </xf>
    <xf numFmtId="165" fontId="8" fillId="0" borderId="54" xfId="2" applyNumberFormat="1" applyFont="1" applyFill="1" applyBorder="1" applyAlignment="1" applyProtection="1">
      <alignment horizontal="right" vertical="center" wrapText="1" indent="1"/>
    </xf>
    <xf numFmtId="166" fontId="8" fillId="0" borderId="55" xfId="0" applyNumberFormat="1" applyFont="1" applyFill="1" applyBorder="1" applyAlignment="1" applyProtection="1">
      <alignment horizontal="right" vertical="center" wrapText="1" indent="1"/>
    </xf>
    <xf numFmtId="165" fontId="8" fillId="0" borderId="56" xfId="2" applyNumberFormat="1" applyFont="1" applyFill="1" applyBorder="1" applyAlignment="1" applyProtection="1">
      <alignment horizontal="right" vertical="center" wrapText="1" indent="1"/>
    </xf>
    <xf numFmtId="166" fontId="8" fillId="0" borderId="57" xfId="0" applyNumberFormat="1" applyFont="1" applyFill="1" applyBorder="1" applyAlignment="1" applyProtection="1">
      <alignment horizontal="right" vertical="center" wrapText="1" indent="1"/>
    </xf>
    <xf numFmtId="165" fontId="8" fillId="0" borderId="58" xfId="2" applyNumberFormat="1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0" fontId="3" fillId="0" borderId="60" xfId="0" applyFont="1" applyBorder="1"/>
    <xf numFmtId="0" fontId="8" fillId="0" borderId="61" xfId="0" applyFont="1" applyBorder="1" applyAlignment="1" applyProtection="1">
      <alignment horizontal="center"/>
    </xf>
    <xf numFmtId="0" fontId="8" fillId="0" borderId="61" xfId="0" applyFont="1" applyBorder="1" applyAlignment="1" applyProtection="1">
      <alignment wrapText="1"/>
    </xf>
    <xf numFmtId="0" fontId="8" fillId="0" borderId="62" xfId="0" applyFont="1" applyBorder="1" applyProtection="1"/>
    <xf numFmtId="165" fontId="8" fillId="0" borderId="62" xfId="2" applyNumberFormat="1" applyFont="1" applyBorder="1" applyAlignment="1" applyProtection="1">
      <alignment horizontal="right" indent="1"/>
    </xf>
    <xf numFmtId="0" fontId="8" fillId="0" borderId="62" xfId="0" applyFont="1" applyBorder="1" applyAlignment="1" applyProtection="1">
      <alignment horizontal="right" indent="1"/>
    </xf>
    <xf numFmtId="0" fontId="3" fillId="0" borderId="63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64" xfId="0" applyNumberFormat="1" applyFont="1" applyBorder="1" applyAlignment="1" applyProtection="1">
      <alignment horizontal="center" vertical="center" wrapText="1"/>
    </xf>
    <xf numFmtId="0" fontId="8" fillId="0" borderId="65" xfId="0" applyFont="1" applyBorder="1" applyAlignment="1" applyProtection="1">
      <alignment horizontal="center" vertical="center" wrapText="1"/>
    </xf>
    <xf numFmtId="0" fontId="8" fillId="0" borderId="66" xfId="0" applyFont="1" applyBorder="1" applyAlignment="1" applyProtection="1">
      <alignment horizontal="center" vertical="center" wrapText="1"/>
    </xf>
    <xf numFmtId="4" fontId="8" fillId="0" borderId="6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68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69" xfId="0" applyFont="1" applyBorder="1" applyAlignment="1" applyProtection="1">
      <alignment horizontal="right" vertical="center" indent="1"/>
    </xf>
    <xf numFmtId="0" fontId="8" fillId="0" borderId="70" xfId="0" applyFont="1" applyBorder="1" applyAlignment="1" applyProtection="1">
      <alignment horizontal="left" vertical="center" wrapText="1" indent="2"/>
    </xf>
    <xf numFmtId="4" fontId="8" fillId="0" borderId="71" xfId="0" applyNumberFormat="1" applyFont="1" applyFill="1" applyBorder="1" applyAlignment="1" applyProtection="1">
      <alignment horizontal="right" vertical="center" wrapText="1" indent="1"/>
    </xf>
    <xf numFmtId="0" fontId="8" fillId="0" borderId="61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left" vertical="top" wrapText="1" indent="1"/>
    </xf>
    <xf numFmtId="167" fontId="8" fillId="0" borderId="61" xfId="0" applyNumberFormat="1" applyFont="1" applyFill="1" applyBorder="1" applyProtection="1"/>
    <xf numFmtId="0" fontId="0" fillId="7" borderId="9" xfId="0" applyFill="1" applyBorder="1"/>
    <xf numFmtId="0" fontId="0" fillId="0" borderId="9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72" xfId="0" applyFont="1" applyFill="1" applyBorder="1" applyAlignment="1" applyProtection="1">
      <alignment vertical="center"/>
      <protection hidden="1"/>
    </xf>
    <xf numFmtId="0" fontId="16" fillId="3" borderId="72" xfId="0" applyFont="1" applyFill="1" applyBorder="1" applyAlignment="1" applyProtection="1">
      <alignment horizontal="center" vertical="top"/>
      <protection hidden="1"/>
    </xf>
    <xf numFmtId="0" fontId="17" fillId="3" borderId="72" xfId="0" applyFont="1" applyFill="1" applyBorder="1" applyAlignment="1" applyProtection="1">
      <alignment horizontal="center" vertical="top"/>
      <protection hidden="1"/>
    </xf>
    <xf numFmtId="0" fontId="18" fillId="3" borderId="72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72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72" xfId="1" applyNumberFormat="1" applyFont="1" applyFill="1" applyBorder="1" applyAlignment="1" applyProtection="1">
      <alignment horizontal="center" vertical="top"/>
      <protection hidden="1"/>
    </xf>
    <xf numFmtId="167" fontId="10" fillId="0" borderId="0" xfId="1" applyNumberFormat="1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 indent="1"/>
    </xf>
    <xf numFmtId="0" fontId="19" fillId="3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73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8" borderId="10" xfId="0" applyFont="1" applyFill="1" applyBorder="1" applyAlignment="1" applyProtection="1">
      <alignment horizontal="center" vertical="center"/>
    </xf>
    <xf numFmtId="0" fontId="14" fillId="8" borderId="72" xfId="0" applyFont="1" applyFill="1" applyBorder="1" applyAlignment="1" applyProtection="1">
      <alignment horizontal="center" vertical="center"/>
    </xf>
    <xf numFmtId="0" fontId="14" fillId="8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72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72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377637</xdr:colOff>
      <xdr:row>7</xdr:row>
      <xdr:rowOff>180976</xdr:rowOff>
    </xdr:from>
    <xdr:to>
      <xdr:col>20</xdr:col>
      <xdr:colOff>453837</xdr:colOff>
      <xdr:row>25</xdr:row>
      <xdr:rowOff>47626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468719" y="1256741"/>
          <a:ext cx="3213847" cy="2753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Podaci o izdacima "Bruto zarade i doprinosi na teret poslodavca" i "Prava iz oblasti penzijskog i invalidskog osiguranja" dobijeni su na osnovu vremenskog usklađivanja, dok su ostale izdaci prikazani na gotovinskoj osnovi.</a:t>
          </a: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prihoda i izdataka budžeta pripremljen je u skladu sa Zakonom o budžetu Crne Gore za 2023. godinu.</a:t>
          </a:r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338421</xdr:colOff>
      <xdr:row>0</xdr:row>
      <xdr:rowOff>49867</xdr:rowOff>
    </xdr:from>
    <xdr:to>
      <xdr:col>4</xdr:col>
      <xdr:colOff>477559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33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06830" y="136398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  <xdr:twoCellAnchor>
    <xdr:from>
      <xdr:col>15</xdr:col>
      <xdr:colOff>287989</xdr:colOff>
      <xdr:row>7</xdr:row>
      <xdr:rowOff>180976</xdr:rowOff>
    </xdr:from>
    <xdr:to>
      <xdr:col>20</xdr:col>
      <xdr:colOff>462801</xdr:colOff>
      <xdr:row>28</xdr:row>
      <xdr:rowOff>786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790577" y="1548094"/>
          <a:ext cx="3200400" cy="3383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organizacionom klasifikacijom budžeta za 2023. godinu.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potrošačkih jedinica, dobijeni su na osnovu vremenskog usklađivanja, dok su ostali izdaci obračunati na gotovinskoj osnovi.</a:t>
          </a: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2023. godinu.</a:t>
          </a:r>
          <a:endParaRPr lang="en-US">
            <a:effectLst/>
          </a:endParaRPr>
        </a:p>
      </xdr:txBody>
    </xdr:sp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306830" y="130302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OneDrive/Desktop/2023/Izvjestaji/Izvjestavanje%202023/GDDS%201%202023/GDDS_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tika - 2014"/>
      <sheetName val="Pregled"/>
      <sheetName val="Analitika 2023"/>
      <sheetName val="2023"/>
      <sheetName val="2022"/>
      <sheetName val="2021"/>
      <sheetName val="2020"/>
      <sheetName val="2019"/>
      <sheetName val="2018"/>
      <sheetName val="DataEx"/>
      <sheetName val="Master"/>
    </sheetNames>
    <sheetDataSet>
      <sheetData sheetId="0"/>
      <sheetData sheetId="1"/>
      <sheetData sheetId="2"/>
      <sheetData sheetId="3">
        <row r="29">
          <cell r="G29">
            <v>114740855.95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4.5" x14ac:dyDescent="0.35"/>
  <cols>
    <col min="3" max="3" width="5" bestFit="1" customWidth="1"/>
    <col min="4" max="4" width="17.54296875" customWidth="1"/>
    <col min="6" max="6" width="16.7265625" bestFit="1" customWidth="1"/>
  </cols>
  <sheetData>
    <row r="1" spans="2:7" ht="15" thickBot="1" x14ac:dyDescent="0.4"/>
    <row r="2" spans="2:7" ht="15" thickBot="1" x14ac:dyDescent="0.4">
      <c r="B2" t="s">
        <v>124</v>
      </c>
      <c r="C2" s="141">
        <v>2023</v>
      </c>
    </row>
    <row r="3" spans="2:7" ht="7.15" customHeight="1" thickBot="1" x14ac:dyDescent="0.4"/>
    <row r="4" spans="2:7" ht="15" thickBot="1" x14ac:dyDescent="0.4">
      <c r="B4" t="s">
        <v>10</v>
      </c>
      <c r="C4" s="143">
        <v>9</v>
      </c>
      <c r="D4" t="str">
        <f>VLOOKUP(C4,C9:D20,2,FALSE)</f>
        <v>Septembar</v>
      </c>
    </row>
    <row r="5" spans="2:7" ht="7.15" customHeight="1" thickBot="1" x14ac:dyDescent="0.4"/>
    <row r="6" spans="2:7" ht="15" thickBot="1" x14ac:dyDescent="0.4">
      <c r="B6" t="s">
        <v>11</v>
      </c>
      <c r="C6" s="142">
        <f>VLOOKUP(C4,C9:F20,3,FALSE)</f>
        <v>9</v>
      </c>
      <c r="D6" t="str">
        <f>VLOOKUP(C6,E9:F20,2,FALSE)</f>
        <v>Januar - Septembar</v>
      </c>
    </row>
    <row r="8" spans="2:7" x14ac:dyDescent="0.35">
      <c r="D8" t="s">
        <v>10</v>
      </c>
      <c r="E8" t="s">
        <v>11</v>
      </c>
      <c r="G8" s="144" t="s">
        <v>125</v>
      </c>
    </row>
    <row r="9" spans="2:7" x14ac:dyDescent="0.35">
      <c r="C9">
        <v>1</v>
      </c>
      <c r="D9" t="s">
        <v>9</v>
      </c>
      <c r="E9">
        <v>1</v>
      </c>
      <c r="F9" t="str">
        <f>D9</f>
        <v>Januar</v>
      </c>
      <c r="G9" s="145">
        <v>3</v>
      </c>
    </row>
    <row r="10" spans="2:7" x14ac:dyDescent="0.35">
      <c r="C10">
        <v>2</v>
      </c>
      <c r="D10" t="s">
        <v>107</v>
      </c>
      <c r="E10">
        <v>2</v>
      </c>
      <c r="F10" t="str">
        <f>$F$9&amp;" - "&amp;D10</f>
        <v>Januar - Februar</v>
      </c>
      <c r="G10" s="146">
        <v>4</v>
      </c>
    </row>
    <row r="11" spans="2:7" x14ac:dyDescent="0.35">
      <c r="C11">
        <v>3</v>
      </c>
      <c r="D11" t="s">
        <v>108</v>
      </c>
      <c r="E11">
        <v>3</v>
      </c>
      <c r="F11" t="str">
        <f t="shared" ref="F11:F20" si="0">$F$9&amp;" - "&amp;D11</f>
        <v>Januar - Mart</v>
      </c>
      <c r="G11" s="146">
        <v>5</v>
      </c>
    </row>
    <row r="12" spans="2:7" x14ac:dyDescent="0.35">
      <c r="C12">
        <v>4</v>
      </c>
      <c r="D12" t="s">
        <v>109</v>
      </c>
      <c r="E12">
        <v>4</v>
      </c>
      <c r="F12" t="str">
        <f t="shared" si="0"/>
        <v>Januar - April</v>
      </c>
      <c r="G12" s="145">
        <v>6</v>
      </c>
    </row>
    <row r="13" spans="2:7" x14ac:dyDescent="0.35">
      <c r="C13">
        <v>5</v>
      </c>
      <c r="D13" t="s">
        <v>110</v>
      </c>
      <c r="E13">
        <v>5</v>
      </c>
      <c r="F13" t="str">
        <f t="shared" si="0"/>
        <v>Januar - Maj</v>
      </c>
      <c r="G13" s="146">
        <v>7</v>
      </c>
    </row>
    <row r="14" spans="2:7" x14ac:dyDescent="0.35">
      <c r="C14">
        <v>6</v>
      </c>
      <c r="D14" t="s">
        <v>111</v>
      </c>
      <c r="E14">
        <v>6</v>
      </c>
      <c r="F14" t="str">
        <f t="shared" si="0"/>
        <v>Januar - Jun</v>
      </c>
      <c r="G14" s="146">
        <v>8</v>
      </c>
    </row>
    <row r="15" spans="2:7" x14ac:dyDescent="0.35">
      <c r="C15">
        <v>7</v>
      </c>
      <c r="D15" t="s">
        <v>112</v>
      </c>
      <c r="E15">
        <v>7</v>
      </c>
      <c r="F15" t="str">
        <f t="shared" si="0"/>
        <v>Januar - Jul</v>
      </c>
      <c r="G15" s="145">
        <v>9</v>
      </c>
    </row>
    <row r="16" spans="2:7" x14ac:dyDescent="0.35">
      <c r="C16">
        <v>8</v>
      </c>
      <c r="D16" t="s">
        <v>113</v>
      </c>
      <c r="E16">
        <v>8</v>
      </c>
      <c r="F16" t="str">
        <f t="shared" si="0"/>
        <v>Januar - Avgust</v>
      </c>
      <c r="G16" s="146">
        <v>10</v>
      </c>
    </row>
    <row r="17" spans="3:7" x14ac:dyDescent="0.35">
      <c r="C17">
        <v>9</v>
      </c>
      <c r="D17" t="s">
        <v>114</v>
      </c>
      <c r="E17">
        <v>9</v>
      </c>
      <c r="F17" t="str">
        <f t="shared" si="0"/>
        <v>Januar - Septembar</v>
      </c>
      <c r="G17" s="146">
        <v>11</v>
      </c>
    </row>
    <row r="18" spans="3:7" x14ac:dyDescent="0.35">
      <c r="C18">
        <v>10</v>
      </c>
      <c r="D18" t="s">
        <v>115</v>
      </c>
      <c r="E18">
        <v>10</v>
      </c>
      <c r="F18" t="str">
        <f t="shared" si="0"/>
        <v>Januar - Oktobar</v>
      </c>
      <c r="G18" s="145">
        <v>12</v>
      </c>
    </row>
    <row r="19" spans="3:7" x14ac:dyDescent="0.35">
      <c r="C19">
        <v>11</v>
      </c>
      <c r="D19" t="s">
        <v>116</v>
      </c>
      <c r="E19">
        <v>11</v>
      </c>
      <c r="F19" t="str">
        <f t="shared" si="0"/>
        <v>Januar - Novembar</v>
      </c>
      <c r="G19" s="146">
        <v>13</v>
      </c>
    </row>
    <row r="20" spans="3:7" x14ac:dyDescent="0.35">
      <c r="C20">
        <v>12</v>
      </c>
      <c r="D20" t="s">
        <v>117</v>
      </c>
      <c r="E20">
        <v>12</v>
      </c>
      <c r="F20" t="str">
        <f t="shared" si="0"/>
        <v>Januar - Decembar</v>
      </c>
      <c r="G20" s="14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0"/>
  <sheetViews>
    <sheetView zoomScale="85" zoomScaleNormal="85" zoomScaleSheetLayoutView="85" workbookViewId="0">
      <selection activeCell="J32" sqref="J32"/>
    </sheetView>
  </sheetViews>
  <sheetFormatPr defaultColWidth="9.1796875" defaultRowHeight="14.5" x14ac:dyDescent="0.35"/>
  <cols>
    <col min="1" max="1" width="9.1796875" style="5"/>
    <col min="2" max="2" width="2.7265625" style="5" customWidth="1"/>
    <col min="3" max="3" width="9.1796875" style="5"/>
    <col min="4" max="4" width="2" style="5" bestFit="1" customWidth="1"/>
    <col min="5" max="6" width="9.1796875" style="5"/>
    <col min="7" max="7" width="14.26953125" style="5" customWidth="1"/>
    <col min="8" max="8" width="11" style="5" bestFit="1" customWidth="1"/>
    <col min="9" max="9" width="9.1796875" style="5"/>
    <col min="10" max="10" width="15.26953125" style="5" bestFit="1" customWidth="1"/>
    <col min="11" max="11" width="9.26953125" style="5" bestFit="1" customWidth="1"/>
    <col min="12" max="12" width="9.1796875" style="5"/>
    <col min="13" max="13" width="15.26953125" style="5" bestFit="1" customWidth="1"/>
    <col min="14" max="14" width="9.26953125" style="5" bestFit="1" customWidth="1"/>
    <col min="15" max="16384" width="9.1796875" style="5"/>
  </cols>
  <sheetData>
    <row r="1" spans="3:15" s="1" customFormat="1" x14ac:dyDescent="0.35"/>
    <row r="2" spans="3:15" s="1" customFormat="1" x14ac:dyDescent="0.35">
      <c r="C2" s="2"/>
      <c r="F2" s="168" t="s">
        <v>0</v>
      </c>
      <c r="G2" s="3"/>
      <c r="I2" s="4"/>
      <c r="J2" s="4"/>
      <c r="K2" s="4"/>
    </row>
    <row r="3" spans="3:15" s="1" customFormat="1" x14ac:dyDescent="0.35">
      <c r="F3" s="169" t="s">
        <v>1</v>
      </c>
      <c r="G3" s="3"/>
    </row>
    <row r="4" spans="3:15" s="1" customFormat="1" x14ac:dyDescent="0.35">
      <c r="F4" s="169" t="s">
        <v>2</v>
      </c>
      <c r="G4" s="3"/>
    </row>
    <row r="5" spans="3:15" s="1" customFormat="1" x14ac:dyDescent="0.35"/>
    <row r="7" spans="3:15" s="167" customFormat="1" ht="17.5" x14ac:dyDescent="0.35">
      <c r="C7" s="167" t="s">
        <v>132</v>
      </c>
    </row>
    <row r="8" spans="3:15" ht="15" thickBot="1" x14ac:dyDescent="0.4"/>
    <row r="9" spans="3:15" ht="15" thickBot="1" x14ac:dyDescent="0.4"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3:15" ht="15" thickBot="1" x14ac:dyDescent="0.4">
      <c r="C10" s="9"/>
      <c r="D10" s="10"/>
      <c r="E10" s="10"/>
      <c r="F10" s="10"/>
      <c r="G10" s="10"/>
      <c r="H10" s="147" t="s">
        <v>127</v>
      </c>
      <c r="I10" s="160" t="s">
        <v>10</v>
      </c>
      <c r="J10" s="170" t="str">
        <f>'Analitika 2023'!L4</f>
        <v>Septembar</v>
      </c>
      <c r="K10" s="171"/>
      <c r="L10" s="160" t="s">
        <v>11</v>
      </c>
      <c r="M10" s="170" t="str">
        <f>IF(J10="Januar","-",'Analitika 2023'!F4)</f>
        <v>Januar - Septembar</v>
      </c>
      <c r="N10" s="171"/>
      <c r="O10" s="22"/>
    </row>
    <row r="11" spans="3:15" x14ac:dyDescent="0.35">
      <c r="C11" s="9"/>
      <c r="D11" s="10"/>
      <c r="E11" s="10"/>
      <c r="F11" s="10"/>
      <c r="G11" s="10"/>
      <c r="I11" s="20"/>
      <c r="J11" s="148" t="s">
        <v>12</v>
      </c>
      <c r="K11" s="148" t="s">
        <v>13</v>
      </c>
      <c r="L11" s="148"/>
      <c r="M11" s="148" t="s">
        <v>12</v>
      </c>
      <c r="N11" s="148" t="s">
        <v>13</v>
      </c>
      <c r="O11" s="22"/>
    </row>
    <row r="12" spans="3:15" x14ac:dyDescent="0.35">
      <c r="C12" s="9"/>
      <c r="D12" s="10"/>
      <c r="E12" s="10"/>
      <c r="F12" s="10"/>
      <c r="G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35">
      <c r="C13" s="9"/>
      <c r="D13" s="23">
        <v>1</v>
      </c>
      <c r="E13" s="23" t="s">
        <v>4</v>
      </c>
      <c r="F13" s="23"/>
      <c r="G13" s="24"/>
      <c r="H13" s="25"/>
      <c r="I13" s="25"/>
      <c r="J13" s="161">
        <f>SUMPRODUCT((D13=VALUE(LEFT('Analitika 2023'!$C$9:$C$96,1)))*('Analitika 2023'!$L$9:$L$96))</f>
        <v>138137.82999999999</v>
      </c>
      <c r="K13" s="156">
        <v>3.071622684027785E-4</v>
      </c>
      <c r="L13" s="149"/>
      <c r="M13" s="161">
        <f>IF($J$10="Januar","-",SUMPRODUCT((D13=VALUE(LEFT('Analitika 2023'!$C$9:$C$96,1)))*('Analitika 2023'!$F$9:$F$96)))</f>
        <v>1043647.13</v>
      </c>
      <c r="N13" s="156">
        <v>3.9109395052399834E-4</v>
      </c>
      <c r="O13" s="11"/>
    </row>
    <row r="14" spans="3:15" ht="7.15" customHeight="1" x14ac:dyDescent="0.35">
      <c r="C14" s="9"/>
      <c r="F14" s="10"/>
      <c r="G14" s="10"/>
      <c r="H14" s="18"/>
      <c r="I14" s="18"/>
      <c r="J14" s="162"/>
      <c r="K14" s="157"/>
      <c r="L14" s="150"/>
      <c r="M14" s="163"/>
      <c r="N14" s="157"/>
      <c r="O14" s="11"/>
    </row>
    <row r="15" spans="3:15" x14ac:dyDescent="0.35">
      <c r="C15" s="9"/>
      <c r="D15" s="23">
        <v>2</v>
      </c>
      <c r="E15" s="23" t="s">
        <v>130</v>
      </c>
      <c r="F15" s="23"/>
      <c r="G15" s="23"/>
      <c r="H15" s="25"/>
      <c r="I15" s="25"/>
      <c r="J15" s="161">
        <f>SUMPRODUCT((D15=VALUE(LEFT('Analitika 2023'!$C$9:$C$96,1)))*('Analitika 2023'!$L$9:$L$96))</f>
        <v>1522600.07</v>
      </c>
      <c r="K15" s="156">
        <v>1.0473279372440889E-2</v>
      </c>
      <c r="L15" s="149"/>
      <c r="M15" s="161">
        <f>IF($J$10="Januar","-",SUMPRODUCT((D15=VALUE(LEFT('Analitika 2023'!$C$9:$C$96,1)))*('Analitika 2023'!$F$9:$F$96)))</f>
        <v>11380266.550000001</v>
      </c>
      <c r="N15" s="156">
        <v>6.6243462489182928E-3</v>
      </c>
      <c r="O15" s="11"/>
    </row>
    <row r="16" spans="3:15" ht="7.15" customHeight="1" x14ac:dyDescent="0.35">
      <c r="C16" s="9"/>
      <c r="F16" s="10"/>
      <c r="G16" s="10"/>
      <c r="H16" s="18"/>
      <c r="I16" s="18"/>
      <c r="J16" s="162"/>
      <c r="K16" s="157"/>
      <c r="L16" s="150"/>
      <c r="M16" s="163"/>
      <c r="N16" s="157"/>
      <c r="O16" s="11"/>
    </row>
    <row r="17" spans="3:15" x14ac:dyDescent="0.35">
      <c r="C17" s="9"/>
      <c r="D17" s="23">
        <v>3</v>
      </c>
      <c r="E17" s="23" t="s">
        <v>5</v>
      </c>
      <c r="F17" s="23"/>
      <c r="G17" s="23"/>
      <c r="H17" s="25"/>
      <c r="I17" s="25"/>
      <c r="J17" s="161">
        <f>SUMPRODUCT((D17=VALUE(LEFT('Analitika 2023'!$C$9:$C$96,1)))*('Analitika 2023'!$L$9:$L$96))</f>
        <v>4307223.2100000009</v>
      </c>
      <c r="K17" s="156">
        <v>1.8485716660650072E-2</v>
      </c>
      <c r="L17" s="149"/>
      <c r="M17" s="161">
        <f>IF($J$10="Januar","-",SUMPRODUCT((D17=VALUE(LEFT('Analitika 2023'!$C$9:$C$96,1)))*('Analitika 2023'!$F$9:$F$96)))</f>
        <v>32749571.999999996</v>
      </c>
      <c r="N17" s="156">
        <v>1.9197029257783441E-2</v>
      </c>
      <c r="O17" s="11"/>
    </row>
    <row r="18" spans="3:15" ht="7.15" customHeight="1" x14ac:dyDescent="0.35">
      <c r="C18" s="9"/>
      <c r="F18" s="10"/>
      <c r="G18" s="10"/>
      <c r="H18" s="18"/>
      <c r="I18" s="18"/>
      <c r="J18" s="162"/>
      <c r="K18" s="157"/>
      <c r="L18" s="150"/>
      <c r="M18" s="163"/>
      <c r="N18" s="157"/>
      <c r="O18" s="11"/>
    </row>
    <row r="19" spans="3:15" x14ac:dyDescent="0.35">
      <c r="C19" s="9"/>
      <c r="D19" s="23">
        <v>4</v>
      </c>
      <c r="E19" s="23" t="s">
        <v>6</v>
      </c>
      <c r="F19" s="23"/>
      <c r="G19" s="23"/>
      <c r="H19" s="25"/>
      <c r="I19" s="25"/>
      <c r="J19" s="161">
        <f>SUMPRODUCT((D19=VALUE(LEFT('Analitika 2023'!$C$9:$C$96,1)))*('Analitika 2023'!$L$9:$L$96))</f>
        <v>153118219.37000006</v>
      </c>
      <c r="K19" s="156">
        <v>0.56169353978363923</v>
      </c>
      <c r="L19" s="149"/>
      <c r="M19" s="161">
        <f>IF($J$10="Januar","-",SUMPRODUCT((D19=VALUE(LEFT('Analitika 2023'!$C$9:$C$96,1)))*('Analitika 2023'!$F$9:$F$96)))</f>
        <v>1146202114.0000002</v>
      </c>
      <c r="N19" s="156">
        <v>0.54569258652048369</v>
      </c>
      <c r="O19" s="11"/>
    </row>
    <row r="20" spans="3:15" ht="7.15" customHeight="1" x14ac:dyDescent="0.35">
      <c r="C20" s="9"/>
      <c r="F20" s="10"/>
      <c r="G20" s="10"/>
      <c r="H20" s="18"/>
      <c r="I20" s="18"/>
      <c r="J20" s="162"/>
      <c r="K20" s="157"/>
      <c r="L20" s="150"/>
      <c r="M20" s="163"/>
      <c r="N20" s="157"/>
      <c r="O20" s="11"/>
    </row>
    <row r="21" spans="3:15" x14ac:dyDescent="0.35">
      <c r="C21" s="21"/>
      <c r="D21" s="23">
        <v>5</v>
      </c>
      <c r="E21" s="23" t="s">
        <v>7</v>
      </c>
      <c r="F21" s="23"/>
      <c r="G21" s="23"/>
      <c r="H21" s="25"/>
      <c r="I21" s="25"/>
      <c r="J21" s="161">
        <f>SUMPRODUCT((D21=VALUE(LEFT('Analitika 2023'!$C$9:$C$96,1)))*('Analitika 2023'!$L$9:$L$96))</f>
        <v>3509821.8699999996</v>
      </c>
      <c r="K21" s="156">
        <v>1.6128052742344613E-2</v>
      </c>
      <c r="L21" s="149"/>
      <c r="M21" s="161">
        <f>IF($J$10="Januar","-",SUMPRODUCT((D21=VALUE(LEFT('Analitika 2023'!$C$9:$C$96,1)))*('Analitika 2023'!$F$9:$F$96)))</f>
        <v>28069247.789999999</v>
      </c>
      <c r="N21" s="156">
        <v>1.6711569582371751E-2</v>
      </c>
      <c r="O21" s="11"/>
    </row>
    <row r="22" spans="3:15" ht="7.15" customHeight="1" x14ac:dyDescent="0.35">
      <c r="C22" s="9"/>
      <c r="F22" s="10"/>
      <c r="G22" s="10"/>
      <c r="H22" s="18"/>
      <c r="I22" s="18"/>
      <c r="J22" s="162"/>
      <c r="K22" s="157"/>
      <c r="L22" s="150"/>
      <c r="M22" s="163"/>
      <c r="N22" s="157"/>
      <c r="O22" s="11"/>
    </row>
    <row r="23" spans="3:15" x14ac:dyDescent="0.35">
      <c r="C23" s="9"/>
      <c r="D23" s="23">
        <v>6</v>
      </c>
      <c r="E23" s="23" t="s">
        <v>8</v>
      </c>
      <c r="F23" s="23"/>
      <c r="G23" s="26"/>
      <c r="H23" s="25"/>
      <c r="I23" s="25"/>
      <c r="J23" s="161">
        <f>SUMPRODUCT((D23=VALUE(LEFT('Analitika 2023'!$C$9:$C$96,1)))*('Analitika 2023'!$L$9:$L$96))</f>
        <v>85992520.12000002</v>
      </c>
      <c r="K23" s="156">
        <v>0.39291224917252254</v>
      </c>
      <c r="L23" s="149"/>
      <c r="M23" s="161">
        <f>IF($J$10="Januar","-",SUMPRODUCT((D23=VALUE(LEFT('Analitika 2023'!$C$9:$C$96,1)))*('Analitika 2023'!$F$9:$F$96)))</f>
        <v>731376303.61000025</v>
      </c>
      <c r="N23" s="156">
        <v>0.41138337443991874</v>
      </c>
      <c r="O23" s="11"/>
    </row>
    <row r="24" spans="3:15" ht="15" thickBot="1" x14ac:dyDescent="0.4">
      <c r="C24" s="9"/>
      <c r="D24" s="10"/>
      <c r="E24" s="10"/>
      <c r="F24" s="10"/>
      <c r="G24" s="13"/>
      <c r="H24" s="18"/>
      <c r="I24" s="18"/>
      <c r="J24" s="163"/>
      <c r="K24" s="157"/>
      <c r="L24" s="150"/>
      <c r="M24" s="163"/>
      <c r="N24" s="157"/>
      <c r="O24" s="11"/>
    </row>
    <row r="25" spans="3:15" ht="15" thickBot="1" x14ac:dyDescent="0.4">
      <c r="C25" s="9"/>
      <c r="D25" s="151"/>
      <c r="E25" s="152" t="s">
        <v>118</v>
      </c>
      <c r="F25" s="152"/>
      <c r="G25" s="153"/>
      <c r="H25" s="154"/>
      <c r="I25" s="154"/>
      <c r="J25" s="164">
        <f>SUM(J13:J23)</f>
        <v>248588522.47000009</v>
      </c>
      <c r="K25" s="158">
        <f>IFERROR($J25/$J$25,0)</f>
        <v>1</v>
      </c>
      <c r="L25" s="155"/>
      <c r="M25" s="164">
        <f>SUM(M13:M23)</f>
        <v>1950821151.0800004</v>
      </c>
      <c r="N25" s="159">
        <f>IFERROR($M25/$M$25,0)</f>
        <v>1</v>
      </c>
      <c r="O25" s="11"/>
    </row>
    <row r="26" spans="3:15" x14ac:dyDescent="0.35">
      <c r="C26" s="9"/>
      <c r="F26" s="10"/>
      <c r="G26" s="13"/>
      <c r="H26" s="18"/>
      <c r="I26" s="18"/>
      <c r="J26" s="18"/>
      <c r="K26" s="18"/>
      <c r="L26" s="18"/>
      <c r="M26" s="18"/>
      <c r="N26" s="18"/>
      <c r="O26" s="11"/>
    </row>
    <row r="27" spans="3:15" ht="15" thickBot="1" x14ac:dyDescent="0.4"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30" spans="3:15" x14ac:dyDescent="0.35">
      <c r="H30" s="17"/>
    </row>
  </sheetData>
  <mergeCells count="2">
    <mergeCell ref="M10:N10"/>
    <mergeCell ref="J10:K10"/>
  </mergeCells>
  <pageMargins left="0.7" right="0.7" top="0.75" bottom="0.75" header="0.3" footer="0.3"/>
  <pageSetup paperSize="9" scale="46" fitToHeight="0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100"/>
  <sheetViews>
    <sheetView showGridLines="0" tabSelected="1" zoomScale="85" zoomScaleNormal="85" zoomScaleSheetLayoutView="85" workbookViewId="0">
      <selection activeCell="E9" sqref="E9"/>
    </sheetView>
  </sheetViews>
  <sheetFormatPr defaultColWidth="8.81640625" defaultRowHeight="14.5" x14ac:dyDescent="0.3"/>
  <cols>
    <col min="1" max="1" width="8.81640625" style="33"/>
    <col min="2" max="2" width="3.54296875" style="27" customWidth="1"/>
    <col min="3" max="3" width="10.54296875" style="113" bestFit="1" customWidth="1"/>
    <col min="4" max="4" width="57.1796875" style="114" bestFit="1" customWidth="1"/>
    <col min="5" max="6" width="10.81640625" style="115" customWidth="1"/>
    <col min="7" max="8" width="8.81640625" style="116" customWidth="1"/>
    <col min="9" max="9" width="10.81640625" style="115" customWidth="1"/>
    <col min="10" max="10" width="10.54296875" style="116" customWidth="1"/>
    <col min="11" max="11" width="10.81640625" style="117" customWidth="1"/>
    <col min="12" max="13" width="12" style="115" customWidth="1"/>
    <col min="14" max="14" width="8.81640625" style="116" customWidth="1"/>
    <col min="15" max="15" width="10.81640625" style="115" customWidth="1"/>
    <col min="16" max="16" width="10" style="116" customWidth="1"/>
    <col min="17" max="17" width="3.81640625" style="27" customWidth="1"/>
    <col min="18" max="16384" width="8.81640625" style="33"/>
  </cols>
  <sheetData>
    <row r="2" spans="2:17" ht="15" thickBot="1" x14ac:dyDescent="0.35">
      <c r="C2" s="28"/>
      <c r="D2" s="29"/>
      <c r="E2" s="30"/>
      <c r="F2" s="30"/>
      <c r="G2" s="31"/>
      <c r="H2" s="31"/>
      <c r="I2" s="30"/>
      <c r="J2" s="31"/>
      <c r="K2" s="32"/>
      <c r="L2" s="30"/>
      <c r="M2" s="30"/>
      <c r="N2" s="31"/>
      <c r="O2" s="30"/>
      <c r="P2" s="31"/>
    </row>
    <row r="3" spans="2:17" ht="22" thickTop="1" thickBot="1" x14ac:dyDescent="0.35">
      <c r="B3" s="34"/>
      <c r="C3" s="35"/>
      <c r="D3" s="36"/>
      <c r="E3" s="37"/>
      <c r="F3" s="37"/>
      <c r="G3" s="38"/>
      <c r="H3" s="38"/>
      <c r="I3" s="37"/>
      <c r="J3" s="38"/>
      <c r="K3" s="39"/>
      <c r="L3" s="37"/>
      <c r="M3" s="37"/>
      <c r="N3" s="38"/>
      <c r="O3" s="37"/>
      <c r="P3" s="38"/>
      <c r="Q3" s="40"/>
    </row>
    <row r="4" spans="2:17" s="50" customFormat="1" ht="15" thickTop="1" x14ac:dyDescent="0.35">
      <c r="B4" s="41"/>
      <c r="C4" s="42" t="s">
        <v>128</v>
      </c>
      <c r="D4" s="165">
        <v>6174600000</v>
      </c>
      <c r="E4" s="43" t="s">
        <v>14</v>
      </c>
      <c r="F4" s="44" t="str">
        <f>Master!D6</f>
        <v>Januar - Septembar</v>
      </c>
      <c r="G4" s="44"/>
      <c r="H4" s="44"/>
      <c r="I4" s="44"/>
      <c r="J4" s="44"/>
      <c r="K4" s="45" t="s">
        <v>15</v>
      </c>
      <c r="L4" s="46" t="str">
        <f>Master!D4</f>
        <v>Septembar</v>
      </c>
      <c r="M4" s="47"/>
      <c r="N4" s="47"/>
      <c r="O4" s="47"/>
      <c r="P4" s="48"/>
      <c r="Q4" s="49"/>
    </row>
    <row r="5" spans="2:17" ht="13.9" customHeight="1" x14ac:dyDescent="0.3">
      <c r="B5" s="51"/>
      <c r="C5" s="52"/>
      <c r="D5" s="53"/>
      <c r="E5" s="54" t="s">
        <v>16</v>
      </c>
      <c r="F5" s="176" t="s">
        <v>17</v>
      </c>
      <c r="G5" s="177"/>
      <c r="H5" s="177"/>
      <c r="I5" s="172" t="s">
        <v>120</v>
      </c>
      <c r="J5" s="173"/>
      <c r="K5" s="54" t="s">
        <v>16</v>
      </c>
      <c r="L5" s="176" t="s">
        <v>17</v>
      </c>
      <c r="M5" s="177"/>
      <c r="N5" s="177"/>
      <c r="O5" s="172" t="s">
        <v>120</v>
      </c>
      <c r="P5" s="173"/>
      <c r="Q5" s="55"/>
    </row>
    <row r="6" spans="2:17" s="66" customFormat="1" ht="12.5" thickBot="1" x14ac:dyDescent="0.35">
      <c r="B6" s="56"/>
      <c r="C6" s="57"/>
      <c r="D6" s="58"/>
      <c r="E6" s="59" t="s">
        <v>3</v>
      </c>
      <c r="F6" s="60" t="s">
        <v>3</v>
      </c>
      <c r="G6" s="61" t="s">
        <v>18</v>
      </c>
      <c r="H6" s="62" t="s">
        <v>19</v>
      </c>
      <c r="I6" s="63" t="s">
        <v>3</v>
      </c>
      <c r="J6" s="64" t="s">
        <v>18</v>
      </c>
      <c r="K6" s="59" t="s">
        <v>3</v>
      </c>
      <c r="L6" s="60" t="s">
        <v>3</v>
      </c>
      <c r="M6" s="61" t="s">
        <v>18</v>
      </c>
      <c r="N6" s="62" t="s">
        <v>19</v>
      </c>
      <c r="O6" s="63" t="s">
        <v>3</v>
      </c>
      <c r="P6" s="64" t="s">
        <v>18</v>
      </c>
      <c r="Q6" s="65"/>
    </row>
    <row r="7" spans="2:17" ht="15.5" thickTop="1" thickBot="1" x14ac:dyDescent="0.4">
      <c r="B7" s="67"/>
      <c r="C7" s="68" t="s">
        <v>129</v>
      </c>
      <c r="D7" s="166" t="s">
        <v>131</v>
      </c>
      <c r="E7" s="69"/>
      <c r="F7" s="69"/>
      <c r="G7" s="70"/>
      <c r="H7" s="70"/>
      <c r="I7" s="69"/>
      <c r="J7" s="70"/>
      <c r="K7" s="71"/>
      <c r="L7" s="69"/>
      <c r="M7" s="69"/>
      <c r="N7" s="70"/>
      <c r="O7" s="69"/>
      <c r="P7" s="70"/>
      <c r="Q7" s="72"/>
    </row>
    <row r="8" spans="2:17" s="82" customFormat="1" ht="15" customHeight="1" thickBot="1" x14ac:dyDescent="0.35">
      <c r="B8" s="73"/>
      <c r="C8" s="174" t="s">
        <v>126</v>
      </c>
      <c r="D8" s="175"/>
      <c r="E8" s="74">
        <f>SUM(E9:E96)</f>
        <v>2074043373.6900001</v>
      </c>
      <c r="F8" s="75">
        <f>SUM(F9:F96)</f>
        <v>1950821151.0800004</v>
      </c>
      <c r="G8" s="76">
        <f t="shared" ref="G8" si="0">IFERROR(F8/E8,0)</f>
        <v>0.94058840611863825</v>
      </c>
      <c r="H8" s="77">
        <f t="shared" ref="H8" si="1">F8/$D$4</f>
        <v>0.3159429195543032</v>
      </c>
      <c r="I8" s="75">
        <f>SUM(I9:I96)</f>
        <v>-123222222.60999964</v>
      </c>
      <c r="J8" s="78">
        <f t="shared" ref="J8:J9" si="2">IFERROR(I8/E8,0)</f>
        <v>-5.9411593881361725E-2</v>
      </c>
      <c r="K8" s="79">
        <f t="shared" ref="K8:L8" si="3">SUM(K9:K96)</f>
        <v>231809980.95000008</v>
      </c>
      <c r="L8" s="80">
        <f t="shared" si="3"/>
        <v>248588522.47000009</v>
      </c>
      <c r="M8" s="76">
        <f>IFERROR(L8/K8,0)</f>
        <v>1.0723805827999229</v>
      </c>
      <c r="N8" s="77">
        <f>L8/$D$4</f>
        <v>4.0259858528487687E-2</v>
      </c>
      <c r="O8" s="80">
        <f t="shared" ref="O8" si="4">SUM(O9:O96)</f>
        <v>16778541.520000011</v>
      </c>
      <c r="P8" s="78">
        <f t="shared" ref="P8:P9" si="5">IFERROR(O8/K8,0)</f>
        <v>7.2380582799922807E-2</v>
      </c>
      <c r="Q8" s="81"/>
    </row>
    <row r="9" spans="2:17" s="82" customFormat="1" ht="13" x14ac:dyDescent="0.3">
      <c r="B9" s="73"/>
      <c r="C9" s="83">
        <v>10101</v>
      </c>
      <c r="D9" s="84" t="s">
        <v>20</v>
      </c>
      <c r="E9" s="85">
        <f>VLOOKUP($C9,'2023'!$C$105:$U$192,19,FALSE)</f>
        <v>849612.76</v>
      </c>
      <c r="F9" s="86">
        <f>VLOOKUP($C9,'2023'!$C$8:$U$95,19,FALSE)</f>
        <v>1043647.13</v>
      </c>
      <c r="G9" s="87">
        <f t="shared" ref="G9" si="6">IFERROR(F9/E9,0)</f>
        <v>1.228379773863095</v>
      </c>
      <c r="H9" s="88">
        <f t="shared" ref="H9" si="7">F9/$D$4</f>
        <v>1.6902262980597932E-4</v>
      </c>
      <c r="I9" s="89">
        <f t="shared" ref="I9" si="8">F9-E9</f>
        <v>194034.37</v>
      </c>
      <c r="J9" s="90">
        <f t="shared" si="2"/>
        <v>0.22837977386309499</v>
      </c>
      <c r="K9" s="91">
        <f>VLOOKUP($C9,'2023'!$C$105:$U$192,VLOOKUP($L$4,Master!$D$9:$G$20,4,FALSE),FALSE)</f>
        <v>107154.62000000001</v>
      </c>
      <c r="L9" s="92">
        <f>VLOOKUP($C9,'2023'!$C$8:$U$95,VLOOKUP($L$4,Master!$D$9:$G$20,4,FALSE),FALSE)</f>
        <v>138137.82999999999</v>
      </c>
      <c r="M9" s="87">
        <f>IFERROR(L9/K9,0)</f>
        <v>1.2891448824138425</v>
      </c>
      <c r="N9" s="88">
        <f>L9/$D$4</f>
        <v>2.2371947980435978E-5</v>
      </c>
      <c r="O9" s="89">
        <f>L9-K9</f>
        <v>30983.209999999977</v>
      </c>
      <c r="P9" s="90">
        <f t="shared" si="5"/>
        <v>0.28914488241384251</v>
      </c>
      <c r="Q9" s="81"/>
    </row>
    <row r="10" spans="2:17" s="82" customFormat="1" ht="13" x14ac:dyDescent="0.3">
      <c r="B10" s="73"/>
      <c r="C10" s="83">
        <v>20101</v>
      </c>
      <c r="D10" s="84" t="s">
        <v>21</v>
      </c>
      <c r="E10" s="85">
        <f>VLOOKUP($C10,'2023'!$C$105:$U$192,19,FALSE)</f>
        <v>8724719.5899999999</v>
      </c>
      <c r="F10" s="86">
        <f>VLOOKUP($C10,'2023'!$C$8:$U$95,19,FALSE)</f>
        <v>7208066.5099999998</v>
      </c>
      <c r="G10" s="87">
        <f t="shared" ref="G10:G73" si="9">IFERROR(F10/E10,0)</f>
        <v>0.82616597996589591</v>
      </c>
      <c r="H10" s="88">
        <f t="shared" ref="H10:H73" si="10">F10/$D$4</f>
        <v>1.1673738396009458E-3</v>
      </c>
      <c r="I10" s="89">
        <f t="shared" ref="I10:I73" si="11">F10-E10</f>
        <v>-1516653.08</v>
      </c>
      <c r="J10" s="90">
        <f t="shared" ref="J10:J73" si="12">IFERROR(I10/E10,0)</f>
        <v>-0.17383402003410406</v>
      </c>
      <c r="K10" s="91">
        <f>VLOOKUP($C10,'2023'!$C$105:$U$192,VLOOKUP($L$4,Master!$D$9:$G$20,4,FALSE),FALSE)</f>
        <v>747975.77000000014</v>
      </c>
      <c r="L10" s="92">
        <f>VLOOKUP($C10,'2023'!$C$8:$U$95,VLOOKUP($L$4,Master!$D$9:$G$20,4,FALSE),FALSE)</f>
        <v>1488590.9100000001</v>
      </c>
      <c r="M10" s="92">
        <f t="shared" ref="M10:M73" si="13">IFERROR(L10/K10,0)</f>
        <v>1.9901592667901526</v>
      </c>
      <c r="N10" s="88">
        <f t="shared" ref="N10:N73" si="14">L10/$D$4</f>
        <v>2.4108297055679722E-4</v>
      </c>
      <c r="O10" s="92">
        <f t="shared" ref="O10:O73" si="15">L10-K10</f>
        <v>740615.14</v>
      </c>
      <c r="P10" s="93">
        <f t="shared" ref="P10:P73" si="16">IFERROR(O10/K10,0)</f>
        <v>0.99015926679015265</v>
      </c>
      <c r="Q10" s="81"/>
    </row>
    <row r="11" spans="2:17" s="82" customFormat="1" ht="13" x14ac:dyDescent="0.3">
      <c r="B11" s="73"/>
      <c r="C11" s="83">
        <v>20102</v>
      </c>
      <c r="D11" s="84" t="s">
        <v>22</v>
      </c>
      <c r="E11" s="85">
        <f>VLOOKUP($C11,'2023'!$C$105:$U$192,19,FALSE)</f>
        <v>2010422.5499999998</v>
      </c>
      <c r="F11" s="86">
        <f>VLOOKUP($C11,'2023'!$C$8:$U$95,19,FALSE)</f>
        <v>4142340.040000001</v>
      </c>
      <c r="G11" s="87">
        <f t="shared" si="9"/>
        <v>2.0604325394181444</v>
      </c>
      <c r="H11" s="88">
        <f t="shared" si="10"/>
        <v>6.7086775499627526E-4</v>
      </c>
      <c r="I11" s="89">
        <f t="shared" si="11"/>
        <v>2131917.4900000012</v>
      </c>
      <c r="J11" s="90">
        <f t="shared" si="12"/>
        <v>1.0604325394181444</v>
      </c>
      <c r="K11" s="91">
        <f>VLOOKUP($C11,'2023'!$C$105:$U$192,VLOOKUP($L$4,Master!$D$9:$G$20,4,FALSE),FALSE)</f>
        <v>36007.94999999999</v>
      </c>
      <c r="L11" s="92">
        <f>VLOOKUP($C11,'2023'!$C$8:$U$95,VLOOKUP($L$4,Master!$D$9:$G$20,4,FALSE),FALSE)</f>
        <v>30729.159999999996</v>
      </c>
      <c r="M11" s="92">
        <f t="shared" si="13"/>
        <v>0.8533993187615514</v>
      </c>
      <c r="N11" s="88">
        <f t="shared" si="14"/>
        <v>4.9767045638583873E-6</v>
      </c>
      <c r="O11" s="92">
        <f t="shared" si="15"/>
        <v>-5278.7899999999936</v>
      </c>
      <c r="P11" s="93">
        <f t="shared" si="16"/>
        <v>-0.1466006812384486</v>
      </c>
      <c r="Q11" s="81"/>
    </row>
    <row r="12" spans="2:17" s="82" customFormat="1" ht="13" x14ac:dyDescent="0.3">
      <c r="B12" s="73"/>
      <c r="C12" s="83">
        <v>20105</v>
      </c>
      <c r="D12" s="84" t="s">
        <v>23</v>
      </c>
      <c r="E12" s="85">
        <f>VLOOKUP($C12,'2023'!$C$105:$U$192,19,FALSE)</f>
        <v>32925.779999999992</v>
      </c>
      <c r="F12" s="86">
        <f>VLOOKUP($C12,'2023'!$C$8:$U$95,19,FALSE)</f>
        <v>29860</v>
      </c>
      <c r="G12" s="87">
        <f t="shared" si="9"/>
        <v>0.90688815876191875</v>
      </c>
      <c r="H12" s="88">
        <f t="shared" si="10"/>
        <v>4.8359407896867813E-6</v>
      </c>
      <c r="I12" s="89">
        <f t="shared" si="11"/>
        <v>-3065.7799999999916</v>
      </c>
      <c r="J12" s="90">
        <f t="shared" si="12"/>
        <v>-9.3111841238081292E-2</v>
      </c>
      <c r="K12" s="91">
        <f>VLOOKUP($C12,'2023'!$C$105:$U$192,VLOOKUP($L$4,Master!$D$9:$G$20,4,FALSE),FALSE)</f>
        <v>3658.42</v>
      </c>
      <c r="L12" s="92">
        <f>VLOOKUP($C12,'2023'!$C$8:$U$95,VLOOKUP($L$4,Master!$D$9:$G$20,4,FALSE),FALSE)</f>
        <v>3280</v>
      </c>
      <c r="M12" s="92">
        <f t="shared" si="13"/>
        <v>0.89656190377266687</v>
      </c>
      <c r="N12" s="88">
        <f t="shared" si="14"/>
        <v>5.3120849933598939E-7</v>
      </c>
      <c r="O12" s="92">
        <f t="shared" si="15"/>
        <v>-378.42000000000007</v>
      </c>
      <c r="P12" s="93">
        <f t="shared" si="16"/>
        <v>-0.10343809622733313</v>
      </c>
      <c r="Q12" s="81"/>
    </row>
    <row r="13" spans="2:17" s="82" customFormat="1" ht="13" x14ac:dyDescent="0.3">
      <c r="B13" s="73"/>
      <c r="C13" s="83">
        <v>30101</v>
      </c>
      <c r="D13" s="84" t="s">
        <v>24</v>
      </c>
      <c r="E13" s="85">
        <f>VLOOKUP($C13,'2023'!$C$105:$U$192,19,FALSE)</f>
        <v>965689.9</v>
      </c>
      <c r="F13" s="86">
        <f>VLOOKUP($C13,'2023'!$C$8:$U$95,19,FALSE)</f>
        <v>681062.6100000001</v>
      </c>
      <c r="G13" s="87">
        <f t="shared" si="9"/>
        <v>0.70526015649537199</v>
      </c>
      <c r="H13" s="88">
        <f t="shared" si="10"/>
        <v>1.1030068506461959E-4</v>
      </c>
      <c r="I13" s="89">
        <f t="shared" si="11"/>
        <v>-284627.28999999992</v>
      </c>
      <c r="J13" s="90">
        <f t="shared" si="12"/>
        <v>-0.29473984350462806</v>
      </c>
      <c r="K13" s="91">
        <f>VLOOKUP($C13,'2023'!$C$105:$U$192,VLOOKUP($L$4,Master!$D$9:$G$20,4,FALSE),FALSE)</f>
        <v>112616.86000000003</v>
      </c>
      <c r="L13" s="92">
        <f>VLOOKUP($C13,'2023'!$C$8:$U$95,VLOOKUP($L$4,Master!$D$9:$G$20,4,FALSE),FALSE)</f>
        <v>76026.19</v>
      </c>
      <c r="M13" s="92">
        <f t="shared" si="13"/>
        <v>0.67508710507467518</v>
      </c>
      <c r="N13" s="88">
        <f t="shared" si="14"/>
        <v>1.2312731189064879E-5</v>
      </c>
      <c r="O13" s="92">
        <f t="shared" si="15"/>
        <v>-36590.670000000027</v>
      </c>
      <c r="P13" s="93">
        <f t="shared" si="16"/>
        <v>-0.32491289492532482</v>
      </c>
      <c r="Q13" s="81"/>
    </row>
    <row r="14" spans="2:17" s="82" customFormat="1" ht="13" x14ac:dyDescent="0.3">
      <c r="B14" s="73"/>
      <c r="C14" s="83">
        <v>30201</v>
      </c>
      <c r="D14" s="84" t="s">
        <v>25</v>
      </c>
      <c r="E14" s="85">
        <f>VLOOKUP($C14,'2023'!$C$105:$U$192,19,FALSE)</f>
        <v>22433595.360000014</v>
      </c>
      <c r="F14" s="86">
        <f>VLOOKUP($C14,'2023'!$C$8:$U$95,19,FALSE)</f>
        <v>23636712.509999998</v>
      </c>
      <c r="G14" s="87">
        <f t="shared" si="9"/>
        <v>1.0536301529332739</v>
      </c>
      <c r="H14" s="88">
        <f t="shared" si="10"/>
        <v>3.8280556651443007E-3</v>
      </c>
      <c r="I14" s="89">
        <f t="shared" si="11"/>
        <v>1203117.1499999836</v>
      </c>
      <c r="J14" s="90">
        <f t="shared" si="12"/>
        <v>5.3630152933273861E-2</v>
      </c>
      <c r="K14" s="91">
        <f>VLOOKUP($C14,'2023'!$C$105:$U$192,VLOOKUP($L$4,Master!$D$9:$G$20,4,FALSE),FALSE)</f>
        <v>2741212.7100000018</v>
      </c>
      <c r="L14" s="92">
        <f>VLOOKUP($C14,'2023'!$C$8:$U$95,VLOOKUP($L$4,Master!$D$9:$G$20,4,FALSE),FALSE)</f>
        <v>3233826.09</v>
      </c>
      <c r="M14" s="92">
        <f t="shared" si="13"/>
        <v>1.1797063679892239</v>
      </c>
      <c r="N14" s="88">
        <f t="shared" si="14"/>
        <v>5.2373045865319206E-4</v>
      </c>
      <c r="O14" s="92">
        <f t="shared" si="15"/>
        <v>492613.37999999803</v>
      </c>
      <c r="P14" s="93">
        <f t="shared" si="16"/>
        <v>0.1797063679892239</v>
      </c>
      <c r="Q14" s="81"/>
    </row>
    <row r="15" spans="2:17" s="82" customFormat="1" ht="13" x14ac:dyDescent="0.3">
      <c r="B15" s="73"/>
      <c r="C15" s="83">
        <v>30301</v>
      </c>
      <c r="D15" s="84" t="s">
        <v>26</v>
      </c>
      <c r="E15" s="85">
        <f>VLOOKUP($C15,'2023'!$C$105:$U$192,19,FALSE)</f>
        <v>8429844.4800000004</v>
      </c>
      <c r="F15" s="86">
        <f>VLOOKUP($C15,'2023'!$C$8:$U$95,19,FALSE)</f>
        <v>8087000.6100000013</v>
      </c>
      <c r="G15" s="87">
        <f t="shared" si="9"/>
        <v>0.9593297514784046</v>
      </c>
      <c r="H15" s="88">
        <f t="shared" si="10"/>
        <v>1.3097205665144303E-3</v>
      </c>
      <c r="I15" s="89">
        <f t="shared" si="11"/>
        <v>-342843.86999999918</v>
      </c>
      <c r="J15" s="90">
        <f t="shared" si="12"/>
        <v>-4.0670248521595405E-2</v>
      </c>
      <c r="K15" s="91">
        <f>VLOOKUP($C15,'2023'!$C$105:$U$192,VLOOKUP($L$4,Master!$D$9:$G$20,4,FALSE),FALSE)</f>
        <v>987821.32999999961</v>
      </c>
      <c r="L15" s="92">
        <f>VLOOKUP($C15,'2023'!$C$8:$U$95,VLOOKUP($L$4,Master!$D$9:$G$20,4,FALSE),FALSE)</f>
        <v>969609.52000000118</v>
      </c>
      <c r="M15" s="92">
        <f t="shared" si="13"/>
        <v>0.98156365989789018</v>
      </c>
      <c r="N15" s="88">
        <f t="shared" si="14"/>
        <v>1.5703195672594195E-4</v>
      </c>
      <c r="O15" s="92">
        <f t="shared" si="15"/>
        <v>-18211.809999998426</v>
      </c>
      <c r="P15" s="93">
        <f t="shared" si="16"/>
        <v>-1.8436340102109795E-2</v>
      </c>
      <c r="Q15" s="81"/>
    </row>
    <row r="16" spans="2:17" s="82" customFormat="1" ht="13" x14ac:dyDescent="0.3">
      <c r="B16" s="73"/>
      <c r="C16" s="83">
        <v>30401</v>
      </c>
      <c r="D16" s="84" t="s">
        <v>27</v>
      </c>
      <c r="E16" s="85">
        <f>VLOOKUP($C16,'2023'!$C$105:$U$192,19,FALSE)</f>
        <v>612219.83000000007</v>
      </c>
      <c r="F16" s="86">
        <f>VLOOKUP($C16,'2023'!$C$8:$U$95,19,FALSE)</f>
        <v>344796.27</v>
      </c>
      <c r="G16" s="87">
        <f t="shared" si="9"/>
        <v>0.56319030045139173</v>
      </c>
      <c r="H16" s="88">
        <f t="shared" si="10"/>
        <v>5.5841069866873967E-5</v>
      </c>
      <c r="I16" s="89">
        <f t="shared" si="11"/>
        <v>-267423.56000000006</v>
      </c>
      <c r="J16" s="90">
        <f t="shared" si="12"/>
        <v>-0.43680969954860827</v>
      </c>
      <c r="K16" s="91">
        <f>VLOOKUP($C16,'2023'!$C$105:$U$192,VLOOKUP($L$4,Master!$D$9:$G$20,4,FALSE),FALSE)</f>
        <v>86557.830000000016</v>
      </c>
      <c r="L16" s="92">
        <f>VLOOKUP($C16,'2023'!$C$8:$U$95,VLOOKUP($L$4,Master!$D$9:$G$20,4,FALSE),FALSE)</f>
        <v>27761.409999999996</v>
      </c>
      <c r="M16" s="92">
        <f t="shared" si="13"/>
        <v>0.32072673263643497</v>
      </c>
      <c r="N16" s="88">
        <f t="shared" si="14"/>
        <v>4.4960661419363195E-6</v>
      </c>
      <c r="O16" s="92">
        <f t="shared" si="15"/>
        <v>-58796.42000000002</v>
      </c>
      <c r="P16" s="93">
        <f t="shared" si="16"/>
        <v>-0.67927326736356497</v>
      </c>
      <c r="Q16" s="81"/>
    </row>
    <row r="17" spans="2:17" s="82" customFormat="1" ht="13" x14ac:dyDescent="0.3">
      <c r="B17" s="73"/>
      <c r="C17" s="83">
        <v>40101</v>
      </c>
      <c r="D17" s="84" t="s">
        <v>28</v>
      </c>
      <c r="E17" s="85">
        <f>VLOOKUP($C17,'2023'!$C$105:$U$192,19,FALSE)</f>
        <v>2917602.4200000004</v>
      </c>
      <c r="F17" s="86">
        <f>VLOOKUP($C17,'2023'!$C$8:$U$95,19,FALSE)</f>
        <v>3176465.5500000003</v>
      </c>
      <c r="G17" s="87">
        <f t="shared" si="9"/>
        <v>1.0887246076523338</v>
      </c>
      <c r="H17" s="88">
        <f t="shared" si="10"/>
        <v>5.1444070061218547E-4</v>
      </c>
      <c r="I17" s="89">
        <f t="shared" si="11"/>
        <v>258863.12999999989</v>
      </c>
      <c r="J17" s="90">
        <f t="shared" si="12"/>
        <v>8.8724607652333878E-2</v>
      </c>
      <c r="K17" s="91">
        <f>VLOOKUP($C17,'2023'!$C$105:$U$192,VLOOKUP($L$4,Master!$D$9:$G$20,4,FALSE),FALSE)</f>
        <v>311257.90000000002</v>
      </c>
      <c r="L17" s="92">
        <f>VLOOKUP($C17,'2023'!$C$8:$U$95,VLOOKUP($L$4,Master!$D$9:$G$20,4,FALSE),FALSE)</f>
        <v>345245.43000000005</v>
      </c>
      <c r="M17" s="92">
        <f t="shared" si="13"/>
        <v>1.1091941120209319</v>
      </c>
      <c r="N17" s="88">
        <f t="shared" si="14"/>
        <v>5.5913813040520852E-5</v>
      </c>
      <c r="O17" s="92">
        <f t="shared" si="15"/>
        <v>33987.530000000028</v>
      </c>
      <c r="P17" s="93">
        <f t="shared" si="16"/>
        <v>0.10919411202093192</v>
      </c>
      <c r="Q17" s="81"/>
    </row>
    <row r="18" spans="2:17" s="82" customFormat="1" ht="13" x14ac:dyDescent="0.3">
      <c r="B18" s="73"/>
      <c r="C18" s="83">
        <v>40102</v>
      </c>
      <c r="D18" s="84" t="s">
        <v>29</v>
      </c>
      <c r="E18" s="85">
        <f>VLOOKUP($C18,'2023'!$C$105:$U$192,19,FALSE)</f>
        <v>901026.3</v>
      </c>
      <c r="F18" s="86">
        <f>VLOOKUP($C18,'2023'!$C$8:$U$95,19,FALSE)</f>
        <v>782643.21000000008</v>
      </c>
      <c r="G18" s="87">
        <f t="shared" si="9"/>
        <v>0.86861305824258406</v>
      </c>
      <c r="H18" s="88">
        <f t="shared" si="10"/>
        <v>1.267520503352444E-4</v>
      </c>
      <c r="I18" s="89">
        <f t="shared" si="11"/>
        <v>-118383.08999999997</v>
      </c>
      <c r="J18" s="90">
        <f t="shared" si="12"/>
        <v>-0.13138694175741591</v>
      </c>
      <c r="K18" s="91">
        <f>VLOOKUP($C18,'2023'!$C$105:$U$192,VLOOKUP($L$4,Master!$D$9:$G$20,4,FALSE),FALSE)</f>
        <v>92979.36</v>
      </c>
      <c r="L18" s="92">
        <f>VLOOKUP($C18,'2023'!$C$8:$U$95,VLOOKUP($L$4,Master!$D$9:$G$20,4,FALSE),FALSE)</f>
        <v>63713.289999999994</v>
      </c>
      <c r="M18" s="92">
        <f t="shared" si="13"/>
        <v>0.68524121912648128</v>
      </c>
      <c r="N18" s="88">
        <f t="shared" si="14"/>
        <v>1.0318610112395943E-5</v>
      </c>
      <c r="O18" s="92">
        <f t="shared" si="15"/>
        <v>-29266.070000000007</v>
      </c>
      <c r="P18" s="93">
        <f t="shared" si="16"/>
        <v>-0.31475878087351866</v>
      </c>
      <c r="Q18" s="81"/>
    </row>
    <row r="19" spans="2:17" s="82" customFormat="1" ht="13" x14ac:dyDescent="0.3">
      <c r="B19" s="73"/>
      <c r="C19" s="83">
        <v>40103</v>
      </c>
      <c r="D19" s="84" t="s">
        <v>30</v>
      </c>
      <c r="E19" s="85">
        <f>VLOOKUP($C19,'2023'!$C$105:$U$192,19,FALSE)</f>
        <v>351299.86000000004</v>
      </c>
      <c r="F19" s="86">
        <f>VLOOKUP($C19,'2023'!$C$8:$U$95,19,FALSE)</f>
        <v>233462.03</v>
      </c>
      <c r="G19" s="87">
        <f t="shared" si="9"/>
        <v>0.66456624833269207</v>
      </c>
      <c r="H19" s="88">
        <f t="shared" si="10"/>
        <v>3.7810065429339551E-5</v>
      </c>
      <c r="I19" s="89">
        <f t="shared" si="11"/>
        <v>-117837.83000000005</v>
      </c>
      <c r="J19" s="90">
        <f t="shared" si="12"/>
        <v>-0.33543375166730788</v>
      </c>
      <c r="K19" s="91">
        <f>VLOOKUP($C19,'2023'!$C$105:$U$192,VLOOKUP($L$4,Master!$D$9:$G$20,4,FALSE),FALSE)</f>
        <v>50399.960000000014</v>
      </c>
      <c r="L19" s="92">
        <f>VLOOKUP($C19,'2023'!$C$8:$U$95,VLOOKUP($L$4,Master!$D$9:$G$20,4,FALSE),FALSE)</f>
        <v>25222.27</v>
      </c>
      <c r="M19" s="92">
        <f t="shared" si="13"/>
        <v>0.5004422622557636</v>
      </c>
      <c r="N19" s="88">
        <f t="shared" si="14"/>
        <v>4.0848427428497397E-6</v>
      </c>
      <c r="O19" s="92">
        <f t="shared" si="15"/>
        <v>-25177.690000000013</v>
      </c>
      <c r="P19" s="93">
        <f t="shared" si="16"/>
        <v>-0.49955773774423645</v>
      </c>
      <c r="Q19" s="81"/>
    </row>
    <row r="20" spans="2:17" s="82" customFormat="1" ht="13" x14ac:dyDescent="0.3">
      <c r="B20" s="73"/>
      <c r="C20" s="83">
        <v>40105</v>
      </c>
      <c r="D20" s="84" t="s">
        <v>31</v>
      </c>
      <c r="E20" s="85">
        <f>VLOOKUP($C20,'2023'!$C$105:$U$192,19,FALSE)</f>
        <v>308347.02999999997</v>
      </c>
      <c r="F20" s="86">
        <f>VLOOKUP($C20,'2023'!$C$8:$U$95,19,FALSE)</f>
        <v>272869.63</v>
      </c>
      <c r="G20" s="87">
        <f t="shared" si="9"/>
        <v>0.8849432731685466</v>
      </c>
      <c r="H20" s="88">
        <f t="shared" si="10"/>
        <v>4.4192276422764228E-5</v>
      </c>
      <c r="I20" s="89">
        <f t="shared" si="11"/>
        <v>-35477.399999999965</v>
      </c>
      <c r="J20" s="90">
        <f t="shared" si="12"/>
        <v>-0.1150567268314534</v>
      </c>
      <c r="K20" s="91">
        <f>VLOOKUP($C20,'2023'!$C$105:$U$192,VLOOKUP($L$4,Master!$D$9:$G$20,4,FALSE),FALSE)</f>
        <v>41819.110000000008</v>
      </c>
      <c r="L20" s="92">
        <f>VLOOKUP($C20,'2023'!$C$8:$U$95,VLOOKUP($L$4,Master!$D$9:$G$20,4,FALSE),FALSE)</f>
        <v>32810.14</v>
      </c>
      <c r="M20" s="92">
        <f t="shared" si="13"/>
        <v>0.78457289024084909</v>
      </c>
      <c r="N20" s="88">
        <f t="shared" si="14"/>
        <v>5.3137272050011333E-6</v>
      </c>
      <c r="O20" s="92">
        <f t="shared" si="15"/>
        <v>-9008.9700000000084</v>
      </c>
      <c r="P20" s="93">
        <f t="shared" si="16"/>
        <v>-0.21542710975915094</v>
      </c>
      <c r="Q20" s="81"/>
    </row>
    <row r="21" spans="2:17" s="82" customFormat="1" ht="13" x14ac:dyDescent="0.3">
      <c r="B21" s="73"/>
      <c r="C21" s="83">
        <v>40116</v>
      </c>
      <c r="D21" s="84" t="s">
        <v>32</v>
      </c>
      <c r="E21" s="85">
        <f>VLOOKUP($C21,'2023'!$C$105:$U$192,19,FALSE)</f>
        <v>26744.989999999998</v>
      </c>
      <c r="F21" s="86">
        <f>VLOOKUP($C21,'2023'!$C$8:$U$95,19,FALSE)</f>
        <v>19380.989999999998</v>
      </c>
      <c r="G21" s="87">
        <f t="shared" si="9"/>
        <v>0.7246587117811597</v>
      </c>
      <c r="H21" s="88">
        <f t="shared" si="10"/>
        <v>3.1388251870566512E-6</v>
      </c>
      <c r="I21" s="89">
        <f t="shared" si="11"/>
        <v>-7364</v>
      </c>
      <c r="J21" s="90">
        <f t="shared" si="12"/>
        <v>-0.27534128821884024</v>
      </c>
      <c r="K21" s="91">
        <f>VLOOKUP($C21,'2023'!$C$105:$U$192,VLOOKUP($L$4,Master!$D$9:$G$20,4,FALSE),FALSE)</f>
        <v>3693.33</v>
      </c>
      <c r="L21" s="92">
        <f>VLOOKUP($C21,'2023'!$C$8:$U$95,VLOOKUP($L$4,Master!$D$9:$G$20,4,FALSE),FALSE)</f>
        <v>2730</v>
      </c>
      <c r="M21" s="92">
        <f t="shared" si="13"/>
        <v>0.73917034221150024</v>
      </c>
      <c r="N21" s="88">
        <f t="shared" si="14"/>
        <v>4.4213390341074727E-7</v>
      </c>
      <c r="O21" s="92">
        <f t="shared" si="15"/>
        <v>-963.32999999999993</v>
      </c>
      <c r="P21" s="93">
        <f t="shared" si="16"/>
        <v>-0.26082965778849981</v>
      </c>
      <c r="Q21" s="81"/>
    </row>
    <row r="22" spans="2:17" s="82" customFormat="1" ht="13" x14ac:dyDescent="0.3">
      <c r="B22" s="73"/>
      <c r="C22" s="83">
        <v>40122</v>
      </c>
      <c r="D22" s="84" t="s">
        <v>33</v>
      </c>
      <c r="E22" s="85">
        <f>VLOOKUP($C22,'2023'!$C$105:$U$192,19,FALSE)</f>
        <v>9800</v>
      </c>
      <c r="F22" s="86">
        <f>VLOOKUP($C22,'2023'!$C$8:$U$95,19,FALSE)</f>
        <v>0</v>
      </c>
      <c r="G22" s="87">
        <f t="shared" si="9"/>
        <v>0</v>
      </c>
      <c r="H22" s="88">
        <f t="shared" si="10"/>
        <v>0</v>
      </c>
      <c r="I22" s="89">
        <f t="shared" si="11"/>
        <v>-9800</v>
      </c>
      <c r="J22" s="90">
        <f t="shared" si="12"/>
        <v>-1</v>
      </c>
      <c r="K22" s="91">
        <f>VLOOKUP($C22,'2023'!$C$105:$U$192,VLOOKUP($L$4,Master!$D$9:$G$20,4,FALSE),FALSE)</f>
        <v>1400</v>
      </c>
      <c r="L22" s="92">
        <f>VLOOKUP($C22,'2023'!$C$8:$U$95,VLOOKUP($L$4,Master!$D$9:$G$20,4,FALSE),FALSE)</f>
        <v>0</v>
      </c>
      <c r="M22" s="92">
        <f t="shared" si="13"/>
        <v>0</v>
      </c>
      <c r="N22" s="88">
        <f t="shared" si="14"/>
        <v>0</v>
      </c>
      <c r="O22" s="92">
        <f t="shared" si="15"/>
        <v>-1400</v>
      </c>
      <c r="P22" s="93">
        <f t="shared" si="16"/>
        <v>-1</v>
      </c>
      <c r="Q22" s="81"/>
    </row>
    <row r="23" spans="2:17" s="82" customFormat="1" ht="13" x14ac:dyDescent="0.3">
      <c r="B23" s="73"/>
      <c r="C23" s="83">
        <v>40201</v>
      </c>
      <c r="D23" s="84" t="s">
        <v>34</v>
      </c>
      <c r="E23" s="85">
        <f>VLOOKUP($C23,'2023'!$C$105:$U$192,19,FALSE)</f>
        <v>3187116.2000000007</v>
      </c>
      <c r="F23" s="86">
        <f>VLOOKUP($C23,'2023'!$C$8:$U$95,19,FALSE)</f>
        <v>1696694.7399999998</v>
      </c>
      <c r="G23" s="87">
        <f t="shared" si="9"/>
        <v>0.53236048939790759</v>
      </c>
      <c r="H23" s="88">
        <f t="shared" si="10"/>
        <v>2.7478617886178856E-4</v>
      </c>
      <c r="I23" s="89">
        <f t="shared" si="11"/>
        <v>-1490421.4600000009</v>
      </c>
      <c r="J23" s="90">
        <f t="shared" si="12"/>
        <v>-0.46763951060209247</v>
      </c>
      <c r="K23" s="91">
        <f>VLOOKUP($C23,'2023'!$C$105:$U$192,VLOOKUP($L$4,Master!$D$9:$G$20,4,FALSE),FALSE)</f>
        <v>497138.30000000016</v>
      </c>
      <c r="L23" s="92">
        <f>VLOOKUP($C23,'2023'!$C$8:$U$95,VLOOKUP($L$4,Master!$D$9:$G$20,4,FALSE),FALSE)</f>
        <v>257352.11000000002</v>
      </c>
      <c r="M23" s="92">
        <f t="shared" si="13"/>
        <v>0.51766703551104376</v>
      </c>
      <c r="N23" s="88">
        <f t="shared" si="14"/>
        <v>4.1679154925015388E-5</v>
      </c>
      <c r="O23" s="92">
        <f t="shared" si="15"/>
        <v>-239786.19000000015</v>
      </c>
      <c r="P23" s="93">
        <f t="shared" si="16"/>
        <v>-0.48233296448895624</v>
      </c>
      <c r="Q23" s="81"/>
    </row>
    <row r="24" spans="2:17" s="82" customFormat="1" ht="13" x14ac:dyDescent="0.3">
      <c r="B24" s="73"/>
      <c r="C24" s="83">
        <v>40202</v>
      </c>
      <c r="D24" s="84" t="s">
        <v>35</v>
      </c>
      <c r="E24" s="85">
        <f>VLOOKUP($C24,'2023'!$C$105:$U$192,19,FALSE)</f>
        <v>9384116.8599999994</v>
      </c>
      <c r="F24" s="86">
        <f>VLOOKUP($C24,'2023'!$C$8:$U$95,19,FALSE)</f>
        <v>9476528.1099999994</v>
      </c>
      <c r="G24" s="87">
        <f t="shared" si="9"/>
        <v>1.0098476235301272</v>
      </c>
      <c r="H24" s="88">
        <f t="shared" si="10"/>
        <v>1.5347598403135424E-3</v>
      </c>
      <c r="I24" s="89">
        <f t="shared" si="11"/>
        <v>92411.25</v>
      </c>
      <c r="J24" s="90">
        <f t="shared" si="12"/>
        <v>9.8476235301272665E-3</v>
      </c>
      <c r="K24" s="91">
        <f>VLOOKUP($C24,'2023'!$C$105:$U$192,VLOOKUP($L$4,Master!$D$9:$G$20,4,FALSE),FALSE)</f>
        <v>1063296.5299999998</v>
      </c>
      <c r="L24" s="92">
        <f>VLOOKUP($C24,'2023'!$C$8:$U$95,VLOOKUP($L$4,Master!$D$9:$G$20,4,FALSE),FALSE)</f>
        <v>1377394.63</v>
      </c>
      <c r="M24" s="92">
        <f t="shared" si="13"/>
        <v>1.2954002868795218</v>
      </c>
      <c r="N24" s="88">
        <f t="shared" si="14"/>
        <v>2.2307430926699705E-4</v>
      </c>
      <c r="O24" s="92">
        <f t="shared" si="15"/>
        <v>314098.10000000009</v>
      </c>
      <c r="P24" s="93">
        <f t="shared" si="16"/>
        <v>0.29540028687952191</v>
      </c>
      <c r="Q24" s="81"/>
    </row>
    <row r="25" spans="2:17" s="82" customFormat="1" ht="13" x14ac:dyDescent="0.3">
      <c r="B25" s="73"/>
      <c r="C25" s="83">
        <v>40204</v>
      </c>
      <c r="D25" s="84" t="s">
        <v>36</v>
      </c>
      <c r="E25" s="85">
        <f>VLOOKUP($C25,'2023'!$C$105:$U$192,19,FALSE)</f>
        <v>291556.67</v>
      </c>
      <c r="F25" s="86">
        <f>VLOOKUP($C25,'2023'!$C$8:$U$95,19,FALSE)</f>
        <v>252934.19</v>
      </c>
      <c r="G25" s="87">
        <f t="shared" si="9"/>
        <v>0.86753011001257496</v>
      </c>
      <c r="H25" s="88">
        <f t="shared" si="10"/>
        <v>4.0963655945324391E-5</v>
      </c>
      <c r="I25" s="89">
        <f t="shared" si="11"/>
        <v>-38622.479999999981</v>
      </c>
      <c r="J25" s="90">
        <f t="shared" si="12"/>
        <v>-0.13246988998742504</v>
      </c>
      <c r="K25" s="91">
        <f>VLOOKUP($C25,'2023'!$C$105:$U$192,VLOOKUP($L$4,Master!$D$9:$G$20,4,FALSE),FALSE)</f>
        <v>44056.500000000007</v>
      </c>
      <c r="L25" s="92">
        <f>VLOOKUP($C25,'2023'!$C$8:$U$95,VLOOKUP($L$4,Master!$D$9:$G$20,4,FALSE),FALSE)</f>
        <v>40534.570000000007</v>
      </c>
      <c r="M25" s="92">
        <f t="shared" si="13"/>
        <v>0.92005878814703845</v>
      </c>
      <c r="N25" s="88">
        <f t="shared" si="14"/>
        <v>6.5647280795517131E-6</v>
      </c>
      <c r="O25" s="92">
        <f t="shared" si="15"/>
        <v>-3521.9300000000003</v>
      </c>
      <c r="P25" s="93">
        <f t="shared" si="16"/>
        <v>-7.9941211852961533E-2</v>
      </c>
      <c r="Q25" s="81"/>
    </row>
    <row r="26" spans="2:17" s="82" customFormat="1" ht="13" x14ac:dyDescent="0.3">
      <c r="B26" s="73"/>
      <c r="C26" s="83">
        <v>40301</v>
      </c>
      <c r="D26" s="84" t="s">
        <v>37</v>
      </c>
      <c r="E26" s="85">
        <f>VLOOKUP($C26,'2023'!$C$105:$U$192,19,FALSE)</f>
        <v>92081265.649999976</v>
      </c>
      <c r="F26" s="86">
        <f>VLOOKUP($C26,'2023'!$C$8:$U$95,19,FALSE)</f>
        <v>83868702.85999994</v>
      </c>
      <c r="G26" s="87">
        <f t="shared" si="9"/>
        <v>0.91081179508092436</v>
      </c>
      <c r="H26" s="88">
        <f t="shared" si="10"/>
        <v>1.3582856032779441E-2</v>
      </c>
      <c r="I26" s="89">
        <f t="shared" si="11"/>
        <v>-8212562.7900000364</v>
      </c>
      <c r="J26" s="90">
        <f t="shared" si="12"/>
        <v>-8.9188204919075614E-2</v>
      </c>
      <c r="K26" s="91">
        <f>VLOOKUP($C26,'2023'!$C$105:$U$192,VLOOKUP($L$4,Master!$D$9:$G$20,4,FALSE),FALSE)</f>
        <v>10046621.639999999</v>
      </c>
      <c r="L26" s="92">
        <f>VLOOKUP($C26,'2023'!$C$8:$U$95,VLOOKUP($L$4,Master!$D$9:$G$20,4,FALSE),FALSE)</f>
        <v>8945104.6099999864</v>
      </c>
      <c r="M26" s="92">
        <f t="shared" si="13"/>
        <v>0.89035945918233939</v>
      </c>
      <c r="N26" s="88">
        <f t="shared" si="14"/>
        <v>1.448693779354126E-3</v>
      </c>
      <c r="O26" s="92">
        <f t="shared" si="15"/>
        <v>-1101517.0300000124</v>
      </c>
      <c r="P26" s="93">
        <f t="shared" si="16"/>
        <v>-0.10964054081766063</v>
      </c>
      <c r="Q26" s="81"/>
    </row>
    <row r="27" spans="2:17" s="82" customFormat="1" ht="13" x14ac:dyDescent="0.3">
      <c r="B27" s="73"/>
      <c r="C27" s="83">
        <v>40401</v>
      </c>
      <c r="D27" s="84" t="s">
        <v>38</v>
      </c>
      <c r="E27" s="85">
        <f>VLOOKUP($C27,'2023'!$C$105:$U$192,19,FALSE)</f>
        <v>50091519.129999995</v>
      </c>
      <c r="F27" s="86">
        <f>VLOOKUP($C27,'2023'!$C$8:$U$95,19,FALSE)</f>
        <v>40596546.330000006</v>
      </c>
      <c r="G27" s="87">
        <f t="shared" si="9"/>
        <v>0.8104474976021756</v>
      </c>
      <c r="H27" s="88">
        <f t="shared" si="10"/>
        <v>6.5747653823729482E-3</v>
      </c>
      <c r="I27" s="89">
        <f t="shared" si="11"/>
        <v>-9494972.7999999896</v>
      </c>
      <c r="J27" s="90">
        <f t="shared" si="12"/>
        <v>-0.18955250239782437</v>
      </c>
      <c r="K27" s="91">
        <f>VLOOKUP($C27,'2023'!$C$105:$U$192,VLOOKUP($L$4,Master!$D$9:$G$20,4,FALSE),FALSE)</f>
        <v>6429285.7600000007</v>
      </c>
      <c r="L27" s="92">
        <f>VLOOKUP($C27,'2023'!$C$8:$U$95,VLOOKUP($L$4,Master!$D$9:$G$20,4,FALSE),FALSE)</f>
        <v>5576612.9200000027</v>
      </c>
      <c r="M27" s="92">
        <f t="shared" si="13"/>
        <v>0.86737673952759597</v>
      </c>
      <c r="N27" s="88">
        <f t="shared" si="14"/>
        <v>9.0315371360088147E-4</v>
      </c>
      <c r="O27" s="92">
        <f t="shared" si="15"/>
        <v>-852672.83999999799</v>
      </c>
      <c r="P27" s="93">
        <f t="shared" si="16"/>
        <v>-0.132623260472404</v>
      </c>
      <c r="Q27" s="81"/>
    </row>
    <row r="28" spans="2:17" s="82" customFormat="1" ht="13" x14ac:dyDescent="0.3">
      <c r="B28" s="73"/>
      <c r="C28" s="83">
        <v>40402</v>
      </c>
      <c r="D28" s="84" t="s">
        <v>39</v>
      </c>
      <c r="E28" s="85">
        <f>VLOOKUP($C28,'2023'!$C$105:$U$192,19,FALSE)</f>
        <v>435241.73000000004</v>
      </c>
      <c r="F28" s="86">
        <f>VLOOKUP($C28,'2023'!$C$8:$U$95,19,FALSE)</f>
        <v>323774.19</v>
      </c>
      <c r="G28" s="87">
        <f t="shared" si="9"/>
        <v>0.74389509939683396</v>
      </c>
      <c r="H28" s="88">
        <f t="shared" si="10"/>
        <v>5.2436463900495577E-5</v>
      </c>
      <c r="I28" s="89">
        <f t="shared" si="11"/>
        <v>-111467.54000000004</v>
      </c>
      <c r="J28" s="90">
        <f t="shared" si="12"/>
        <v>-0.25610490060316604</v>
      </c>
      <c r="K28" s="91">
        <f>VLOOKUP($C28,'2023'!$C$105:$U$192,VLOOKUP($L$4,Master!$D$9:$G$20,4,FALSE),FALSE)</f>
        <v>60353.440000000002</v>
      </c>
      <c r="L28" s="92">
        <f>VLOOKUP($C28,'2023'!$C$8:$U$95,VLOOKUP($L$4,Master!$D$9:$G$20,4,FALSE),FALSE)</f>
        <v>53969.930000000008</v>
      </c>
      <c r="M28" s="92">
        <f t="shared" si="13"/>
        <v>0.89423121532094951</v>
      </c>
      <c r="N28" s="88">
        <f t="shared" si="14"/>
        <v>8.740635830661096E-6</v>
      </c>
      <c r="O28" s="92">
        <f t="shared" si="15"/>
        <v>-6383.5099999999948</v>
      </c>
      <c r="P28" s="93">
        <f t="shared" si="16"/>
        <v>-0.10576878467905051</v>
      </c>
      <c r="Q28" s="81"/>
    </row>
    <row r="29" spans="2:17" s="82" customFormat="1" ht="13" x14ac:dyDescent="0.3">
      <c r="B29" s="73"/>
      <c r="C29" s="83">
        <v>40501</v>
      </c>
      <c r="D29" s="84" t="s">
        <v>1</v>
      </c>
      <c r="E29" s="85">
        <f>VLOOKUP($C29,'2023'!$C$105:$U$192,19,FALSE)</f>
        <v>375655689.26000005</v>
      </c>
      <c r="F29" s="86">
        <f>VLOOKUP($C29,'2023'!$C$8:$U$95,19,FALSE)</f>
        <v>355727307.29000008</v>
      </c>
      <c r="G29" s="87">
        <f t="shared" si="9"/>
        <v>0.9469504055448843</v>
      </c>
      <c r="H29" s="88">
        <f t="shared" si="10"/>
        <v>5.7611393011693081E-2</v>
      </c>
      <c r="I29" s="89">
        <f t="shared" si="11"/>
        <v>-19928381.969999969</v>
      </c>
      <c r="J29" s="90">
        <f t="shared" si="12"/>
        <v>-5.3049594455115708E-2</v>
      </c>
      <c r="K29" s="91">
        <f>VLOOKUP($C29,'2023'!$C$105:$U$192,VLOOKUP($L$4,Master!$D$9:$G$20,4,FALSE),FALSE)</f>
        <v>33004477.230000027</v>
      </c>
      <c r="L29" s="92">
        <f>VLOOKUP($C29,'2023'!$C$8:$U$95,VLOOKUP($L$4,Master!$D$9:$G$20,4,FALSE),FALSE)</f>
        <v>42665921.090000033</v>
      </c>
      <c r="M29" s="92">
        <f t="shared" si="13"/>
        <v>1.2927313101392819</v>
      </c>
      <c r="N29" s="88">
        <f t="shared" si="14"/>
        <v>6.9099085106727612E-3</v>
      </c>
      <c r="O29" s="92">
        <f t="shared" si="15"/>
        <v>9661443.8600000069</v>
      </c>
      <c r="P29" s="93">
        <f t="shared" si="16"/>
        <v>0.29273131013928194</v>
      </c>
      <c r="Q29" s="81"/>
    </row>
    <row r="30" spans="2:17" s="82" customFormat="1" ht="13" x14ac:dyDescent="0.3">
      <c r="B30" s="73"/>
      <c r="C30" s="83">
        <v>40510</v>
      </c>
      <c r="D30" s="84" t="s">
        <v>40</v>
      </c>
      <c r="E30" s="85">
        <f>VLOOKUP($C30,'2023'!$C$105:$U$192,19,FALSE)</f>
        <v>2328488.0700000003</v>
      </c>
      <c r="F30" s="86">
        <f>VLOOKUP($C30,'2023'!$C$8:$U$95,19,FALSE)</f>
        <v>1945980.35</v>
      </c>
      <c r="G30" s="87">
        <f t="shared" si="9"/>
        <v>0.83572700031054914</v>
      </c>
      <c r="H30" s="88">
        <f t="shared" si="10"/>
        <v>3.1515893337220229E-4</v>
      </c>
      <c r="I30" s="89">
        <f t="shared" si="11"/>
        <v>-382507.7200000002</v>
      </c>
      <c r="J30" s="90">
        <f t="shared" si="12"/>
        <v>-0.16427299968945092</v>
      </c>
      <c r="K30" s="91">
        <f>VLOOKUP($C30,'2023'!$C$105:$U$192,VLOOKUP($L$4,Master!$D$9:$G$20,4,FALSE),FALSE)</f>
        <v>225823.64</v>
      </c>
      <c r="L30" s="92">
        <f>VLOOKUP($C30,'2023'!$C$8:$U$95,VLOOKUP($L$4,Master!$D$9:$G$20,4,FALSE),FALSE)</f>
        <v>356069.39</v>
      </c>
      <c r="M30" s="92">
        <f t="shared" si="13"/>
        <v>1.576758704270288</v>
      </c>
      <c r="N30" s="88">
        <f t="shared" si="14"/>
        <v>5.7666794610177177E-5</v>
      </c>
      <c r="O30" s="92">
        <f t="shared" si="15"/>
        <v>130245.75</v>
      </c>
      <c r="P30" s="93">
        <f t="shared" si="16"/>
        <v>0.57675870427028808</v>
      </c>
      <c r="Q30" s="81"/>
    </row>
    <row r="31" spans="2:17" s="82" customFormat="1" ht="13" x14ac:dyDescent="0.3">
      <c r="B31" s="73"/>
      <c r="C31" s="83">
        <v>40514</v>
      </c>
      <c r="D31" s="84" t="s">
        <v>41</v>
      </c>
      <c r="E31" s="85">
        <f>VLOOKUP($C31,'2023'!$C$105:$U$192,19,FALSE)</f>
        <v>327276.91000000003</v>
      </c>
      <c r="F31" s="86">
        <f>VLOOKUP($C31,'2023'!$C$8:$U$95,19,FALSE)</f>
        <v>286160.33</v>
      </c>
      <c r="G31" s="87">
        <f t="shared" si="9"/>
        <v>0.87436761120728002</v>
      </c>
      <c r="H31" s="88">
        <f t="shared" si="10"/>
        <v>4.634475593560717E-5</v>
      </c>
      <c r="I31" s="89">
        <f t="shared" si="11"/>
        <v>-41116.580000000016</v>
      </c>
      <c r="J31" s="90">
        <f t="shared" si="12"/>
        <v>-0.12563238879271993</v>
      </c>
      <c r="K31" s="91">
        <f>VLOOKUP($C31,'2023'!$C$105:$U$192,VLOOKUP($L$4,Master!$D$9:$G$20,4,FALSE),FALSE)</f>
        <v>41000.71</v>
      </c>
      <c r="L31" s="92">
        <f>VLOOKUP($C31,'2023'!$C$8:$U$95,VLOOKUP($L$4,Master!$D$9:$G$20,4,FALSE),FALSE)</f>
        <v>29782.729999999996</v>
      </c>
      <c r="M31" s="92">
        <f t="shared" si="13"/>
        <v>0.72639546973698743</v>
      </c>
      <c r="N31" s="88">
        <f t="shared" si="14"/>
        <v>4.8234266187283383E-6</v>
      </c>
      <c r="O31" s="92">
        <f t="shared" si="15"/>
        <v>-11217.980000000003</v>
      </c>
      <c r="P31" s="93">
        <f t="shared" si="16"/>
        <v>-0.27360453026301262</v>
      </c>
      <c r="Q31" s="81"/>
    </row>
    <row r="32" spans="2:17" s="82" customFormat="1" ht="13" x14ac:dyDescent="0.3">
      <c r="B32" s="73"/>
      <c r="C32" s="83">
        <v>40515</v>
      </c>
      <c r="D32" s="84" t="s">
        <v>42</v>
      </c>
      <c r="E32" s="85">
        <f>VLOOKUP($C32,'2023'!$C$105:$U$192,19,FALSE)</f>
        <v>700688.31</v>
      </c>
      <c r="F32" s="86">
        <f>VLOOKUP($C32,'2023'!$C$8:$U$95,19,FALSE)</f>
        <v>597561.76</v>
      </c>
      <c r="G32" s="87">
        <f t="shared" si="9"/>
        <v>0.85282107817668595</v>
      </c>
      <c r="H32" s="88">
        <f t="shared" si="10"/>
        <v>9.6777404204320932E-5</v>
      </c>
      <c r="I32" s="89">
        <f t="shared" si="11"/>
        <v>-103126.55000000005</v>
      </c>
      <c r="J32" s="90">
        <f t="shared" si="12"/>
        <v>-0.14717892182331405</v>
      </c>
      <c r="K32" s="91">
        <f>VLOOKUP($C32,'2023'!$C$105:$U$192,VLOOKUP($L$4,Master!$D$9:$G$20,4,FALSE),FALSE)</f>
        <v>82370.27999999997</v>
      </c>
      <c r="L32" s="92">
        <f>VLOOKUP($C32,'2023'!$C$8:$U$95,VLOOKUP($L$4,Master!$D$9:$G$20,4,FALSE),FALSE)</f>
        <v>68200.200000000012</v>
      </c>
      <c r="M32" s="92">
        <f t="shared" si="13"/>
        <v>0.82797096234224332</v>
      </c>
      <c r="N32" s="88">
        <f t="shared" si="14"/>
        <v>1.104528228549218E-5</v>
      </c>
      <c r="O32" s="92">
        <f t="shared" si="15"/>
        <v>-14170.079999999958</v>
      </c>
      <c r="P32" s="93">
        <f t="shared" si="16"/>
        <v>-0.17202903765775671</v>
      </c>
      <c r="Q32" s="81"/>
    </row>
    <row r="33" spans="2:17" s="82" customFormat="1" ht="13" x14ac:dyDescent="0.3">
      <c r="B33" s="73"/>
      <c r="C33" s="83">
        <v>40516</v>
      </c>
      <c r="D33" s="84" t="s">
        <v>43</v>
      </c>
      <c r="E33" s="85">
        <f>VLOOKUP($C33,'2023'!$C$105:$U$192,19,FALSE)</f>
        <v>549160.00000000012</v>
      </c>
      <c r="F33" s="86">
        <f>VLOOKUP($C33,'2023'!$C$8:$U$95,19,FALSE)</f>
        <v>465371.41000000009</v>
      </c>
      <c r="G33" s="87">
        <f t="shared" si="9"/>
        <v>0.84742408405564862</v>
      </c>
      <c r="H33" s="88">
        <f t="shared" si="10"/>
        <v>7.5368673274382156E-5</v>
      </c>
      <c r="I33" s="89">
        <f t="shared" si="11"/>
        <v>-83788.590000000026</v>
      </c>
      <c r="J33" s="90">
        <f t="shared" si="12"/>
        <v>-0.15257591594435138</v>
      </c>
      <c r="K33" s="91">
        <f>VLOOKUP($C33,'2023'!$C$105:$U$192,VLOOKUP($L$4,Master!$D$9:$G$20,4,FALSE),FALSE)</f>
        <v>67082.77</v>
      </c>
      <c r="L33" s="92">
        <f>VLOOKUP($C33,'2023'!$C$8:$U$95,VLOOKUP($L$4,Master!$D$9:$G$20,4,FALSE),FALSE)</f>
        <v>47382.510000000009</v>
      </c>
      <c r="M33" s="92">
        <f t="shared" si="13"/>
        <v>0.70632906184404742</v>
      </c>
      <c r="N33" s="88">
        <f t="shared" si="14"/>
        <v>7.6737780584977173E-6</v>
      </c>
      <c r="O33" s="92">
        <f t="shared" si="15"/>
        <v>-19700.259999999995</v>
      </c>
      <c r="P33" s="93">
        <f t="shared" si="16"/>
        <v>-0.29367093815595263</v>
      </c>
      <c r="Q33" s="81"/>
    </row>
    <row r="34" spans="2:17" s="82" customFormat="1" ht="13" x14ac:dyDescent="0.3">
      <c r="B34" s="73"/>
      <c r="C34" s="83">
        <v>40519</v>
      </c>
      <c r="D34" s="84" t="s">
        <v>46</v>
      </c>
      <c r="E34" s="85">
        <f>VLOOKUP($C34,'2023'!$C$105:$U$192,19,FALSE)</f>
        <v>23646462.380000003</v>
      </c>
      <c r="F34" s="86">
        <f>VLOOKUP($C34,'2023'!$C$8:$U$95,19,FALSE)</f>
        <v>13107013.640000001</v>
      </c>
      <c r="G34" s="87">
        <f t="shared" si="9"/>
        <v>0.55429067694649381</v>
      </c>
      <c r="H34" s="88">
        <f t="shared" si="10"/>
        <v>2.1227308068538855E-3</v>
      </c>
      <c r="I34" s="89">
        <f t="shared" si="11"/>
        <v>-10539448.740000002</v>
      </c>
      <c r="J34" s="90">
        <f t="shared" si="12"/>
        <v>-0.44570932305350619</v>
      </c>
      <c r="K34" s="91">
        <f>VLOOKUP($C34,'2023'!$C$105:$U$192,VLOOKUP($L$4,Master!$D$9:$G$20,4,FALSE),FALSE)</f>
        <v>3071238.1500000008</v>
      </c>
      <c r="L34" s="92">
        <f>VLOOKUP($C34,'2023'!$C$8:$U$95,VLOOKUP($L$4,Master!$D$9:$G$20,4,FALSE),FALSE)</f>
        <v>1239559.6499999999</v>
      </c>
      <c r="M34" s="92">
        <f t="shared" si="13"/>
        <v>0.40360258288664447</v>
      </c>
      <c r="N34" s="88">
        <f t="shared" si="14"/>
        <v>2.0075140899815372E-4</v>
      </c>
      <c r="O34" s="92">
        <f t="shared" si="15"/>
        <v>-1831678.5000000009</v>
      </c>
      <c r="P34" s="93">
        <f t="shared" si="16"/>
        <v>-0.59639741711335559</v>
      </c>
      <c r="Q34" s="81"/>
    </row>
    <row r="35" spans="2:17" s="82" customFormat="1" ht="13" x14ac:dyDescent="0.3">
      <c r="B35" s="73"/>
      <c r="C35" s="83">
        <v>40520</v>
      </c>
      <c r="D35" s="84" t="s">
        <v>47</v>
      </c>
      <c r="E35" s="85">
        <f>VLOOKUP($C35,'2023'!$C$105:$U$192,19,FALSE)</f>
        <v>13913728.290000007</v>
      </c>
      <c r="F35" s="86">
        <f>VLOOKUP($C35,'2023'!$C$8:$U$95,19,FALSE)</f>
        <v>14855202.220000001</v>
      </c>
      <c r="G35" s="87">
        <f t="shared" si="9"/>
        <v>1.0676651081850324</v>
      </c>
      <c r="H35" s="88">
        <f t="shared" si="10"/>
        <v>2.4058566093350178E-3</v>
      </c>
      <c r="I35" s="89">
        <f t="shared" si="11"/>
        <v>941473.92999999411</v>
      </c>
      <c r="J35" s="90">
        <f t="shared" si="12"/>
        <v>6.7665108185032241E-2</v>
      </c>
      <c r="K35" s="91">
        <f>VLOOKUP($C35,'2023'!$C$105:$U$192,VLOOKUP($L$4,Master!$D$9:$G$20,4,FALSE),FALSE)</f>
        <v>1478185.5900000008</v>
      </c>
      <c r="L35" s="92">
        <f>VLOOKUP($C35,'2023'!$C$8:$U$95,VLOOKUP($L$4,Master!$D$9:$G$20,4,FALSE),FALSE)</f>
        <v>1645008.4</v>
      </c>
      <c r="M35" s="92">
        <f t="shared" si="13"/>
        <v>1.1128564715611922</v>
      </c>
      <c r="N35" s="88">
        <f t="shared" si="14"/>
        <v>2.6641537913387099E-4</v>
      </c>
      <c r="O35" s="92">
        <f t="shared" si="15"/>
        <v>166822.80999999912</v>
      </c>
      <c r="P35" s="93">
        <f t="shared" si="16"/>
        <v>0.11285647156119215</v>
      </c>
      <c r="Q35" s="81"/>
    </row>
    <row r="36" spans="2:17" s="82" customFormat="1" ht="13" x14ac:dyDescent="0.3">
      <c r="B36" s="73"/>
      <c r="C36" s="83">
        <v>40601</v>
      </c>
      <c r="D36" s="84" t="s">
        <v>48</v>
      </c>
      <c r="E36" s="85">
        <f>VLOOKUP($C36,'2023'!$C$105:$U$192,19,FALSE)</f>
        <v>14130373.790000016</v>
      </c>
      <c r="F36" s="86">
        <f>VLOOKUP($C36,'2023'!$C$8:$U$95,19,FALSE)</f>
        <v>12705170.250000002</v>
      </c>
      <c r="G36" s="87">
        <f t="shared" si="9"/>
        <v>0.89913900642822187</v>
      </c>
      <c r="H36" s="88">
        <f t="shared" si="10"/>
        <v>2.0576507385093776E-3</v>
      </c>
      <c r="I36" s="89">
        <f t="shared" si="11"/>
        <v>-1425203.540000014</v>
      </c>
      <c r="J36" s="90">
        <f t="shared" si="12"/>
        <v>-0.10086099357177815</v>
      </c>
      <c r="K36" s="91">
        <f>VLOOKUP($C36,'2023'!$C$105:$U$192,VLOOKUP($L$4,Master!$D$9:$G$20,4,FALSE),FALSE)</f>
        <v>1468005.670000002</v>
      </c>
      <c r="L36" s="92">
        <f>VLOOKUP($C36,'2023'!$C$8:$U$95,VLOOKUP($L$4,Master!$D$9:$G$20,4,FALSE),FALSE)</f>
        <v>1364517.2400000002</v>
      </c>
      <c r="M36" s="92">
        <f t="shared" si="13"/>
        <v>0.92950406656126772</v>
      </c>
      <c r="N36" s="88">
        <f t="shared" si="14"/>
        <v>2.2098876688368482E-4</v>
      </c>
      <c r="O36" s="92">
        <f t="shared" si="15"/>
        <v>-103488.4300000018</v>
      </c>
      <c r="P36" s="93">
        <f t="shared" si="16"/>
        <v>-7.0495933438732325E-2</v>
      </c>
      <c r="Q36" s="81"/>
    </row>
    <row r="37" spans="2:17" s="82" customFormat="1" ht="13" x14ac:dyDescent="0.3">
      <c r="B37" s="73"/>
      <c r="C37" s="83">
        <v>40603</v>
      </c>
      <c r="D37" s="84" t="s">
        <v>49</v>
      </c>
      <c r="E37" s="85">
        <f>VLOOKUP($C37,'2023'!$C$105:$U$192,19,FALSE)</f>
        <v>708304.90999999992</v>
      </c>
      <c r="F37" s="86">
        <f>VLOOKUP($C37,'2023'!$C$8:$U$95,19,FALSE)</f>
        <v>482354.68000000005</v>
      </c>
      <c r="G37" s="87">
        <f t="shared" si="9"/>
        <v>0.68099863941363914</v>
      </c>
      <c r="H37" s="88">
        <f t="shared" si="10"/>
        <v>7.8119178570271771E-5</v>
      </c>
      <c r="I37" s="89">
        <f t="shared" si="11"/>
        <v>-225950.22999999986</v>
      </c>
      <c r="J37" s="90">
        <f t="shared" si="12"/>
        <v>-0.31900136058636086</v>
      </c>
      <c r="K37" s="91">
        <f>VLOOKUP($C37,'2023'!$C$105:$U$192,VLOOKUP($L$4,Master!$D$9:$G$20,4,FALSE),FALSE)</f>
        <v>47611.369999999988</v>
      </c>
      <c r="L37" s="92">
        <f>VLOOKUP($C37,'2023'!$C$8:$U$95,VLOOKUP($L$4,Master!$D$9:$G$20,4,FALSE),FALSE)</f>
        <v>63590.28</v>
      </c>
      <c r="M37" s="92">
        <f t="shared" si="13"/>
        <v>1.3356112205970971</v>
      </c>
      <c r="N37" s="88">
        <f t="shared" si="14"/>
        <v>1.0298688174132738E-5</v>
      </c>
      <c r="O37" s="92">
        <f t="shared" si="15"/>
        <v>15978.910000000011</v>
      </c>
      <c r="P37" s="93">
        <f t="shared" si="16"/>
        <v>0.33561122059709719</v>
      </c>
      <c r="Q37" s="81"/>
    </row>
    <row r="38" spans="2:17" s="82" customFormat="1" ht="13" x14ac:dyDescent="0.3">
      <c r="B38" s="73"/>
      <c r="C38" s="83">
        <v>40701</v>
      </c>
      <c r="D38" s="84" t="s">
        <v>50</v>
      </c>
      <c r="E38" s="85">
        <f>VLOOKUP($C38,'2023'!$C$105:$U$192,19,FALSE)</f>
        <v>210902082.68999988</v>
      </c>
      <c r="F38" s="86">
        <f>VLOOKUP($C38,'2023'!$C$8:$U$95,19,FALSE)</f>
        <v>198820632.64000005</v>
      </c>
      <c r="G38" s="87">
        <f t="shared" si="9"/>
        <v>0.94271535920411897</v>
      </c>
      <c r="H38" s="88">
        <f t="shared" si="10"/>
        <v>3.2199759116380018E-2</v>
      </c>
      <c r="I38" s="89">
        <f t="shared" si="11"/>
        <v>-12081450.049999833</v>
      </c>
      <c r="J38" s="90">
        <f t="shared" si="12"/>
        <v>-5.7284640795880991E-2</v>
      </c>
      <c r="K38" s="91">
        <f>VLOOKUP($C38,'2023'!$C$105:$U$192,VLOOKUP($L$4,Master!$D$9:$G$20,4,FALSE),FALSE)</f>
        <v>23731961.429999989</v>
      </c>
      <c r="L38" s="92">
        <f>VLOOKUP($C38,'2023'!$C$8:$U$95,VLOOKUP($L$4,Master!$D$9:$G$20,4,FALSE),FALSE)</f>
        <v>21497252.82999998</v>
      </c>
      <c r="M38" s="92">
        <f t="shared" si="13"/>
        <v>0.90583548660351876</v>
      </c>
      <c r="N38" s="88">
        <f t="shared" si="14"/>
        <v>3.4815620169727562E-3</v>
      </c>
      <c r="O38" s="92">
        <f t="shared" si="15"/>
        <v>-2234708.6000000089</v>
      </c>
      <c r="P38" s="93">
        <f t="shared" si="16"/>
        <v>-9.41645133964812E-2</v>
      </c>
      <c r="Q38" s="81"/>
    </row>
    <row r="39" spans="2:17" s="82" customFormat="1" ht="13" x14ac:dyDescent="0.3">
      <c r="B39" s="73"/>
      <c r="C39" s="83">
        <v>40704</v>
      </c>
      <c r="D39" s="84" t="s">
        <v>51</v>
      </c>
      <c r="E39" s="85">
        <f>VLOOKUP($C39,'2023'!$C$105:$U$192,19,FALSE)</f>
        <v>1201695.25</v>
      </c>
      <c r="F39" s="86">
        <f>VLOOKUP($C39,'2023'!$C$8:$U$95,19,FALSE)</f>
        <v>1042137.85</v>
      </c>
      <c r="G39" s="87">
        <f t="shared" si="9"/>
        <v>0.8672230750683253</v>
      </c>
      <c r="H39" s="88">
        <f t="shared" si="10"/>
        <v>1.687781961584556E-4</v>
      </c>
      <c r="I39" s="89">
        <f t="shared" si="11"/>
        <v>-159557.40000000002</v>
      </c>
      <c r="J39" s="90">
        <f t="shared" si="12"/>
        <v>-0.13277692493167467</v>
      </c>
      <c r="K39" s="91">
        <f>VLOOKUP($C39,'2023'!$C$105:$U$192,VLOOKUP($L$4,Master!$D$9:$G$20,4,FALSE),FALSE)</f>
        <v>150553.46999999997</v>
      </c>
      <c r="L39" s="92">
        <f>VLOOKUP($C39,'2023'!$C$8:$U$95,VLOOKUP($L$4,Master!$D$9:$G$20,4,FALSE),FALSE)</f>
        <v>102480.40000000001</v>
      </c>
      <c r="M39" s="92">
        <f t="shared" si="13"/>
        <v>0.68069105281997166</v>
      </c>
      <c r="N39" s="88">
        <f t="shared" si="14"/>
        <v>1.6597091309558517E-5</v>
      </c>
      <c r="O39" s="92">
        <f t="shared" si="15"/>
        <v>-48073.069999999963</v>
      </c>
      <c r="P39" s="93">
        <f t="shared" si="16"/>
        <v>-0.31930894718002828</v>
      </c>
      <c r="Q39" s="81"/>
    </row>
    <row r="40" spans="2:17" s="82" customFormat="1" ht="13" x14ac:dyDescent="0.3">
      <c r="B40" s="73"/>
      <c r="C40" s="83">
        <v>40705</v>
      </c>
      <c r="D40" s="84" t="s">
        <v>52</v>
      </c>
      <c r="E40" s="85">
        <f>VLOOKUP($C40,'2023'!$C$105:$U$192,19,FALSE)</f>
        <v>604555.98000000021</v>
      </c>
      <c r="F40" s="86">
        <f>VLOOKUP($C40,'2023'!$C$8:$U$95,19,FALSE)</f>
        <v>487917.94999999995</v>
      </c>
      <c r="G40" s="87">
        <f t="shared" si="9"/>
        <v>0.80706827182488505</v>
      </c>
      <c r="H40" s="88">
        <f t="shared" si="10"/>
        <v>7.9020171347131795E-5</v>
      </c>
      <c r="I40" s="89">
        <f t="shared" si="11"/>
        <v>-116638.03000000026</v>
      </c>
      <c r="J40" s="90">
        <f t="shared" si="12"/>
        <v>-0.19293172817511492</v>
      </c>
      <c r="K40" s="91">
        <f>VLOOKUP($C40,'2023'!$C$105:$U$192,VLOOKUP($L$4,Master!$D$9:$G$20,4,FALSE),FALSE)</f>
        <v>75357.290000000008</v>
      </c>
      <c r="L40" s="92">
        <f>VLOOKUP($C40,'2023'!$C$8:$U$95,VLOOKUP($L$4,Master!$D$9:$G$20,4,FALSE),FALSE)</f>
        <v>51813.530000000013</v>
      </c>
      <c r="M40" s="92">
        <f t="shared" si="13"/>
        <v>0.68757156739580216</v>
      </c>
      <c r="N40" s="88">
        <f t="shared" si="14"/>
        <v>8.3913986331098384E-6</v>
      </c>
      <c r="O40" s="92">
        <f t="shared" si="15"/>
        <v>-23543.759999999995</v>
      </c>
      <c r="P40" s="93">
        <f t="shared" si="16"/>
        <v>-0.31242843260419784</v>
      </c>
      <c r="Q40" s="81"/>
    </row>
    <row r="41" spans="2:17" s="82" customFormat="1" ht="13" x14ac:dyDescent="0.3">
      <c r="B41" s="73"/>
      <c r="C41" s="83">
        <v>40709</v>
      </c>
      <c r="D41" s="84" t="s">
        <v>53</v>
      </c>
      <c r="E41" s="85">
        <f>VLOOKUP($C41,'2023'!$C$105:$U$192,19,FALSE)</f>
        <v>553797.87000000011</v>
      </c>
      <c r="F41" s="86">
        <f>VLOOKUP($C41,'2023'!$C$8:$U$95,19,FALSE)</f>
        <v>548627.32000000007</v>
      </c>
      <c r="G41" s="87">
        <f t="shared" si="9"/>
        <v>0.99066347077138439</v>
      </c>
      <c r="H41" s="88">
        <f t="shared" si="10"/>
        <v>8.8852285168270016E-5</v>
      </c>
      <c r="I41" s="89">
        <f t="shared" si="11"/>
        <v>-5170.5500000000466</v>
      </c>
      <c r="J41" s="90">
        <f t="shared" si="12"/>
        <v>-9.3365292286155688E-3</v>
      </c>
      <c r="K41" s="91">
        <f>VLOOKUP($C41,'2023'!$C$105:$U$192,VLOOKUP($L$4,Master!$D$9:$G$20,4,FALSE),FALSE)</f>
        <v>73956.880000000019</v>
      </c>
      <c r="L41" s="92">
        <f>VLOOKUP($C41,'2023'!$C$8:$U$95,VLOOKUP($L$4,Master!$D$9:$G$20,4,FALSE),FALSE)</f>
        <v>85289.17</v>
      </c>
      <c r="M41" s="92">
        <f t="shared" si="13"/>
        <v>1.153228340622265</v>
      </c>
      <c r="N41" s="88">
        <f t="shared" si="14"/>
        <v>1.3812906099180513E-5</v>
      </c>
      <c r="O41" s="92">
        <f t="shared" si="15"/>
        <v>11332.289999999979</v>
      </c>
      <c r="P41" s="93">
        <f t="shared" si="16"/>
        <v>0.15322834062226498</v>
      </c>
      <c r="Q41" s="81"/>
    </row>
    <row r="42" spans="2:17" s="82" customFormat="1" ht="13" x14ac:dyDescent="0.3">
      <c r="B42" s="73"/>
      <c r="C42" s="83">
        <v>40710</v>
      </c>
      <c r="D42" s="84" t="s">
        <v>54</v>
      </c>
      <c r="E42" s="85">
        <f>VLOOKUP($C42,'2023'!$C$105:$U$192,19,FALSE)</f>
        <v>280173.12000000011</v>
      </c>
      <c r="F42" s="86">
        <f>VLOOKUP($C42,'2023'!$C$8:$U$95,19,FALSE)</f>
        <v>230856.51</v>
      </c>
      <c r="G42" s="87">
        <f t="shared" si="9"/>
        <v>0.82397808183740084</v>
      </c>
      <c r="H42" s="88">
        <f t="shared" si="10"/>
        <v>3.7388091536293853E-5</v>
      </c>
      <c r="I42" s="89">
        <f t="shared" si="11"/>
        <v>-49316.610000000102</v>
      </c>
      <c r="J42" s="90">
        <f t="shared" si="12"/>
        <v>-0.17602191816259918</v>
      </c>
      <c r="K42" s="91">
        <f>VLOOKUP($C42,'2023'!$C$105:$U$192,VLOOKUP($L$4,Master!$D$9:$G$20,4,FALSE),FALSE)</f>
        <v>34167.330000000009</v>
      </c>
      <c r="L42" s="92">
        <f>VLOOKUP($C42,'2023'!$C$8:$U$95,VLOOKUP($L$4,Master!$D$9:$G$20,4,FALSE),FALSE)</f>
        <v>29976.560000000001</v>
      </c>
      <c r="M42" s="92">
        <f t="shared" si="13"/>
        <v>0.87734569836156329</v>
      </c>
      <c r="N42" s="88">
        <f t="shared" si="14"/>
        <v>4.8548181258705018E-6</v>
      </c>
      <c r="O42" s="92">
        <f t="shared" si="15"/>
        <v>-4190.7700000000077</v>
      </c>
      <c r="P42" s="93">
        <f t="shared" si="16"/>
        <v>-0.12265430163843667</v>
      </c>
      <c r="Q42" s="81"/>
    </row>
    <row r="43" spans="2:17" s="82" customFormat="1" ht="13" x14ac:dyDescent="0.3">
      <c r="B43" s="73"/>
      <c r="C43" s="83">
        <v>40801</v>
      </c>
      <c r="D43" s="84" t="s">
        <v>57</v>
      </c>
      <c r="E43" s="85">
        <f>VLOOKUP($C43,'2023'!$C$105:$U$192,19,FALSE)</f>
        <v>18622113.650000013</v>
      </c>
      <c r="F43" s="86">
        <f>VLOOKUP($C43,'2023'!$C$8:$U$95,19,FALSE)</f>
        <v>13218343.229999997</v>
      </c>
      <c r="G43" s="87">
        <f t="shared" si="9"/>
        <v>0.70981970567019859</v>
      </c>
      <c r="H43" s="88">
        <f t="shared" si="10"/>
        <v>2.1407610582061991E-3</v>
      </c>
      <c r="I43" s="89">
        <f t="shared" si="11"/>
        <v>-5403770.4200000167</v>
      </c>
      <c r="J43" s="90">
        <f t="shared" si="12"/>
        <v>-0.29018029432980141</v>
      </c>
      <c r="K43" s="91">
        <f>VLOOKUP($C43,'2023'!$C$105:$U$192,VLOOKUP($L$4,Master!$D$9:$G$20,4,FALSE),FALSE)</f>
        <v>2337498.3100000019</v>
      </c>
      <c r="L43" s="92">
        <f>VLOOKUP($C43,'2023'!$C$8:$U$95,VLOOKUP($L$4,Master!$D$9:$G$20,4,FALSE),FALSE)</f>
        <v>1737084.4800000004</v>
      </c>
      <c r="M43" s="92">
        <f t="shared" si="13"/>
        <v>0.74313828273954941</v>
      </c>
      <c r="N43" s="88">
        <f t="shared" si="14"/>
        <v>2.8132745117092614E-4</v>
      </c>
      <c r="O43" s="92">
        <f t="shared" si="15"/>
        <v>-600413.83000000147</v>
      </c>
      <c r="P43" s="93">
        <f t="shared" si="16"/>
        <v>-0.25686171726045054</v>
      </c>
      <c r="Q43" s="81"/>
    </row>
    <row r="44" spans="2:17" s="82" customFormat="1" ht="13" x14ac:dyDescent="0.3">
      <c r="B44" s="73"/>
      <c r="C44" s="83">
        <v>40802</v>
      </c>
      <c r="D44" s="84" t="s">
        <v>55</v>
      </c>
      <c r="E44" s="85">
        <f>VLOOKUP($C44,'2023'!$C$105:$U$192,19,FALSE)</f>
        <v>1676870.1600000001</v>
      </c>
      <c r="F44" s="86">
        <f>VLOOKUP($C44,'2023'!$C$8:$U$95,19,FALSE)</f>
        <v>1546828.58</v>
      </c>
      <c r="G44" s="87">
        <f t="shared" si="9"/>
        <v>0.92244982163675682</v>
      </c>
      <c r="H44" s="88">
        <f t="shared" si="10"/>
        <v>2.5051478314384737E-4</v>
      </c>
      <c r="I44" s="89">
        <f t="shared" si="11"/>
        <v>-130041.58000000007</v>
      </c>
      <c r="J44" s="90">
        <f t="shared" si="12"/>
        <v>-7.7550178363243141E-2</v>
      </c>
      <c r="K44" s="91">
        <f>VLOOKUP($C44,'2023'!$C$105:$U$192,VLOOKUP($L$4,Master!$D$9:$G$20,4,FALSE),FALSE)</f>
        <v>207004.52</v>
      </c>
      <c r="L44" s="92">
        <f>VLOOKUP($C44,'2023'!$C$8:$U$95,VLOOKUP($L$4,Master!$D$9:$G$20,4,FALSE),FALSE)</f>
        <v>180142.31</v>
      </c>
      <c r="M44" s="92">
        <f t="shared" si="13"/>
        <v>0.87023370310947801</v>
      </c>
      <c r="N44" s="88">
        <f t="shared" si="14"/>
        <v>2.9174733585981276E-5</v>
      </c>
      <c r="O44" s="92">
        <f t="shared" si="15"/>
        <v>-26862.209999999992</v>
      </c>
      <c r="P44" s="93">
        <f t="shared" si="16"/>
        <v>-0.12976629689052196</v>
      </c>
      <c r="Q44" s="81"/>
    </row>
    <row r="45" spans="2:17" s="82" customFormat="1" ht="13" x14ac:dyDescent="0.3">
      <c r="B45" s="73"/>
      <c r="C45" s="83">
        <v>40817</v>
      </c>
      <c r="D45" s="84" t="s">
        <v>56</v>
      </c>
      <c r="E45" s="85">
        <f>VLOOKUP($C45,'2023'!$C$105:$U$192,19,FALSE)</f>
        <v>775683.92</v>
      </c>
      <c r="F45" s="86">
        <f>VLOOKUP($C45,'2023'!$C$8:$U$95,19,FALSE)</f>
        <v>436646.41000000003</v>
      </c>
      <c r="G45" s="87">
        <f t="shared" si="9"/>
        <v>0.56291796019182661</v>
      </c>
      <c r="H45" s="88">
        <f t="shared" si="10"/>
        <v>7.0716550059922909E-5</v>
      </c>
      <c r="I45" s="89">
        <f t="shared" si="11"/>
        <v>-339037.51</v>
      </c>
      <c r="J45" s="90">
        <f t="shared" si="12"/>
        <v>-0.43708203980817339</v>
      </c>
      <c r="K45" s="91">
        <f>VLOOKUP($C45,'2023'!$C$105:$U$192,VLOOKUP($L$4,Master!$D$9:$G$20,4,FALSE),FALSE)</f>
        <v>109819.24</v>
      </c>
      <c r="L45" s="92">
        <f>VLOOKUP($C45,'2023'!$C$8:$U$95,VLOOKUP($L$4,Master!$D$9:$G$20,4,FALSE),FALSE)</f>
        <v>69788.62</v>
      </c>
      <c r="M45" s="92">
        <f t="shared" si="13"/>
        <v>0.63548627726799045</v>
      </c>
      <c r="N45" s="88">
        <f t="shared" si="14"/>
        <v>1.1302532957600491E-5</v>
      </c>
      <c r="O45" s="92">
        <f t="shared" si="15"/>
        <v>-40030.62000000001</v>
      </c>
      <c r="P45" s="93">
        <f t="shared" si="16"/>
        <v>-0.36451372273200949</v>
      </c>
      <c r="Q45" s="81"/>
    </row>
    <row r="46" spans="2:17" s="82" customFormat="1" ht="13" x14ac:dyDescent="0.3">
      <c r="B46" s="73"/>
      <c r="C46" s="83">
        <v>40901</v>
      </c>
      <c r="D46" s="84" t="s">
        <v>58</v>
      </c>
      <c r="E46" s="85">
        <f>VLOOKUP($C46,'2023'!$C$105:$U$192,19,FALSE)</f>
        <v>10150728.330000006</v>
      </c>
      <c r="F46" s="86">
        <f>VLOOKUP($C46,'2023'!$C$8:$U$95,19,FALSE)</f>
        <v>6581311.4399999995</v>
      </c>
      <c r="G46" s="87">
        <f t="shared" si="9"/>
        <v>0.64835854394302328</v>
      </c>
      <c r="H46" s="88">
        <f t="shared" si="10"/>
        <v>1.0658684675930424E-3</v>
      </c>
      <c r="I46" s="89">
        <f t="shared" si="11"/>
        <v>-3569416.8900000062</v>
      </c>
      <c r="J46" s="90">
        <f t="shared" si="12"/>
        <v>-0.35164145605697678</v>
      </c>
      <c r="K46" s="91">
        <f>VLOOKUP($C46,'2023'!$C$105:$U$192,VLOOKUP($L$4,Master!$D$9:$G$20,4,FALSE),FALSE)</f>
        <v>1329633.6400000015</v>
      </c>
      <c r="L46" s="92">
        <f>VLOOKUP($C46,'2023'!$C$8:$U$95,VLOOKUP($L$4,Master!$D$9:$G$20,4,FALSE),FALSE)</f>
        <v>1737985.0099999998</v>
      </c>
      <c r="M46" s="92">
        <f t="shared" si="13"/>
        <v>1.3071157029390426</v>
      </c>
      <c r="N46" s="88">
        <f t="shared" si="14"/>
        <v>2.8147329543614155E-4</v>
      </c>
      <c r="O46" s="92">
        <f t="shared" si="15"/>
        <v>408351.36999999825</v>
      </c>
      <c r="P46" s="93">
        <f t="shared" si="16"/>
        <v>0.3071157029390425</v>
      </c>
      <c r="Q46" s="81"/>
    </row>
    <row r="47" spans="2:17" s="82" customFormat="1" ht="13" x14ac:dyDescent="0.3">
      <c r="B47" s="73"/>
      <c r="C47" s="83">
        <v>40904</v>
      </c>
      <c r="D47" s="84" t="s">
        <v>59</v>
      </c>
      <c r="E47" s="85">
        <f>VLOOKUP($C47,'2023'!$C$105:$U$192,19,FALSE)</f>
        <v>710928.25</v>
      </c>
      <c r="F47" s="86">
        <f>VLOOKUP($C47,'2023'!$C$8:$U$95,19,FALSE)</f>
        <v>590108</v>
      </c>
      <c r="G47" s="87">
        <f t="shared" si="9"/>
        <v>0.8300528217861648</v>
      </c>
      <c r="H47" s="88">
        <f t="shared" si="10"/>
        <v>9.5570239367732322E-5</v>
      </c>
      <c r="I47" s="89">
        <f t="shared" si="11"/>
        <v>-120820.25</v>
      </c>
      <c r="J47" s="90">
        <f t="shared" si="12"/>
        <v>-0.16994717821383523</v>
      </c>
      <c r="K47" s="91">
        <f>VLOOKUP($C47,'2023'!$C$105:$U$192,VLOOKUP($L$4,Master!$D$9:$G$20,4,FALSE),FALSE)</f>
        <v>82720.62000000001</v>
      </c>
      <c r="L47" s="92">
        <f>VLOOKUP($C47,'2023'!$C$8:$U$95,VLOOKUP($L$4,Master!$D$9:$G$20,4,FALSE),FALSE)</f>
        <v>66504.820000000007</v>
      </c>
      <c r="M47" s="92">
        <f t="shared" si="13"/>
        <v>0.80396907083143232</v>
      </c>
      <c r="N47" s="88">
        <f t="shared" si="14"/>
        <v>1.0770709033783567E-5</v>
      </c>
      <c r="O47" s="92">
        <f t="shared" si="15"/>
        <v>-16215.800000000003</v>
      </c>
      <c r="P47" s="93">
        <f t="shared" si="16"/>
        <v>-0.19603092916856765</v>
      </c>
      <c r="Q47" s="81"/>
    </row>
    <row r="48" spans="2:17" s="82" customFormat="1" ht="13" x14ac:dyDescent="0.3">
      <c r="B48" s="73"/>
      <c r="C48" s="83">
        <v>40911</v>
      </c>
      <c r="D48" s="84" t="s">
        <v>60</v>
      </c>
      <c r="E48" s="85">
        <f>VLOOKUP($C48,'2023'!$C$105:$U$192,19,FALSE)</f>
        <v>562881.72000000009</v>
      </c>
      <c r="F48" s="86">
        <f>VLOOKUP($C48,'2023'!$C$8:$U$95,19,FALSE)</f>
        <v>464373.14000000007</v>
      </c>
      <c r="G48" s="87">
        <f t="shared" si="9"/>
        <v>0.8249923980476751</v>
      </c>
      <c r="H48" s="88">
        <f t="shared" si="10"/>
        <v>7.5206999643701622E-5</v>
      </c>
      <c r="I48" s="89">
        <f t="shared" si="11"/>
        <v>-98508.580000000016</v>
      </c>
      <c r="J48" s="90">
        <f t="shared" si="12"/>
        <v>-0.1750076019523249</v>
      </c>
      <c r="K48" s="91">
        <f>VLOOKUP($C48,'2023'!$C$105:$U$192,VLOOKUP($L$4,Master!$D$9:$G$20,4,FALSE),FALSE)</f>
        <v>63174.77</v>
      </c>
      <c r="L48" s="92">
        <f>VLOOKUP($C48,'2023'!$C$8:$U$95,VLOOKUP($L$4,Master!$D$9:$G$20,4,FALSE),FALSE)</f>
        <v>62666.330000000016</v>
      </c>
      <c r="M48" s="92">
        <f t="shared" si="13"/>
        <v>0.99195185039850586</v>
      </c>
      <c r="N48" s="88">
        <f t="shared" si="14"/>
        <v>1.0149050950668872E-5</v>
      </c>
      <c r="O48" s="92">
        <f t="shared" si="15"/>
        <v>-508.4399999999805</v>
      </c>
      <c r="P48" s="93">
        <f t="shared" si="16"/>
        <v>-8.0481496014940864E-3</v>
      </c>
      <c r="Q48" s="81"/>
    </row>
    <row r="49" spans="2:17" s="82" customFormat="1" ht="13" x14ac:dyDescent="0.3">
      <c r="B49" s="73"/>
      <c r="C49" s="83">
        <v>40912</v>
      </c>
      <c r="D49" s="84" t="s">
        <v>61</v>
      </c>
      <c r="E49" s="85">
        <f>VLOOKUP($C49,'2023'!$C$105:$U$192,19,FALSE)</f>
        <v>2136797.1399999997</v>
      </c>
      <c r="F49" s="86">
        <f>VLOOKUP($C49,'2023'!$C$8:$U$95,19,FALSE)</f>
        <v>2108175.29</v>
      </c>
      <c r="G49" s="87">
        <f t="shared" si="9"/>
        <v>0.98660525631366225</v>
      </c>
      <c r="H49" s="88">
        <f t="shared" si="10"/>
        <v>3.4142702199332751E-4</v>
      </c>
      <c r="I49" s="89">
        <f t="shared" si="11"/>
        <v>-28621.849999999627</v>
      </c>
      <c r="J49" s="90">
        <f t="shared" si="12"/>
        <v>-1.3394743686337782E-2</v>
      </c>
      <c r="K49" s="91">
        <f>VLOOKUP($C49,'2023'!$C$105:$U$192,VLOOKUP($L$4,Master!$D$9:$G$20,4,FALSE),FALSE)</f>
        <v>292755.72000000003</v>
      </c>
      <c r="L49" s="92">
        <f>VLOOKUP($C49,'2023'!$C$8:$U$95,VLOOKUP($L$4,Master!$D$9:$G$20,4,FALSE),FALSE)</f>
        <v>329698.68000000005</v>
      </c>
      <c r="M49" s="92">
        <f t="shared" si="13"/>
        <v>1.1261903951868131</v>
      </c>
      <c r="N49" s="88">
        <f t="shared" si="14"/>
        <v>5.3395957632883107E-5</v>
      </c>
      <c r="O49" s="92">
        <f t="shared" si="15"/>
        <v>36942.960000000021</v>
      </c>
      <c r="P49" s="93">
        <f t="shared" si="16"/>
        <v>0.12619039518681316</v>
      </c>
      <c r="Q49" s="81"/>
    </row>
    <row r="50" spans="2:17" s="82" customFormat="1" ht="13" x14ac:dyDescent="0.3">
      <c r="B50" s="73"/>
      <c r="C50" s="83">
        <v>40913</v>
      </c>
      <c r="D50" s="84" t="s">
        <v>62</v>
      </c>
      <c r="E50" s="85">
        <f>VLOOKUP($C50,'2023'!$C$105:$U$192,19,FALSE)</f>
        <v>316897.02</v>
      </c>
      <c r="F50" s="86">
        <f>VLOOKUP($C50,'2023'!$C$8:$U$95,19,FALSE)</f>
        <v>289962.46999999997</v>
      </c>
      <c r="G50" s="87">
        <f t="shared" si="9"/>
        <v>0.91500535410525463</v>
      </c>
      <c r="H50" s="88">
        <f t="shared" si="10"/>
        <v>4.6960526997700251E-5</v>
      </c>
      <c r="I50" s="89">
        <f t="shared" si="11"/>
        <v>-26934.550000000047</v>
      </c>
      <c r="J50" s="90">
        <f t="shared" si="12"/>
        <v>-8.4994645894745383E-2</v>
      </c>
      <c r="K50" s="91">
        <f>VLOOKUP($C50,'2023'!$C$105:$U$192,VLOOKUP($L$4,Master!$D$9:$G$20,4,FALSE),FALSE)</f>
        <v>40885.78</v>
      </c>
      <c r="L50" s="92">
        <f>VLOOKUP($C50,'2023'!$C$8:$U$95,VLOOKUP($L$4,Master!$D$9:$G$20,4,FALSE),FALSE)</f>
        <v>37606.080000000002</v>
      </c>
      <c r="M50" s="92">
        <f t="shared" si="13"/>
        <v>0.9197838466087721</v>
      </c>
      <c r="N50" s="88">
        <f t="shared" si="14"/>
        <v>6.090447964240599E-6</v>
      </c>
      <c r="O50" s="92">
        <f t="shared" si="15"/>
        <v>-3279.6999999999971</v>
      </c>
      <c r="P50" s="93">
        <f t="shared" si="16"/>
        <v>-8.0216153391227882E-2</v>
      </c>
      <c r="Q50" s="81"/>
    </row>
    <row r="51" spans="2:17" s="82" customFormat="1" ht="13" x14ac:dyDescent="0.3">
      <c r="B51" s="73"/>
      <c r="C51" s="83">
        <v>41001</v>
      </c>
      <c r="D51" s="84" t="s">
        <v>63</v>
      </c>
      <c r="E51" s="85">
        <f>VLOOKUP($C51,'2023'!$C$105:$U$192,19,FALSE)</f>
        <v>5873677.5199999977</v>
      </c>
      <c r="F51" s="86">
        <f>VLOOKUP($C51,'2023'!$C$8:$U$95,19,FALSE)</f>
        <v>4625434.1899999995</v>
      </c>
      <c r="G51" s="87">
        <f t="shared" si="9"/>
        <v>0.78748521250107739</v>
      </c>
      <c r="H51" s="88">
        <f t="shared" si="10"/>
        <v>7.4910669355099922E-4</v>
      </c>
      <c r="I51" s="89">
        <f t="shared" si="11"/>
        <v>-1248243.3299999982</v>
      </c>
      <c r="J51" s="90">
        <f t="shared" si="12"/>
        <v>-0.21251478749892261</v>
      </c>
      <c r="K51" s="91">
        <f>VLOOKUP($C51,'2023'!$C$105:$U$192,VLOOKUP($L$4,Master!$D$9:$G$20,4,FALSE),FALSE)</f>
        <v>698323.34000000032</v>
      </c>
      <c r="L51" s="92">
        <f>VLOOKUP($C51,'2023'!$C$8:$U$95,VLOOKUP($L$4,Master!$D$9:$G$20,4,FALSE),FALSE)</f>
        <v>773295.85999999964</v>
      </c>
      <c r="M51" s="92">
        <f t="shared" si="13"/>
        <v>1.1073607535443384</v>
      </c>
      <c r="N51" s="88">
        <f t="shared" si="14"/>
        <v>1.2523821138211375E-4</v>
      </c>
      <c r="O51" s="92">
        <f t="shared" si="15"/>
        <v>74972.51999999932</v>
      </c>
      <c r="P51" s="93">
        <f t="shared" si="16"/>
        <v>0.10736075354433848</v>
      </c>
      <c r="Q51" s="81"/>
    </row>
    <row r="52" spans="2:17" s="82" customFormat="1" ht="13" x14ac:dyDescent="0.3">
      <c r="B52" s="73"/>
      <c r="C52" s="83">
        <v>41002</v>
      </c>
      <c r="D52" s="84" t="s">
        <v>64</v>
      </c>
      <c r="E52" s="85">
        <f>VLOOKUP($C52,'2023'!$C$105:$U$192,19,FALSE)</f>
        <v>998634.10000000009</v>
      </c>
      <c r="F52" s="86">
        <f>VLOOKUP($C52,'2023'!$C$8:$U$95,19,FALSE)</f>
        <v>867001.22</v>
      </c>
      <c r="G52" s="87">
        <f t="shared" si="9"/>
        <v>0.8681870767281028</v>
      </c>
      <c r="H52" s="88">
        <f t="shared" si="10"/>
        <v>1.4041415152398536E-4</v>
      </c>
      <c r="I52" s="89">
        <f t="shared" si="11"/>
        <v>-131632.88000000012</v>
      </c>
      <c r="J52" s="90">
        <f t="shared" si="12"/>
        <v>-0.1318129232718972</v>
      </c>
      <c r="K52" s="91">
        <f>VLOOKUP($C52,'2023'!$C$105:$U$192,VLOOKUP($L$4,Master!$D$9:$G$20,4,FALSE),FALSE)</f>
        <v>141818.23999999993</v>
      </c>
      <c r="L52" s="92">
        <f>VLOOKUP($C52,'2023'!$C$8:$U$95,VLOOKUP($L$4,Master!$D$9:$G$20,4,FALSE),FALSE)</f>
        <v>98436.420000000013</v>
      </c>
      <c r="M52" s="92">
        <f t="shared" si="13"/>
        <v>0.69410267677838944</v>
      </c>
      <c r="N52" s="88">
        <f t="shared" si="14"/>
        <v>1.5942153337868042E-5</v>
      </c>
      <c r="O52" s="92">
        <f t="shared" si="15"/>
        <v>-43381.81999999992</v>
      </c>
      <c r="P52" s="93">
        <f t="shared" si="16"/>
        <v>-0.30589732322161056</v>
      </c>
      <c r="Q52" s="81"/>
    </row>
    <row r="53" spans="2:17" s="82" customFormat="1" ht="13" x14ac:dyDescent="0.3">
      <c r="B53" s="73"/>
      <c r="C53" s="83">
        <v>41003</v>
      </c>
      <c r="D53" s="84" t="s">
        <v>65</v>
      </c>
      <c r="E53" s="85">
        <f>VLOOKUP($C53,'2023'!$C$105:$U$192,19,FALSE)</f>
        <v>60467870.480000012</v>
      </c>
      <c r="F53" s="86">
        <f>VLOOKUP($C53,'2023'!$C$8:$U$95,19,FALSE)</f>
        <v>48968950.579999998</v>
      </c>
      <c r="G53" s="87">
        <f t="shared" si="9"/>
        <v>0.80983421759819829</v>
      </c>
      <c r="H53" s="88">
        <f t="shared" si="10"/>
        <v>7.9307081559939104E-3</v>
      </c>
      <c r="I53" s="89">
        <f t="shared" si="11"/>
        <v>-11498919.900000013</v>
      </c>
      <c r="J53" s="90">
        <f t="shared" si="12"/>
        <v>-0.19016578240180174</v>
      </c>
      <c r="K53" s="91">
        <f>VLOOKUP($C53,'2023'!$C$105:$U$192,VLOOKUP($L$4,Master!$D$9:$G$20,4,FALSE),FALSE)</f>
        <v>6503288.7100000028</v>
      </c>
      <c r="L53" s="92">
        <f>VLOOKUP($C53,'2023'!$C$8:$U$95,VLOOKUP($L$4,Master!$D$9:$G$20,4,FALSE),FALSE)</f>
        <v>15175486.459999997</v>
      </c>
      <c r="M53" s="92">
        <f t="shared" si="13"/>
        <v>2.3335095728819319</v>
      </c>
      <c r="N53" s="88">
        <f t="shared" si="14"/>
        <v>2.4577278625336051E-3</v>
      </c>
      <c r="O53" s="92">
        <f t="shared" si="15"/>
        <v>8672197.7499999944</v>
      </c>
      <c r="P53" s="93">
        <f t="shared" si="16"/>
        <v>1.3335095728819319</v>
      </c>
      <c r="Q53" s="81"/>
    </row>
    <row r="54" spans="2:17" s="82" customFormat="1" ht="13" x14ac:dyDescent="0.3">
      <c r="B54" s="73"/>
      <c r="C54" s="83">
        <v>41005</v>
      </c>
      <c r="D54" s="84" t="s">
        <v>66</v>
      </c>
      <c r="E54" s="85">
        <f>VLOOKUP($C54,'2023'!$C$105:$U$192,19,FALSE)</f>
        <v>17957564.070000004</v>
      </c>
      <c r="F54" s="86">
        <f>VLOOKUP($C54,'2023'!$C$8:$U$95,19,FALSE)</f>
        <v>15311303.170000002</v>
      </c>
      <c r="G54" s="87">
        <f t="shared" si="9"/>
        <v>0.85263809224432285</v>
      </c>
      <c r="H54" s="88">
        <f t="shared" si="10"/>
        <v>2.47972389628478E-3</v>
      </c>
      <c r="I54" s="89">
        <f t="shared" si="11"/>
        <v>-2646260.9000000022</v>
      </c>
      <c r="J54" s="90">
        <f t="shared" si="12"/>
        <v>-0.14736190775567712</v>
      </c>
      <c r="K54" s="91">
        <f>VLOOKUP($C54,'2023'!$C$105:$U$192,VLOOKUP($L$4,Master!$D$9:$G$20,4,FALSE),FALSE)</f>
        <v>3351939.7100000004</v>
      </c>
      <c r="L54" s="92">
        <f>VLOOKUP($C54,'2023'!$C$8:$U$95,VLOOKUP($L$4,Master!$D$9:$G$20,4,FALSE),FALSE)</f>
        <v>2835912.34</v>
      </c>
      <c r="M54" s="92">
        <f t="shared" si="13"/>
        <v>0.8460511182642958</v>
      </c>
      <c r="N54" s="88">
        <f t="shared" si="14"/>
        <v>4.5928681048165059E-4</v>
      </c>
      <c r="O54" s="92">
        <f t="shared" si="15"/>
        <v>-516027.37000000058</v>
      </c>
      <c r="P54" s="93">
        <f t="shared" si="16"/>
        <v>-0.15394888173570417</v>
      </c>
      <c r="Q54" s="81"/>
    </row>
    <row r="55" spans="2:17" s="82" customFormat="1" ht="39" x14ac:dyDescent="0.3">
      <c r="B55" s="73"/>
      <c r="C55" s="83">
        <v>41007</v>
      </c>
      <c r="D55" s="84" t="s">
        <v>67</v>
      </c>
      <c r="E55" s="85">
        <f>VLOOKUP($C55,'2023'!$C$105:$U$192,19,FALSE)</f>
        <v>51206.360000000015</v>
      </c>
      <c r="F55" s="86">
        <f>VLOOKUP($C55,'2023'!$C$8:$U$95,19,FALSE)</f>
        <v>36410.85</v>
      </c>
      <c r="G55" s="87">
        <f t="shared" si="9"/>
        <v>0.7110610869431061</v>
      </c>
      <c r="H55" s="88">
        <f t="shared" si="10"/>
        <v>5.8968759109901852E-6</v>
      </c>
      <c r="I55" s="89">
        <f t="shared" si="11"/>
        <v>-14795.510000000017</v>
      </c>
      <c r="J55" s="90">
        <f t="shared" si="12"/>
        <v>-0.28893891305689395</v>
      </c>
      <c r="K55" s="91">
        <f>VLOOKUP($C55,'2023'!$C$105:$U$192,VLOOKUP($L$4,Master!$D$9:$G$20,4,FALSE),FALSE)</f>
        <v>6503.8800000000028</v>
      </c>
      <c r="L55" s="92">
        <f>VLOOKUP($C55,'2023'!$C$8:$U$95,VLOOKUP($L$4,Master!$D$9:$G$20,4,FALSE),FALSE)</f>
        <v>5027.2600000000011</v>
      </c>
      <c r="M55" s="92">
        <f t="shared" si="13"/>
        <v>0.77296321580348948</v>
      </c>
      <c r="N55" s="88">
        <f t="shared" si="14"/>
        <v>8.1418391474751416E-7</v>
      </c>
      <c r="O55" s="92">
        <f t="shared" si="15"/>
        <v>-1476.6200000000017</v>
      </c>
      <c r="P55" s="93">
        <f t="shared" si="16"/>
        <v>-0.22703678419651055</v>
      </c>
      <c r="Q55" s="81"/>
    </row>
    <row r="56" spans="2:17" s="82" customFormat="1" ht="13" x14ac:dyDescent="0.3">
      <c r="B56" s="73"/>
      <c r="C56" s="83">
        <v>41008</v>
      </c>
      <c r="D56" s="84" t="s">
        <v>68</v>
      </c>
      <c r="E56" s="85">
        <f>VLOOKUP($C56,'2023'!$C$105:$U$192,19,FALSE)</f>
        <v>444210.74</v>
      </c>
      <c r="F56" s="86">
        <f>VLOOKUP($C56,'2023'!$C$8:$U$95,19,FALSE)</f>
        <v>94147.780000000013</v>
      </c>
      <c r="G56" s="87">
        <f t="shared" si="9"/>
        <v>0.21194395254828827</v>
      </c>
      <c r="H56" s="88">
        <f t="shared" si="10"/>
        <v>1.5247591746833805E-5</v>
      </c>
      <c r="I56" s="89">
        <f t="shared" si="11"/>
        <v>-350062.95999999996</v>
      </c>
      <c r="J56" s="90">
        <f t="shared" si="12"/>
        <v>-0.78805604745171165</v>
      </c>
      <c r="K56" s="91">
        <f>VLOOKUP($C56,'2023'!$C$105:$U$192,VLOOKUP($L$4,Master!$D$9:$G$20,4,FALSE),FALSE)</f>
        <v>44881.11</v>
      </c>
      <c r="L56" s="92">
        <f>VLOOKUP($C56,'2023'!$C$8:$U$95,VLOOKUP($L$4,Master!$D$9:$G$20,4,FALSE),FALSE)</f>
        <v>8297.24</v>
      </c>
      <c r="M56" s="92">
        <f t="shared" si="13"/>
        <v>0.18487154172434683</v>
      </c>
      <c r="N56" s="88">
        <f t="shared" si="14"/>
        <v>1.3437696368995561E-6</v>
      </c>
      <c r="O56" s="92">
        <f t="shared" si="15"/>
        <v>-36583.870000000003</v>
      </c>
      <c r="P56" s="93">
        <f t="shared" si="16"/>
        <v>-0.81512845827565317</v>
      </c>
      <c r="Q56" s="81"/>
    </row>
    <row r="57" spans="2:17" s="82" customFormat="1" ht="13" x14ac:dyDescent="0.3">
      <c r="B57" s="73"/>
      <c r="C57" s="83">
        <v>41101</v>
      </c>
      <c r="D57" s="84" t="s">
        <v>69</v>
      </c>
      <c r="E57" s="85">
        <f>VLOOKUP($C57,'2023'!$C$105:$U$192,19,FALSE)</f>
        <v>40245137.140000008</v>
      </c>
      <c r="F57" s="86">
        <f>VLOOKUP($C57,'2023'!$C$8:$U$95,19,FALSE)</f>
        <v>28074273.16</v>
      </c>
      <c r="G57" s="87">
        <f t="shared" si="9"/>
        <v>0.69758174912756665</v>
      </c>
      <c r="H57" s="88">
        <f t="shared" si="10"/>
        <v>4.5467355229488549E-3</v>
      </c>
      <c r="I57" s="89">
        <f t="shared" si="11"/>
        <v>-12170863.980000008</v>
      </c>
      <c r="J57" s="90">
        <f t="shared" si="12"/>
        <v>-0.30241825087243335</v>
      </c>
      <c r="K57" s="91">
        <f>VLOOKUP($C57,'2023'!$C$105:$U$192,VLOOKUP($L$4,Master!$D$9:$G$20,4,FALSE),FALSE)</f>
        <v>4498859.1499999994</v>
      </c>
      <c r="L57" s="92">
        <f>VLOOKUP($C57,'2023'!$C$8:$U$95,VLOOKUP($L$4,Master!$D$9:$G$20,4,FALSE),FALSE)</f>
        <v>5639300.4900000012</v>
      </c>
      <c r="M57" s="92">
        <f t="shared" si="13"/>
        <v>1.2534956756759104</v>
      </c>
      <c r="N57" s="88">
        <f t="shared" si="14"/>
        <v>9.1330620445049095E-4</v>
      </c>
      <c r="O57" s="92">
        <f t="shared" si="15"/>
        <v>1140441.3400000017</v>
      </c>
      <c r="P57" s="93">
        <f t="shared" si="16"/>
        <v>0.25349567567591036</v>
      </c>
      <c r="Q57" s="81"/>
    </row>
    <row r="58" spans="2:17" s="82" customFormat="1" ht="13" x14ac:dyDescent="0.3">
      <c r="B58" s="73"/>
      <c r="C58" s="83">
        <v>41103</v>
      </c>
      <c r="D58" s="84" t="s">
        <v>70</v>
      </c>
      <c r="E58" s="85">
        <f>VLOOKUP($C58,'2023'!$C$105:$U$192,19,FALSE)</f>
        <v>4430648.1900000004</v>
      </c>
      <c r="F58" s="86">
        <f>VLOOKUP($C58,'2023'!$C$8:$U$95,19,FALSE)</f>
        <v>4056086.13</v>
      </c>
      <c r="G58" s="87">
        <f t="shared" si="9"/>
        <v>0.91546111450568579</v>
      </c>
      <c r="H58" s="88">
        <f t="shared" si="10"/>
        <v>6.5689860557768918E-4</v>
      </c>
      <c r="I58" s="89">
        <f t="shared" si="11"/>
        <v>-374562.06000000052</v>
      </c>
      <c r="J58" s="90">
        <f t="shared" si="12"/>
        <v>-8.4538885494314209E-2</v>
      </c>
      <c r="K58" s="91">
        <f>VLOOKUP($C58,'2023'!$C$105:$U$192,VLOOKUP($L$4,Master!$D$9:$G$20,4,FALSE),FALSE)</f>
        <v>508432.99000000005</v>
      </c>
      <c r="L58" s="92">
        <f>VLOOKUP($C58,'2023'!$C$8:$U$95,VLOOKUP($L$4,Master!$D$9:$G$20,4,FALSE),FALSE)</f>
        <v>575780.43999999994</v>
      </c>
      <c r="M58" s="92">
        <f t="shared" si="13"/>
        <v>1.1324608184846541</v>
      </c>
      <c r="N58" s="88">
        <f t="shared" si="14"/>
        <v>9.3249836426651114E-5</v>
      </c>
      <c r="O58" s="92">
        <f t="shared" si="15"/>
        <v>67347.449999999895</v>
      </c>
      <c r="P58" s="93">
        <f t="shared" si="16"/>
        <v>0.13246081848465396</v>
      </c>
      <c r="Q58" s="81"/>
    </row>
    <row r="59" spans="2:17" s="82" customFormat="1" ht="13" x14ac:dyDescent="0.3">
      <c r="B59" s="73"/>
      <c r="C59" s="83">
        <v>41104</v>
      </c>
      <c r="D59" s="84" t="s">
        <v>71</v>
      </c>
      <c r="E59" s="85">
        <f>VLOOKUP($C59,'2023'!$C$105:$U$192,19,FALSE)</f>
        <v>501586.73</v>
      </c>
      <c r="F59" s="86">
        <f>VLOOKUP($C59,'2023'!$C$8:$U$95,19,FALSE)</f>
        <v>140486.19</v>
      </c>
      <c r="G59" s="87">
        <f t="shared" si="9"/>
        <v>0.28008354606988906</v>
      </c>
      <c r="H59" s="88">
        <f t="shared" si="10"/>
        <v>2.2752273831503257E-5</v>
      </c>
      <c r="I59" s="89">
        <f t="shared" si="11"/>
        <v>-361100.54</v>
      </c>
      <c r="J59" s="90">
        <f t="shared" si="12"/>
        <v>-0.71991645393011094</v>
      </c>
      <c r="K59" s="91">
        <f>VLOOKUP($C59,'2023'!$C$105:$U$192,VLOOKUP($L$4,Master!$D$9:$G$20,4,FALSE),FALSE)</f>
        <v>75278.94</v>
      </c>
      <c r="L59" s="92">
        <f>VLOOKUP($C59,'2023'!$C$8:$U$95,VLOOKUP($L$4,Master!$D$9:$G$20,4,FALSE),FALSE)</f>
        <v>22308.399999999998</v>
      </c>
      <c r="M59" s="92">
        <f t="shared" si="13"/>
        <v>0.29634317380133141</v>
      </c>
      <c r="N59" s="88">
        <f t="shared" si="14"/>
        <v>3.6129303922521294E-6</v>
      </c>
      <c r="O59" s="92">
        <f t="shared" si="15"/>
        <v>-52970.540000000008</v>
      </c>
      <c r="P59" s="93">
        <f t="shared" si="16"/>
        <v>-0.70365682619866865</v>
      </c>
      <c r="Q59" s="81"/>
    </row>
    <row r="60" spans="2:17" s="82" customFormat="1" ht="13" x14ac:dyDescent="0.3">
      <c r="B60" s="73"/>
      <c r="C60" s="83">
        <v>41107</v>
      </c>
      <c r="D60" s="84" t="s">
        <v>72</v>
      </c>
      <c r="E60" s="85">
        <f>VLOOKUP($C60,'2023'!$C$105:$U$192,19,FALSE)</f>
        <v>2841286.1100000003</v>
      </c>
      <c r="F60" s="86">
        <f>VLOOKUP($C60,'2023'!$C$8:$U$95,19,FALSE)</f>
        <v>2539454.7999999998</v>
      </c>
      <c r="G60" s="87">
        <f t="shared" si="9"/>
        <v>0.89376947680921848</v>
      </c>
      <c r="H60" s="88">
        <f t="shared" si="10"/>
        <v>4.1127438214621186E-4</v>
      </c>
      <c r="I60" s="89">
        <f t="shared" si="11"/>
        <v>-301831.31000000052</v>
      </c>
      <c r="J60" s="90">
        <f t="shared" si="12"/>
        <v>-0.10623052319078155</v>
      </c>
      <c r="K60" s="91">
        <f>VLOOKUP($C60,'2023'!$C$105:$U$192,VLOOKUP($L$4,Master!$D$9:$G$20,4,FALSE),FALSE)</f>
        <v>366067.20000000007</v>
      </c>
      <c r="L60" s="92">
        <f>VLOOKUP($C60,'2023'!$C$8:$U$95,VLOOKUP($L$4,Master!$D$9:$G$20,4,FALSE),FALSE)</f>
        <v>647408.52</v>
      </c>
      <c r="M60" s="92">
        <f t="shared" si="13"/>
        <v>1.7685510201405641</v>
      </c>
      <c r="N60" s="88">
        <f t="shared" si="14"/>
        <v>1.0485027694101643E-4</v>
      </c>
      <c r="O60" s="92">
        <f t="shared" si="15"/>
        <v>281341.31999999995</v>
      </c>
      <c r="P60" s="93">
        <f t="shared" si="16"/>
        <v>0.76855102014056409</v>
      </c>
      <c r="Q60" s="81"/>
    </row>
    <row r="61" spans="2:17" s="82" customFormat="1" ht="13" x14ac:dyDescent="0.3">
      <c r="B61" s="73"/>
      <c r="C61" s="83">
        <v>41301</v>
      </c>
      <c r="D61" s="84" t="s">
        <v>73</v>
      </c>
      <c r="E61" s="85">
        <f>VLOOKUP($C61,'2023'!$C$105:$U$192,19,FALSE)</f>
        <v>3533615.5500000017</v>
      </c>
      <c r="F61" s="86">
        <f>VLOOKUP($C61,'2023'!$C$8:$U$95,19,FALSE)</f>
        <v>1949154.37</v>
      </c>
      <c r="G61" s="87">
        <f t="shared" si="9"/>
        <v>0.55160340518650908</v>
      </c>
      <c r="H61" s="88">
        <f t="shared" si="10"/>
        <v>3.1567297800667252E-4</v>
      </c>
      <c r="I61" s="89">
        <f t="shared" si="11"/>
        <v>-1584461.1800000016</v>
      </c>
      <c r="J61" s="90">
        <f t="shared" si="12"/>
        <v>-0.44839659481349092</v>
      </c>
      <c r="K61" s="91">
        <f>VLOOKUP($C61,'2023'!$C$105:$U$192,VLOOKUP($L$4,Master!$D$9:$G$20,4,FALSE),FALSE)</f>
        <v>495679.59000000032</v>
      </c>
      <c r="L61" s="92">
        <f>VLOOKUP($C61,'2023'!$C$8:$U$95,VLOOKUP($L$4,Master!$D$9:$G$20,4,FALSE),FALSE)</f>
        <v>211306.3</v>
      </c>
      <c r="M61" s="92">
        <f t="shared" si="13"/>
        <v>0.42629614828401519</v>
      </c>
      <c r="N61" s="88">
        <f t="shared" si="14"/>
        <v>3.4221860525378158E-5</v>
      </c>
      <c r="O61" s="92">
        <f t="shared" si="15"/>
        <v>-284373.29000000033</v>
      </c>
      <c r="P61" s="93">
        <f t="shared" si="16"/>
        <v>-0.57370385171598481</v>
      </c>
      <c r="Q61" s="81"/>
    </row>
    <row r="62" spans="2:17" s="82" customFormat="1" ht="13" x14ac:dyDescent="0.3">
      <c r="B62" s="73"/>
      <c r="C62" s="83">
        <v>41401</v>
      </c>
      <c r="D62" s="84" t="s">
        <v>74</v>
      </c>
      <c r="E62" s="85">
        <f>VLOOKUP($C62,'2023'!$C$105:$U$192,19,FALSE)</f>
        <v>1421960.0299999998</v>
      </c>
      <c r="F62" s="86">
        <f>VLOOKUP($C62,'2023'!$C$8:$U$95,19,FALSE)</f>
        <v>1421503.29</v>
      </c>
      <c r="G62" s="87">
        <f t="shared" si="9"/>
        <v>0.99967879547219074</v>
      </c>
      <c r="H62" s="88">
        <f t="shared" si="10"/>
        <v>2.3021787484209504E-4</v>
      </c>
      <c r="I62" s="89">
        <f t="shared" si="11"/>
        <v>-456.73999999975786</v>
      </c>
      <c r="J62" s="90">
        <f t="shared" si="12"/>
        <v>-3.2120452780923659E-4</v>
      </c>
      <c r="K62" s="91">
        <f>VLOOKUP($C62,'2023'!$C$105:$U$192,VLOOKUP($L$4,Master!$D$9:$G$20,4,FALSE),FALSE)</f>
        <v>162745.63999999998</v>
      </c>
      <c r="L62" s="92">
        <f>VLOOKUP($C62,'2023'!$C$8:$U$95,VLOOKUP($L$4,Master!$D$9:$G$20,4,FALSE),FALSE)</f>
        <v>161516.09999999998</v>
      </c>
      <c r="M62" s="92">
        <f t="shared" si="13"/>
        <v>0.99244502033971538</v>
      </c>
      <c r="N62" s="88">
        <f t="shared" si="14"/>
        <v>2.6158147896219993E-5</v>
      </c>
      <c r="O62" s="92">
        <f t="shared" si="15"/>
        <v>-1229.5400000000081</v>
      </c>
      <c r="P62" s="93">
        <f t="shared" si="16"/>
        <v>-7.5549796602846523E-3</v>
      </c>
      <c r="Q62" s="81"/>
    </row>
    <row r="63" spans="2:17" s="82" customFormat="1" ht="13" x14ac:dyDescent="0.3">
      <c r="B63" s="73"/>
      <c r="C63" s="83">
        <v>41501</v>
      </c>
      <c r="D63" s="84" t="s">
        <v>75</v>
      </c>
      <c r="E63" s="85">
        <f>VLOOKUP($C63,'2023'!$C$105:$U$192,19,FALSE)</f>
        <v>6244863.0399999954</v>
      </c>
      <c r="F63" s="86">
        <f>VLOOKUP($C63,'2023'!$C$8:$U$95,19,FALSE)</f>
        <v>6343243.3799999999</v>
      </c>
      <c r="G63" s="87">
        <f t="shared" si="9"/>
        <v>1.0157538026646626</v>
      </c>
      <c r="H63" s="88">
        <f t="shared" si="10"/>
        <v>1.0273124380526673E-3</v>
      </c>
      <c r="I63" s="89">
        <f t="shared" si="11"/>
        <v>98380.340000004508</v>
      </c>
      <c r="J63" s="90">
        <f t="shared" si="12"/>
        <v>1.5753802664662534E-2</v>
      </c>
      <c r="K63" s="91">
        <f>VLOOKUP($C63,'2023'!$C$105:$U$192,VLOOKUP($L$4,Master!$D$9:$G$20,4,FALSE),FALSE)</f>
        <v>713967.11999999965</v>
      </c>
      <c r="L63" s="92">
        <f>VLOOKUP($C63,'2023'!$C$8:$U$95,VLOOKUP($L$4,Master!$D$9:$G$20,4,FALSE),FALSE)</f>
        <v>508340.06999999995</v>
      </c>
      <c r="M63" s="92">
        <f t="shared" si="13"/>
        <v>0.7119936699606001</v>
      </c>
      <c r="N63" s="88">
        <f t="shared" si="14"/>
        <v>8.2327611505198704E-5</v>
      </c>
      <c r="O63" s="92">
        <f t="shared" si="15"/>
        <v>-205627.0499999997</v>
      </c>
      <c r="P63" s="93">
        <f t="shared" si="16"/>
        <v>-0.28800633003939985</v>
      </c>
      <c r="Q63" s="81"/>
    </row>
    <row r="64" spans="2:17" s="82" customFormat="1" ht="13" x14ac:dyDescent="0.3">
      <c r="B64" s="73"/>
      <c r="C64" s="83">
        <v>41504</v>
      </c>
      <c r="D64" s="84" t="s">
        <v>76</v>
      </c>
      <c r="E64" s="85">
        <f>VLOOKUP($C64,'2023'!$C$105:$U$192,19,FALSE)</f>
        <v>1573484.81</v>
      </c>
      <c r="F64" s="86">
        <f>VLOOKUP($C64,'2023'!$C$8:$U$95,19,FALSE)</f>
        <v>3565256.3200000003</v>
      </c>
      <c r="G64" s="87">
        <f t="shared" si="9"/>
        <v>2.2658345967763109</v>
      </c>
      <c r="H64" s="88">
        <f t="shared" si="10"/>
        <v>5.7740684740711955E-4</v>
      </c>
      <c r="I64" s="89">
        <f t="shared" si="11"/>
        <v>1991771.5100000002</v>
      </c>
      <c r="J64" s="90">
        <f t="shared" si="12"/>
        <v>1.2658345967763109</v>
      </c>
      <c r="K64" s="91">
        <f>VLOOKUP($C64,'2023'!$C$105:$U$192,VLOOKUP($L$4,Master!$D$9:$G$20,4,FALSE),FALSE)</f>
        <v>203259.35999999978</v>
      </c>
      <c r="L64" s="92">
        <f>VLOOKUP($C64,'2023'!$C$8:$U$95,VLOOKUP($L$4,Master!$D$9:$G$20,4,FALSE),FALSE)</f>
        <v>211327.46000000002</v>
      </c>
      <c r="M64" s="92">
        <f t="shared" si="13"/>
        <v>1.039693620997332</v>
      </c>
      <c r="N64" s="88">
        <f t="shared" si="14"/>
        <v>3.4225287468014127E-5</v>
      </c>
      <c r="O64" s="92">
        <f t="shared" si="15"/>
        <v>8068.1000000002387</v>
      </c>
      <c r="P64" s="93">
        <f t="shared" si="16"/>
        <v>3.9693620997331917E-2</v>
      </c>
      <c r="Q64" s="81"/>
    </row>
    <row r="65" spans="2:17" s="82" customFormat="1" ht="13" x14ac:dyDescent="0.3">
      <c r="B65" s="73"/>
      <c r="C65" s="83">
        <v>41506</v>
      </c>
      <c r="D65" s="84" t="s">
        <v>77</v>
      </c>
      <c r="E65" s="85">
        <f>VLOOKUP($C65,'2023'!$C$105:$U$192,19,FALSE)</f>
        <v>99874970.990000159</v>
      </c>
      <c r="F65" s="86">
        <f>VLOOKUP($C65,'2023'!$C$8:$U$95,19,FALSE)</f>
        <v>57513526.079999998</v>
      </c>
      <c r="G65" s="87">
        <f t="shared" si="9"/>
        <v>0.57585524691424905</v>
      </c>
      <c r="H65" s="88">
        <f t="shared" si="10"/>
        <v>9.3145347196579541E-3</v>
      </c>
      <c r="I65" s="89">
        <f t="shared" si="11"/>
        <v>-42361444.91000016</v>
      </c>
      <c r="J65" s="90">
        <f t="shared" si="12"/>
        <v>-0.424144753085751</v>
      </c>
      <c r="K65" s="91">
        <f>VLOOKUP($C65,'2023'!$C$105:$U$192,VLOOKUP($L$4,Master!$D$9:$G$20,4,FALSE),FALSE)</f>
        <v>12581631.420000024</v>
      </c>
      <c r="L65" s="92">
        <f>VLOOKUP($C65,'2023'!$C$8:$U$95,VLOOKUP($L$4,Master!$D$9:$G$20,4,FALSE),FALSE)</f>
        <v>12236793.92</v>
      </c>
      <c r="M65" s="92">
        <f t="shared" si="13"/>
        <v>0.97259198839254957</v>
      </c>
      <c r="N65" s="88">
        <f t="shared" si="14"/>
        <v>1.9817954069899263E-3</v>
      </c>
      <c r="O65" s="92">
        <f t="shared" si="15"/>
        <v>-344837.50000002421</v>
      </c>
      <c r="P65" s="93">
        <f t="shared" si="16"/>
        <v>-2.7408011607450471E-2</v>
      </c>
      <c r="Q65" s="81"/>
    </row>
    <row r="66" spans="2:17" s="82" customFormat="1" ht="13" x14ac:dyDescent="0.3">
      <c r="B66" s="73"/>
      <c r="C66" s="83">
        <v>41510</v>
      </c>
      <c r="D66" s="84" t="s">
        <v>78</v>
      </c>
      <c r="E66" s="85">
        <f>VLOOKUP($C66,'2023'!$C$105:$U$192,19,FALSE)</f>
        <v>1354734.31</v>
      </c>
      <c r="F66" s="86">
        <f>VLOOKUP($C66,'2023'!$C$8:$U$95,19,FALSE)</f>
        <v>1192804.0900000003</v>
      </c>
      <c r="G66" s="87">
        <f t="shared" si="9"/>
        <v>0.88047086516912698</v>
      </c>
      <c r="H66" s="88">
        <f t="shared" si="10"/>
        <v>1.9317916788132031E-4</v>
      </c>
      <c r="I66" s="89">
        <f t="shared" si="11"/>
        <v>-161930.21999999974</v>
      </c>
      <c r="J66" s="90">
        <f t="shared" si="12"/>
        <v>-0.11952913483087302</v>
      </c>
      <c r="K66" s="91">
        <f>VLOOKUP($C66,'2023'!$C$105:$U$192,VLOOKUP($L$4,Master!$D$9:$G$20,4,FALSE),FALSE)</f>
        <v>151579.19</v>
      </c>
      <c r="L66" s="92">
        <f>VLOOKUP($C66,'2023'!$C$8:$U$95,VLOOKUP($L$4,Master!$D$9:$G$20,4,FALSE),FALSE)</f>
        <v>143270.13999999998</v>
      </c>
      <c r="M66" s="92">
        <f t="shared" si="13"/>
        <v>0.94518343843900987</v>
      </c>
      <c r="N66" s="88">
        <f t="shared" si="14"/>
        <v>2.3203145143005214E-5</v>
      </c>
      <c r="O66" s="92">
        <f t="shared" si="15"/>
        <v>-8309.0500000000175</v>
      </c>
      <c r="P66" s="93">
        <f t="shared" si="16"/>
        <v>-5.4816561560990115E-2</v>
      </c>
      <c r="Q66" s="81"/>
    </row>
    <row r="67" spans="2:17" s="82" customFormat="1" ht="13" x14ac:dyDescent="0.3">
      <c r="B67" s="73"/>
      <c r="C67" s="83">
        <v>41601</v>
      </c>
      <c r="D67" s="84" t="s">
        <v>79</v>
      </c>
      <c r="E67" s="85">
        <f>VLOOKUP($C67,'2023'!$C$105:$U$192,19,FALSE)</f>
        <v>162141337.76999983</v>
      </c>
      <c r="F67" s="86">
        <f>VLOOKUP($C67,'2023'!$C$8:$U$95,19,FALSE)</f>
        <v>175632871.74999997</v>
      </c>
      <c r="G67" s="87">
        <f t="shared" si="9"/>
        <v>1.083208478266894</v>
      </c>
      <c r="H67" s="88">
        <f t="shared" si="10"/>
        <v>2.8444412876947489E-2</v>
      </c>
      <c r="I67" s="89">
        <f t="shared" si="11"/>
        <v>13491533.980000138</v>
      </c>
      <c r="J67" s="90">
        <f t="shared" si="12"/>
        <v>8.3208478266893926E-2</v>
      </c>
      <c r="K67" s="91">
        <f>VLOOKUP($C67,'2023'!$C$105:$U$192,VLOOKUP($L$4,Master!$D$9:$G$20,4,FALSE),FALSE)</f>
        <v>18241961.900000002</v>
      </c>
      <c r="L67" s="92">
        <f>VLOOKUP($C67,'2023'!$C$8:$U$95,VLOOKUP($L$4,Master!$D$9:$G$20,4,FALSE),FALSE)</f>
        <v>21202749.800000034</v>
      </c>
      <c r="M67" s="92">
        <f t="shared" si="13"/>
        <v>1.1623064402957684</v>
      </c>
      <c r="N67" s="88">
        <f t="shared" si="14"/>
        <v>3.4338661289800205E-3</v>
      </c>
      <c r="O67" s="92">
        <f t="shared" si="15"/>
        <v>2960787.900000032</v>
      </c>
      <c r="P67" s="93">
        <f t="shared" si="16"/>
        <v>0.16230644029576838</v>
      </c>
      <c r="Q67" s="81"/>
    </row>
    <row r="68" spans="2:17" s="82" customFormat="1" ht="13" x14ac:dyDescent="0.3">
      <c r="B68" s="73"/>
      <c r="C68" s="83">
        <v>41603</v>
      </c>
      <c r="D68" s="84" t="s">
        <v>44</v>
      </c>
      <c r="E68" s="85">
        <f>VLOOKUP($C68,'2023'!$C$105:$U$192,19,FALSE)</f>
        <v>56808.970000000008</v>
      </c>
      <c r="F68" s="86">
        <f>VLOOKUP($C68,'2023'!$C$8:$U$95,19,FALSE)</f>
        <v>39729.93</v>
      </c>
      <c r="G68" s="87">
        <f t="shared" si="9"/>
        <v>0.69936015386302541</v>
      </c>
      <c r="H68" s="88">
        <f t="shared" si="10"/>
        <v>6.4344135652511907E-6</v>
      </c>
      <c r="I68" s="89">
        <f t="shared" si="11"/>
        <v>-17079.040000000008</v>
      </c>
      <c r="J68" s="90">
        <f t="shared" si="12"/>
        <v>-0.30063984613697459</v>
      </c>
      <c r="K68" s="91">
        <f>VLOOKUP($C68,'2023'!$C$105:$U$192,VLOOKUP($L$4,Master!$D$9:$G$20,4,FALSE),FALSE)</f>
        <v>9513.9000000000015</v>
      </c>
      <c r="L68" s="92">
        <f>VLOOKUP($C68,'2023'!$C$8:$U$95,VLOOKUP($L$4,Master!$D$9:$G$20,4,FALSE),FALSE)</f>
        <v>5273.9000000000005</v>
      </c>
      <c r="M68" s="92">
        <f t="shared" si="13"/>
        <v>0.55433628690652625</v>
      </c>
      <c r="N68" s="88">
        <f t="shared" si="14"/>
        <v>8.5412820263660818E-7</v>
      </c>
      <c r="O68" s="92">
        <f t="shared" si="15"/>
        <v>-4240.0000000000009</v>
      </c>
      <c r="P68" s="93">
        <f t="shared" si="16"/>
        <v>-0.4456637130934738</v>
      </c>
      <c r="Q68" s="81"/>
    </row>
    <row r="69" spans="2:17" s="82" customFormat="1" ht="13" x14ac:dyDescent="0.3">
      <c r="B69" s="73"/>
      <c r="C69" s="83">
        <v>41604</v>
      </c>
      <c r="D69" s="84" t="s">
        <v>45</v>
      </c>
      <c r="E69" s="85">
        <f>VLOOKUP($C69,'2023'!$C$105:$U$192,19,FALSE)</f>
        <v>227206.36</v>
      </c>
      <c r="F69" s="86">
        <f>VLOOKUP($C69,'2023'!$C$8:$U$95,19,FALSE)</f>
        <v>217072.69000000003</v>
      </c>
      <c r="G69" s="87">
        <f t="shared" si="9"/>
        <v>0.95539882774408269</v>
      </c>
      <c r="H69" s="88">
        <f t="shared" si="10"/>
        <v>3.5155749360282456E-5</v>
      </c>
      <c r="I69" s="89">
        <f t="shared" si="11"/>
        <v>-10133.669999999955</v>
      </c>
      <c r="J69" s="90">
        <f t="shared" si="12"/>
        <v>-4.4601172255917289E-2</v>
      </c>
      <c r="K69" s="91">
        <f>VLOOKUP($C69,'2023'!$C$105:$U$192,VLOOKUP($L$4,Master!$D$9:$G$20,4,FALSE),FALSE)</f>
        <v>26620.43</v>
      </c>
      <c r="L69" s="92">
        <f>VLOOKUP($C69,'2023'!$C$8:$U$95,VLOOKUP($L$4,Master!$D$9:$G$20,4,FALSE),FALSE)</f>
        <v>21991.79</v>
      </c>
      <c r="M69" s="92">
        <f t="shared" si="13"/>
        <v>0.82612452165498451</v>
      </c>
      <c r="N69" s="88">
        <f t="shared" si="14"/>
        <v>3.5616541962232372E-6</v>
      </c>
      <c r="O69" s="92">
        <f t="shared" si="15"/>
        <v>-4628.6399999999994</v>
      </c>
      <c r="P69" s="93">
        <f t="shared" si="16"/>
        <v>-0.17387547834501543</v>
      </c>
      <c r="Q69" s="81"/>
    </row>
    <row r="70" spans="2:17" s="82" customFormat="1" ht="13" x14ac:dyDescent="0.3">
      <c r="B70" s="73"/>
      <c r="C70" s="83">
        <v>41801</v>
      </c>
      <c r="D70" s="84" t="s">
        <v>80</v>
      </c>
      <c r="E70" s="85">
        <f>VLOOKUP($C70,'2023'!$C$105:$U$192,19,FALSE)</f>
        <v>1321247.4099999997</v>
      </c>
      <c r="F70" s="86">
        <f>VLOOKUP($C70,'2023'!$C$8:$U$95,19,FALSE)</f>
        <v>1340576.6500000001</v>
      </c>
      <c r="G70" s="87">
        <f t="shared" si="9"/>
        <v>1.0146295386115463</v>
      </c>
      <c r="H70" s="88">
        <f t="shared" si="10"/>
        <v>2.1711149710102682E-4</v>
      </c>
      <c r="I70" s="89">
        <f t="shared" si="11"/>
        <v>19329.240000000456</v>
      </c>
      <c r="J70" s="90">
        <f t="shared" si="12"/>
        <v>1.4629538611546236E-2</v>
      </c>
      <c r="K70" s="91">
        <f>VLOOKUP($C70,'2023'!$C$105:$U$192,VLOOKUP($L$4,Master!$D$9:$G$20,4,FALSE),FALSE)</f>
        <v>162129.13999999993</v>
      </c>
      <c r="L70" s="92">
        <f>VLOOKUP($C70,'2023'!$C$8:$U$95,VLOOKUP($L$4,Master!$D$9:$G$20,4,FALSE),FALSE)</f>
        <v>165769.57</v>
      </c>
      <c r="M70" s="92">
        <f t="shared" si="13"/>
        <v>1.0224538907688037</v>
      </c>
      <c r="N70" s="88">
        <f t="shared" si="14"/>
        <v>2.6847013571729344E-5</v>
      </c>
      <c r="O70" s="92">
        <f t="shared" si="15"/>
        <v>3640.4300000000803</v>
      </c>
      <c r="P70" s="93">
        <f t="shared" si="16"/>
        <v>2.2453890768803695E-2</v>
      </c>
      <c r="Q70" s="81"/>
    </row>
    <row r="71" spans="2:17" s="82" customFormat="1" ht="13" x14ac:dyDescent="0.3">
      <c r="B71" s="73"/>
      <c r="C71" s="83">
        <v>41901</v>
      </c>
      <c r="D71" s="84" t="s">
        <v>81</v>
      </c>
      <c r="E71" s="85">
        <f>VLOOKUP($C71,'2023'!$C$105:$U$192,19,FALSE)</f>
        <v>8174090.1800000006</v>
      </c>
      <c r="F71" s="86">
        <f>VLOOKUP($C71,'2023'!$C$8:$U$95,19,FALSE)</f>
        <v>6413645.3499999996</v>
      </c>
      <c r="G71" s="87">
        <f t="shared" si="9"/>
        <v>0.78463109762265915</v>
      </c>
      <c r="H71" s="88">
        <f t="shared" si="10"/>
        <v>1.0387143053801056E-3</v>
      </c>
      <c r="I71" s="89">
        <f t="shared" si="11"/>
        <v>-1760444.830000001</v>
      </c>
      <c r="J71" s="90">
        <f t="shared" si="12"/>
        <v>-0.21536890237734091</v>
      </c>
      <c r="K71" s="91">
        <f>VLOOKUP($C71,'2023'!$C$105:$U$192,VLOOKUP($L$4,Master!$D$9:$G$20,4,FALSE),FALSE)</f>
        <v>236566.04999999984</v>
      </c>
      <c r="L71" s="92">
        <f>VLOOKUP($C71,'2023'!$C$8:$U$95,VLOOKUP($L$4,Master!$D$9:$G$20,4,FALSE),FALSE)</f>
        <v>571512.77</v>
      </c>
      <c r="M71" s="92">
        <f t="shared" si="13"/>
        <v>2.4158697750585953</v>
      </c>
      <c r="N71" s="88">
        <f t="shared" si="14"/>
        <v>9.2558671007028794E-5</v>
      </c>
      <c r="O71" s="92">
        <f t="shared" si="15"/>
        <v>334946.7200000002</v>
      </c>
      <c r="P71" s="93">
        <f t="shared" si="16"/>
        <v>1.4158697750585953</v>
      </c>
      <c r="Q71" s="81"/>
    </row>
    <row r="72" spans="2:17" s="82" customFormat="1" ht="13" x14ac:dyDescent="0.3">
      <c r="B72" s="73"/>
      <c r="C72" s="83">
        <v>42001</v>
      </c>
      <c r="D72" s="84" t="s">
        <v>82</v>
      </c>
      <c r="E72" s="85">
        <f>VLOOKUP($C72,'2023'!$C$105:$U$192,19,FALSE)</f>
        <v>7952368.2700000014</v>
      </c>
      <c r="F72" s="86">
        <f>VLOOKUP($C72,'2023'!$C$8:$U$95,19,FALSE)</f>
        <v>6263670.5899999999</v>
      </c>
      <c r="G72" s="87">
        <f t="shared" si="9"/>
        <v>0.78764845607433098</v>
      </c>
      <c r="H72" s="88">
        <f t="shared" si="10"/>
        <v>1.0144253214783145E-3</v>
      </c>
      <c r="I72" s="89">
        <f t="shared" si="11"/>
        <v>-1688697.6800000016</v>
      </c>
      <c r="J72" s="90">
        <f t="shared" si="12"/>
        <v>-0.21235154392566899</v>
      </c>
      <c r="K72" s="91">
        <f>VLOOKUP($C72,'2023'!$C$105:$U$192,VLOOKUP($L$4,Master!$D$9:$G$20,4,FALSE),FALSE)</f>
        <v>515191.99000000011</v>
      </c>
      <c r="L72" s="92">
        <f>VLOOKUP($C72,'2023'!$C$8:$U$95,VLOOKUP($L$4,Master!$D$9:$G$20,4,FALSE),FALSE)</f>
        <v>693459.36999999988</v>
      </c>
      <c r="M72" s="92">
        <f t="shared" si="13"/>
        <v>1.346021257046329</v>
      </c>
      <c r="N72" s="88">
        <f t="shared" si="14"/>
        <v>1.1230838758785993E-4</v>
      </c>
      <c r="O72" s="92">
        <f t="shared" si="15"/>
        <v>178267.37999999977</v>
      </c>
      <c r="P72" s="93">
        <f t="shared" si="16"/>
        <v>0.34602125704632897</v>
      </c>
      <c r="Q72" s="81"/>
    </row>
    <row r="73" spans="2:17" s="82" customFormat="1" ht="13" x14ac:dyDescent="0.3">
      <c r="B73" s="73"/>
      <c r="C73" s="83">
        <v>42002</v>
      </c>
      <c r="D73" s="84" t="s">
        <v>83</v>
      </c>
      <c r="E73" s="85">
        <f>VLOOKUP($C73,'2023'!$C$105:$U$192,19,FALSE)</f>
        <v>1294173.4499999997</v>
      </c>
      <c r="F73" s="86">
        <f>VLOOKUP($C73,'2023'!$C$8:$U$95,19,FALSE)</f>
        <v>1060737.9199999997</v>
      </c>
      <c r="G73" s="87">
        <f t="shared" si="9"/>
        <v>0.81962577736392284</v>
      </c>
      <c r="H73" s="88">
        <f t="shared" si="10"/>
        <v>1.7179054837560323E-4</v>
      </c>
      <c r="I73" s="89">
        <f t="shared" si="11"/>
        <v>-233435.53000000003</v>
      </c>
      <c r="J73" s="90">
        <f t="shared" si="12"/>
        <v>-0.18037422263607716</v>
      </c>
      <c r="K73" s="91">
        <f>VLOOKUP($C73,'2023'!$C$105:$U$192,VLOOKUP($L$4,Master!$D$9:$G$20,4,FALSE),FALSE)</f>
        <v>154860.12</v>
      </c>
      <c r="L73" s="92">
        <f>VLOOKUP($C73,'2023'!$C$8:$U$95,VLOOKUP($L$4,Master!$D$9:$G$20,4,FALSE),FALSE)</f>
        <v>129290.05</v>
      </c>
      <c r="M73" s="92">
        <f t="shared" si="13"/>
        <v>0.83488279616469374</v>
      </c>
      <c r="N73" s="88">
        <f t="shared" si="14"/>
        <v>2.0939016292553363E-5</v>
      </c>
      <c r="O73" s="92">
        <f t="shared" si="15"/>
        <v>-25570.069999999992</v>
      </c>
      <c r="P73" s="93">
        <f t="shared" si="16"/>
        <v>-0.16511720383530629</v>
      </c>
      <c r="Q73" s="81"/>
    </row>
    <row r="74" spans="2:17" s="82" customFormat="1" ht="13" x14ac:dyDescent="0.3">
      <c r="B74" s="73"/>
      <c r="C74" s="83">
        <v>42004</v>
      </c>
      <c r="D74" s="84" t="s">
        <v>84</v>
      </c>
      <c r="E74" s="85">
        <f>VLOOKUP($C74,'2023'!$C$105:$U$192,19,FALSE)</f>
        <v>4841604.4000000004</v>
      </c>
      <c r="F74" s="86">
        <f>VLOOKUP($C74,'2023'!$C$8:$U$95,19,FALSE)</f>
        <v>4857234.1199999992</v>
      </c>
      <c r="G74" s="87">
        <f t="shared" ref="G74:G96" si="17">IFERROR(F74/E74,0)</f>
        <v>1.0032282108798478</v>
      </c>
      <c r="H74" s="88">
        <f t="shared" ref="H74:H96" si="18">F74/$D$4</f>
        <v>7.8664757555145255E-4</v>
      </c>
      <c r="I74" s="89">
        <f t="shared" ref="I74:I96" si="19">F74-E74</f>
        <v>15629.719999998808</v>
      </c>
      <c r="J74" s="90">
        <f t="shared" ref="J74:J96" si="20">IFERROR(I74/E74,0)</f>
        <v>3.2282108798477641E-3</v>
      </c>
      <c r="K74" s="91">
        <f>VLOOKUP($C74,'2023'!$C$105:$U$192,VLOOKUP($L$4,Master!$D$9:$G$20,4,FALSE),FALSE)</f>
        <v>559163.78999999992</v>
      </c>
      <c r="L74" s="92">
        <f>VLOOKUP($C74,'2023'!$C$8:$U$95,VLOOKUP($L$4,Master!$D$9:$G$20,4,FALSE),FALSE)</f>
        <v>660445.57999999996</v>
      </c>
      <c r="M74" s="92">
        <f t="shared" ref="M74:M96" si="21">IFERROR(L74/K74,0)</f>
        <v>1.1811308096327198</v>
      </c>
      <c r="N74" s="88">
        <f t="shared" ref="N74:N96" si="22">L74/$D$4</f>
        <v>1.0696167848929485E-4</v>
      </c>
      <c r="O74" s="92">
        <f t="shared" ref="O74:O96" si="23">L74-K74</f>
        <v>101281.79000000004</v>
      </c>
      <c r="P74" s="93">
        <f t="shared" ref="P74:P96" si="24">IFERROR(O74/K74,0)</f>
        <v>0.18113080963271969</v>
      </c>
      <c r="Q74" s="81"/>
    </row>
    <row r="75" spans="2:17" s="82" customFormat="1" ht="13" x14ac:dyDescent="0.3">
      <c r="B75" s="73"/>
      <c r="C75" s="83">
        <v>42101</v>
      </c>
      <c r="D75" s="84" t="s">
        <v>85</v>
      </c>
      <c r="E75" s="85">
        <f>VLOOKUP($C75,'2023'!$C$105:$U$192,19,FALSE)</f>
        <v>5147009.8199999984</v>
      </c>
      <c r="F75" s="86">
        <f>VLOOKUP($C75,'2023'!$C$8:$U$95,19,FALSE)</f>
        <v>6439494.8100000005</v>
      </c>
      <c r="G75" s="87">
        <f t="shared" si="17"/>
        <v>1.2511137602609048</v>
      </c>
      <c r="H75" s="88">
        <f t="shared" si="18"/>
        <v>1.0429007239335342E-3</v>
      </c>
      <c r="I75" s="89">
        <f t="shared" si="19"/>
        <v>1292484.9900000021</v>
      </c>
      <c r="J75" s="90">
        <f t="shared" si="20"/>
        <v>0.25111376026090476</v>
      </c>
      <c r="K75" s="91">
        <f>VLOOKUP($C75,'2023'!$C$105:$U$192,VLOOKUP($L$4,Master!$D$9:$G$20,4,FALSE),FALSE)</f>
        <v>734649.2799999998</v>
      </c>
      <c r="L75" s="92">
        <f>VLOOKUP($C75,'2023'!$C$8:$U$95,VLOOKUP($L$4,Master!$D$9:$G$20,4,FALSE),FALSE)</f>
        <v>224908.91</v>
      </c>
      <c r="M75" s="92">
        <f t="shared" si="21"/>
        <v>0.30614460004643312</v>
      </c>
      <c r="N75" s="88">
        <f t="shared" si="22"/>
        <v>3.6424855051339359E-5</v>
      </c>
      <c r="O75" s="92">
        <f t="shared" si="23"/>
        <v>-509740.36999999976</v>
      </c>
      <c r="P75" s="93">
        <f t="shared" si="24"/>
        <v>-0.69385539995356682</v>
      </c>
      <c r="Q75" s="81"/>
    </row>
    <row r="76" spans="2:17" s="82" customFormat="1" ht="13" x14ac:dyDescent="0.3">
      <c r="B76" s="73"/>
      <c r="C76" s="83">
        <v>50201</v>
      </c>
      <c r="D76" s="84" t="s">
        <v>86</v>
      </c>
      <c r="E76" s="85">
        <f>VLOOKUP($C76,'2023'!$C$105:$U$192,19,FALSE)</f>
        <v>636525.69000000006</v>
      </c>
      <c r="F76" s="86">
        <f>VLOOKUP($C76,'2023'!$C$8:$U$95,19,FALSE)</f>
        <v>490744.25000000006</v>
      </c>
      <c r="G76" s="87">
        <f t="shared" si="17"/>
        <v>0.77097320298258509</v>
      </c>
      <c r="H76" s="88">
        <f t="shared" si="18"/>
        <v>7.9477901402520007E-5</v>
      </c>
      <c r="I76" s="89">
        <f t="shared" si="19"/>
        <v>-145781.44</v>
      </c>
      <c r="J76" s="90">
        <f t="shared" si="20"/>
        <v>-0.22902679701741493</v>
      </c>
      <c r="K76" s="91">
        <f>VLOOKUP($C76,'2023'!$C$105:$U$192,VLOOKUP($L$4,Master!$D$9:$G$20,4,FALSE),FALSE)</f>
        <v>74988.970000000016</v>
      </c>
      <c r="L76" s="92">
        <f>VLOOKUP($C76,'2023'!$C$8:$U$95,VLOOKUP($L$4,Master!$D$9:$G$20,4,FALSE),FALSE)</f>
        <v>54871.169999999991</v>
      </c>
      <c r="M76" s="92">
        <f t="shared" si="21"/>
        <v>0.73172321209372493</v>
      </c>
      <c r="N76" s="88">
        <f t="shared" si="22"/>
        <v>8.8865950830823043E-6</v>
      </c>
      <c r="O76" s="92">
        <f t="shared" si="23"/>
        <v>-20117.800000000025</v>
      </c>
      <c r="P76" s="93">
        <f t="shared" si="24"/>
        <v>-0.26827678790627502</v>
      </c>
      <c r="Q76" s="81"/>
    </row>
    <row r="77" spans="2:17" s="82" customFormat="1" ht="13" x14ac:dyDescent="0.3">
      <c r="B77" s="73"/>
      <c r="C77" s="83">
        <v>50301</v>
      </c>
      <c r="D77" s="84" t="s">
        <v>87</v>
      </c>
      <c r="E77" s="85">
        <f>VLOOKUP($C77,'2023'!$C$105:$U$192,19,FALSE)</f>
        <v>1989853.7899999996</v>
      </c>
      <c r="F77" s="86">
        <f>VLOOKUP($C77,'2023'!$C$8:$U$95,19,FALSE)</f>
        <v>1576406.4400000004</v>
      </c>
      <c r="G77" s="87">
        <f t="shared" si="17"/>
        <v>0.79222224664054375</v>
      </c>
      <c r="H77" s="88">
        <f t="shared" si="18"/>
        <v>2.553050302853627E-4</v>
      </c>
      <c r="I77" s="89">
        <f t="shared" si="19"/>
        <v>-413447.34999999916</v>
      </c>
      <c r="J77" s="90">
        <f t="shared" si="20"/>
        <v>-0.20777775335945625</v>
      </c>
      <c r="K77" s="91">
        <f>VLOOKUP($C77,'2023'!$C$105:$U$192,VLOOKUP($L$4,Master!$D$9:$G$20,4,FALSE),FALSE)</f>
        <v>284264.64</v>
      </c>
      <c r="L77" s="92">
        <f>VLOOKUP($C77,'2023'!$C$8:$U$95,VLOOKUP($L$4,Master!$D$9:$G$20,4,FALSE),FALSE)</f>
        <v>179232.12</v>
      </c>
      <c r="M77" s="92">
        <f t="shared" si="21"/>
        <v>0.6305114839467898</v>
      </c>
      <c r="N77" s="88">
        <f t="shared" si="22"/>
        <v>2.9027324846953649E-5</v>
      </c>
      <c r="O77" s="92">
        <f t="shared" si="23"/>
        <v>-105032.52000000002</v>
      </c>
      <c r="P77" s="93">
        <f t="shared" si="24"/>
        <v>-0.3694885160532102</v>
      </c>
      <c r="Q77" s="81"/>
    </row>
    <row r="78" spans="2:17" s="82" customFormat="1" ht="13" x14ac:dyDescent="0.3">
      <c r="B78" s="73"/>
      <c r="C78" s="83">
        <v>50401</v>
      </c>
      <c r="D78" s="84" t="s">
        <v>88</v>
      </c>
      <c r="E78" s="85">
        <f>VLOOKUP($C78,'2023'!$C$105:$U$192,19,FALSE)</f>
        <v>1762849.7499999998</v>
      </c>
      <c r="F78" s="86">
        <f>VLOOKUP($C78,'2023'!$C$8:$U$95,19,FALSE)</f>
        <v>1751313.5599999998</v>
      </c>
      <c r="G78" s="87">
        <f t="shared" si="17"/>
        <v>0.99345594257253067</v>
      </c>
      <c r="H78" s="88">
        <f t="shared" si="18"/>
        <v>2.8363190490072229E-4</v>
      </c>
      <c r="I78" s="89">
        <f t="shared" si="19"/>
        <v>-11536.189999999944</v>
      </c>
      <c r="J78" s="90">
        <f t="shared" si="20"/>
        <v>-6.5440574274693263E-3</v>
      </c>
      <c r="K78" s="91">
        <f>VLOOKUP($C78,'2023'!$C$105:$U$192,VLOOKUP($L$4,Master!$D$9:$G$20,4,FALSE),FALSE)</f>
        <v>223954.90999999997</v>
      </c>
      <c r="L78" s="92">
        <f>VLOOKUP($C78,'2023'!$C$8:$U$95,VLOOKUP($L$4,Master!$D$9:$G$20,4,FALSE),FALSE)</f>
        <v>212390.30000000002</v>
      </c>
      <c r="M78" s="92">
        <f t="shared" si="21"/>
        <v>0.94836188230925611</v>
      </c>
      <c r="N78" s="88">
        <f t="shared" si="22"/>
        <v>3.4397418456256275E-5</v>
      </c>
      <c r="O78" s="92">
        <f t="shared" si="23"/>
        <v>-11564.609999999957</v>
      </c>
      <c r="P78" s="93">
        <f t="shared" si="24"/>
        <v>-5.1638117690743904E-2</v>
      </c>
      <c r="Q78" s="81"/>
    </row>
    <row r="79" spans="2:17" s="82" customFormat="1" ht="13" x14ac:dyDescent="0.3">
      <c r="B79" s="73"/>
      <c r="C79" s="83">
        <v>50801</v>
      </c>
      <c r="D79" s="84" t="s">
        <v>89</v>
      </c>
      <c r="E79" s="85">
        <f>VLOOKUP($C79,'2023'!$C$105:$U$192,19,FALSE)</f>
        <v>171000</v>
      </c>
      <c r="F79" s="86">
        <f>VLOOKUP($C79,'2023'!$C$8:$U$95,19,FALSE)</f>
        <v>171000</v>
      </c>
      <c r="G79" s="87">
        <f t="shared" si="17"/>
        <v>1</v>
      </c>
      <c r="H79" s="88">
        <f t="shared" si="18"/>
        <v>2.7694101642211642E-5</v>
      </c>
      <c r="I79" s="89">
        <f t="shared" si="19"/>
        <v>0</v>
      </c>
      <c r="J79" s="90">
        <f t="shared" si="20"/>
        <v>0</v>
      </c>
      <c r="K79" s="91">
        <f>VLOOKUP($C79,'2023'!$C$105:$U$192,VLOOKUP($L$4,Master!$D$9:$G$20,4,FALSE),FALSE)</f>
        <v>23000</v>
      </c>
      <c r="L79" s="92">
        <f>VLOOKUP($C79,'2023'!$C$8:$U$95,VLOOKUP($L$4,Master!$D$9:$G$20,4,FALSE),FALSE)</f>
        <v>23000</v>
      </c>
      <c r="M79" s="92">
        <f t="shared" si="21"/>
        <v>1</v>
      </c>
      <c r="N79" s="88">
        <f t="shared" si="22"/>
        <v>3.7249376477828524E-6</v>
      </c>
      <c r="O79" s="92">
        <f t="shared" si="23"/>
        <v>0</v>
      </c>
      <c r="P79" s="93">
        <f t="shared" si="24"/>
        <v>0</v>
      </c>
      <c r="Q79" s="81"/>
    </row>
    <row r="80" spans="2:17" s="82" customFormat="1" ht="13" x14ac:dyDescent="0.3">
      <c r="B80" s="73"/>
      <c r="C80" s="83">
        <v>50901</v>
      </c>
      <c r="D80" s="84" t="s">
        <v>90</v>
      </c>
      <c r="E80" s="85">
        <f>VLOOKUP($C80,'2023'!$C$105:$U$192,19,FALSE)</f>
        <v>8902565.2599999979</v>
      </c>
      <c r="F80" s="86">
        <f>VLOOKUP($C80,'2023'!$C$8:$U$95,19,FALSE)</f>
        <v>7504868.5999999996</v>
      </c>
      <c r="G80" s="87">
        <f t="shared" si="17"/>
        <v>0.84300068360296432</v>
      </c>
      <c r="H80" s="88">
        <f t="shared" si="18"/>
        <v>1.2154420691218863E-3</v>
      </c>
      <c r="I80" s="89">
        <f t="shared" si="19"/>
        <v>-1397696.6599999983</v>
      </c>
      <c r="J80" s="90">
        <f t="shared" si="20"/>
        <v>-0.15699931639703574</v>
      </c>
      <c r="K80" s="91">
        <f>VLOOKUP($C80,'2023'!$C$105:$U$192,VLOOKUP($L$4,Master!$D$9:$G$20,4,FALSE),FALSE)</f>
        <v>1271828.27</v>
      </c>
      <c r="L80" s="92">
        <f>VLOOKUP($C80,'2023'!$C$8:$U$95,VLOOKUP($L$4,Master!$D$9:$G$20,4,FALSE),FALSE)</f>
        <v>1144630.3799999999</v>
      </c>
      <c r="M80" s="92">
        <f t="shared" si="21"/>
        <v>0.89998815641989138</v>
      </c>
      <c r="N80" s="88">
        <f t="shared" si="22"/>
        <v>1.8537725196773877E-4</v>
      </c>
      <c r="O80" s="92">
        <f t="shared" si="23"/>
        <v>-127197.89000000013</v>
      </c>
      <c r="P80" s="93">
        <f t="shared" si="24"/>
        <v>-0.1000118435801086</v>
      </c>
      <c r="Q80" s="81"/>
    </row>
    <row r="81" spans="2:17" s="82" customFormat="1" ht="13" x14ac:dyDescent="0.3">
      <c r="B81" s="73"/>
      <c r="C81" s="83">
        <v>51001</v>
      </c>
      <c r="D81" s="84" t="s">
        <v>91</v>
      </c>
      <c r="E81" s="85">
        <f>VLOOKUP($C81,'2023'!$C$105:$U$192,19,FALSE)</f>
        <v>608403.66000000015</v>
      </c>
      <c r="F81" s="86">
        <f>VLOOKUP($C81,'2023'!$C$8:$U$95,19,FALSE)</f>
        <v>607710.74000000011</v>
      </c>
      <c r="G81" s="87">
        <f t="shared" si="17"/>
        <v>0.99886108508946181</v>
      </c>
      <c r="H81" s="88">
        <f t="shared" si="18"/>
        <v>9.8421070190781611E-5</v>
      </c>
      <c r="I81" s="89">
        <f t="shared" si="19"/>
        <v>-692.92000000004191</v>
      </c>
      <c r="J81" s="90">
        <f t="shared" si="20"/>
        <v>-1.1389149105382466E-3</v>
      </c>
      <c r="K81" s="91">
        <f>VLOOKUP($C81,'2023'!$C$105:$U$192,VLOOKUP($L$4,Master!$D$9:$G$20,4,FALSE),FALSE)</f>
        <v>70851.570000000007</v>
      </c>
      <c r="L81" s="92">
        <f>VLOOKUP($C81,'2023'!$C$8:$U$95,VLOOKUP($L$4,Master!$D$9:$G$20,4,FALSE),FALSE)</f>
        <v>62067.55</v>
      </c>
      <c r="M81" s="92">
        <f t="shared" si="21"/>
        <v>0.87602222505443417</v>
      </c>
      <c r="N81" s="88">
        <f t="shared" si="22"/>
        <v>1.0052076247854113E-5</v>
      </c>
      <c r="O81" s="92">
        <f t="shared" si="23"/>
        <v>-8784.0200000000041</v>
      </c>
      <c r="P81" s="93">
        <f t="shared" si="24"/>
        <v>-0.12397777494556582</v>
      </c>
      <c r="Q81" s="81"/>
    </row>
    <row r="82" spans="2:17" s="82" customFormat="1" ht="13" x14ac:dyDescent="0.3">
      <c r="B82" s="73"/>
      <c r="C82" s="83">
        <v>51101</v>
      </c>
      <c r="D82" s="84" t="s">
        <v>92</v>
      </c>
      <c r="E82" s="85">
        <f>VLOOKUP($C82,'2023'!$C$105:$U$192,19,FALSE)</f>
        <v>192500</v>
      </c>
      <c r="F82" s="86">
        <f>VLOOKUP($C82,'2023'!$C$8:$U$95,19,FALSE)</f>
        <v>192500</v>
      </c>
      <c r="G82" s="87">
        <f t="shared" si="17"/>
        <v>1</v>
      </c>
      <c r="H82" s="88">
        <f t="shared" si="18"/>
        <v>3.1176108573834745E-5</v>
      </c>
      <c r="I82" s="89">
        <f t="shared" si="19"/>
        <v>0</v>
      </c>
      <c r="J82" s="90">
        <f t="shared" si="20"/>
        <v>0</v>
      </c>
      <c r="K82" s="91">
        <f>VLOOKUP($C82,'2023'!$C$105:$U$192,VLOOKUP($L$4,Master!$D$9:$G$20,4,FALSE),FALSE)</f>
        <v>27500</v>
      </c>
      <c r="L82" s="92">
        <f>VLOOKUP($C82,'2023'!$C$8:$U$95,VLOOKUP($L$4,Master!$D$9:$G$20,4,FALSE),FALSE)</f>
        <v>27500</v>
      </c>
      <c r="M82" s="92">
        <f t="shared" si="21"/>
        <v>1</v>
      </c>
      <c r="N82" s="88">
        <f t="shared" si="22"/>
        <v>4.4537297962621062E-6</v>
      </c>
      <c r="O82" s="92">
        <f t="shared" si="23"/>
        <v>0</v>
      </c>
      <c r="P82" s="93">
        <f t="shared" si="24"/>
        <v>0</v>
      </c>
      <c r="Q82" s="81"/>
    </row>
    <row r="83" spans="2:17" s="82" customFormat="1" ht="13" x14ac:dyDescent="0.3">
      <c r="B83" s="73"/>
      <c r="C83" s="83">
        <v>51301</v>
      </c>
      <c r="D83" s="84" t="s">
        <v>93</v>
      </c>
      <c r="E83" s="85">
        <f>VLOOKUP($C83,'2023'!$C$105:$U$192,19,FALSE)</f>
        <v>353405.68</v>
      </c>
      <c r="F83" s="86">
        <f>VLOOKUP($C83,'2023'!$C$8:$U$95,19,FALSE)</f>
        <v>283902.34000000008</v>
      </c>
      <c r="G83" s="87">
        <f t="shared" si="17"/>
        <v>0.8033327025190995</v>
      </c>
      <c r="H83" s="88">
        <f t="shared" si="18"/>
        <v>4.5979065850419472E-5</v>
      </c>
      <c r="I83" s="89">
        <f t="shared" si="19"/>
        <v>-69503.339999999909</v>
      </c>
      <c r="J83" s="90">
        <f t="shared" si="20"/>
        <v>-0.19666729748090045</v>
      </c>
      <c r="K83" s="91">
        <f>VLOOKUP($C83,'2023'!$C$105:$U$192,VLOOKUP($L$4,Master!$D$9:$G$20,4,FALSE),FALSE)</f>
        <v>50490</v>
      </c>
      <c r="L83" s="92">
        <f>VLOOKUP($C83,'2023'!$C$8:$U$95,VLOOKUP($L$4,Master!$D$9:$G$20,4,FALSE),FALSE)</f>
        <v>29691.899999999994</v>
      </c>
      <c r="M83" s="92">
        <f t="shared" si="21"/>
        <v>0.58807486631016026</v>
      </c>
      <c r="N83" s="88">
        <f t="shared" si="22"/>
        <v>4.8087163540958113E-6</v>
      </c>
      <c r="O83" s="92">
        <f t="shared" si="23"/>
        <v>-20798.100000000006</v>
      </c>
      <c r="P83" s="93">
        <f t="shared" si="24"/>
        <v>-0.41192513368983968</v>
      </c>
      <c r="Q83" s="81"/>
    </row>
    <row r="84" spans="2:17" s="82" customFormat="1" ht="13" x14ac:dyDescent="0.3">
      <c r="B84" s="73"/>
      <c r="C84" s="83">
        <v>51401</v>
      </c>
      <c r="D84" s="84" t="s">
        <v>94</v>
      </c>
      <c r="E84" s="85">
        <f>VLOOKUP($C84,'2023'!$C$105:$U$192,19,FALSE)</f>
        <v>59936.669999999991</v>
      </c>
      <c r="F84" s="86">
        <f>VLOOKUP($C84,'2023'!$C$8:$U$95,19,FALSE)</f>
        <v>53885.189999999995</v>
      </c>
      <c r="G84" s="87">
        <f t="shared" si="17"/>
        <v>0.89903543189836876</v>
      </c>
      <c r="H84" s="88">
        <f t="shared" si="18"/>
        <v>8.7269118647361759E-6</v>
      </c>
      <c r="I84" s="89">
        <f t="shared" si="19"/>
        <v>-6051.4799999999959</v>
      </c>
      <c r="J84" s="90">
        <f t="shared" si="20"/>
        <v>-0.10096456810163122</v>
      </c>
      <c r="K84" s="91">
        <f>VLOOKUP($C84,'2023'!$C$105:$U$192,VLOOKUP($L$4,Master!$D$9:$G$20,4,FALSE),FALSE)</f>
        <v>6858.2400000000007</v>
      </c>
      <c r="L84" s="92">
        <f>VLOOKUP($C84,'2023'!$C$8:$U$95,VLOOKUP($L$4,Master!$D$9:$G$20,4,FALSE),FALSE)</f>
        <v>10248.900000000001</v>
      </c>
      <c r="M84" s="92">
        <f t="shared" si="21"/>
        <v>1.494392147256439</v>
      </c>
      <c r="N84" s="88">
        <f t="shared" si="22"/>
        <v>1.6598484112331165E-6</v>
      </c>
      <c r="O84" s="92">
        <f t="shared" si="23"/>
        <v>3390.6600000000008</v>
      </c>
      <c r="P84" s="93">
        <f t="shared" si="24"/>
        <v>0.49439214725643904</v>
      </c>
      <c r="Q84" s="81"/>
    </row>
    <row r="85" spans="2:17" s="82" customFormat="1" ht="13" x14ac:dyDescent="0.3">
      <c r="B85" s="73"/>
      <c r="C85" s="83">
        <v>51601</v>
      </c>
      <c r="D85" s="84" t="s">
        <v>95</v>
      </c>
      <c r="E85" s="85">
        <f>VLOOKUP($C85,'2023'!$C$105:$U$192,19,FALSE)</f>
        <v>419094.25999999995</v>
      </c>
      <c r="F85" s="86">
        <f>VLOOKUP($C85,'2023'!$C$8:$U$95,19,FALSE)</f>
        <v>313023.84999999998</v>
      </c>
      <c r="G85" s="87">
        <f t="shared" si="17"/>
        <v>0.74690560066367884</v>
      </c>
      <c r="H85" s="88">
        <f t="shared" si="18"/>
        <v>5.0695405370388361E-5</v>
      </c>
      <c r="I85" s="89">
        <f t="shared" si="19"/>
        <v>-106070.40999999997</v>
      </c>
      <c r="J85" s="90">
        <f t="shared" si="20"/>
        <v>-0.25309439933632111</v>
      </c>
      <c r="K85" s="91">
        <f>VLOOKUP($C85,'2023'!$C$105:$U$192,VLOOKUP($L$4,Master!$D$9:$G$20,4,FALSE),FALSE)</f>
        <v>47933.27</v>
      </c>
      <c r="L85" s="92">
        <f>VLOOKUP($C85,'2023'!$C$8:$U$95,VLOOKUP($L$4,Master!$D$9:$G$20,4,FALSE),FALSE)</f>
        <v>40531.160000000003</v>
      </c>
      <c r="M85" s="92">
        <f t="shared" si="21"/>
        <v>0.84557469164945365</v>
      </c>
      <c r="N85" s="88">
        <f t="shared" si="22"/>
        <v>6.5641758170569761E-6</v>
      </c>
      <c r="O85" s="92">
        <f t="shared" si="23"/>
        <v>-7402.1099999999933</v>
      </c>
      <c r="P85" s="93">
        <f t="shared" si="24"/>
        <v>-0.15442530835054638</v>
      </c>
      <c r="Q85" s="81"/>
    </row>
    <row r="86" spans="2:17" s="82" customFormat="1" ht="13" x14ac:dyDescent="0.3">
      <c r="B86" s="73"/>
      <c r="C86" s="83">
        <v>51801</v>
      </c>
      <c r="D86" s="84" t="s">
        <v>96</v>
      </c>
      <c r="E86" s="85">
        <f>VLOOKUP($C86,'2023'!$C$105:$U$192,19,FALSE)</f>
        <v>12902625</v>
      </c>
      <c r="F86" s="86">
        <f>VLOOKUP($C86,'2023'!$C$8:$U$95,19,FALSE)</f>
        <v>12902625</v>
      </c>
      <c r="G86" s="87">
        <f t="shared" si="17"/>
        <v>1</v>
      </c>
      <c r="H86" s="88">
        <f t="shared" si="18"/>
        <v>2.0896292877271403E-3</v>
      </c>
      <c r="I86" s="89">
        <f t="shared" si="19"/>
        <v>0</v>
      </c>
      <c r="J86" s="90">
        <f t="shared" si="20"/>
        <v>0</v>
      </c>
      <c r="K86" s="91">
        <f>VLOOKUP($C86,'2023'!$C$105:$U$192,VLOOKUP($L$4,Master!$D$9:$G$20,4,FALSE),FALSE)</f>
        <v>1433625</v>
      </c>
      <c r="L86" s="92">
        <f>VLOOKUP($C86,'2023'!$C$8:$U$95,VLOOKUP($L$4,Master!$D$9:$G$20,4,FALSE),FALSE)</f>
        <v>1433625</v>
      </c>
      <c r="M86" s="92">
        <f t="shared" si="21"/>
        <v>1</v>
      </c>
      <c r="N86" s="88">
        <f t="shared" si="22"/>
        <v>2.3218103196968225E-4</v>
      </c>
      <c r="O86" s="92">
        <f t="shared" si="23"/>
        <v>0</v>
      </c>
      <c r="P86" s="93">
        <f t="shared" si="24"/>
        <v>0</v>
      </c>
      <c r="Q86" s="81"/>
    </row>
    <row r="87" spans="2:17" s="82" customFormat="1" ht="13" x14ac:dyDescent="0.3">
      <c r="B87" s="73"/>
      <c r="C87" s="83">
        <v>51901</v>
      </c>
      <c r="D87" s="84" t="s">
        <v>97</v>
      </c>
      <c r="E87" s="85">
        <f>VLOOKUP($C87,'2023'!$C$105:$U$192,19,FALSE)</f>
        <v>363035.24999999994</v>
      </c>
      <c r="F87" s="86">
        <f>VLOOKUP($C87,'2023'!$C$8:$U$95,19,FALSE)</f>
        <v>326134.05</v>
      </c>
      <c r="G87" s="87">
        <f t="shared" si="17"/>
        <v>0.89835367226736262</v>
      </c>
      <c r="H87" s="88">
        <f t="shared" si="18"/>
        <v>5.2818652220386743E-5</v>
      </c>
      <c r="I87" s="89">
        <f t="shared" si="19"/>
        <v>-36901.199999999953</v>
      </c>
      <c r="J87" s="90">
        <f t="shared" si="20"/>
        <v>-0.10164632773263742</v>
      </c>
      <c r="K87" s="91">
        <f>VLOOKUP($C87,'2023'!$C$105:$U$192,VLOOKUP($L$4,Master!$D$9:$G$20,4,FALSE),FALSE)</f>
        <v>46522.869999999995</v>
      </c>
      <c r="L87" s="92">
        <f>VLOOKUP($C87,'2023'!$C$8:$U$95,VLOOKUP($L$4,Master!$D$9:$G$20,4,FALSE),FALSE)</f>
        <v>42231.74</v>
      </c>
      <c r="M87" s="92">
        <f t="shared" si="21"/>
        <v>0.90776299914429193</v>
      </c>
      <c r="N87" s="88">
        <f t="shared" si="22"/>
        <v>6.839591228581608E-6</v>
      </c>
      <c r="O87" s="92">
        <f t="shared" si="23"/>
        <v>-4291.1299999999974</v>
      </c>
      <c r="P87" s="93">
        <f t="shared" si="24"/>
        <v>-9.2237000855708129E-2</v>
      </c>
      <c r="Q87" s="81"/>
    </row>
    <row r="88" spans="2:17" s="82" customFormat="1" ht="13" x14ac:dyDescent="0.3">
      <c r="B88" s="73"/>
      <c r="C88" s="83">
        <v>52001</v>
      </c>
      <c r="D88" s="84" t="s">
        <v>98</v>
      </c>
      <c r="E88" s="85">
        <f>VLOOKUP($C88,'2023'!$C$105:$U$192,19,FALSE)</f>
        <v>1871049.8299999998</v>
      </c>
      <c r="F88" s="86">
        <f>VLOOKUP($C88,'2023'!$C$8:$U$95,19,FALSE)</f>
        <v>1275722.7000000002</v>
      </c>
      <c r="G88" s="87">
        <f t="shared" si="17"/>
        <v>0.6818218732314576</v>
      </c>
      <c r="H88" s="88">
        <f t="shared" si="18"/>
        <v>2.0660815275483436E-4</v>
      </c>
      <c r="I88" s="89">
        <f t="shared" si="19"/>
        <v>-595327.12999999966</v>
      </c>
      <c r="J88" s="90">
        <f t="shared" si="20"/>
        <v>-0.3181781267685424</v>
      </c>
      <c r="K88" s="91">
        <f>VLOOKUP($C88,'2023'!$C$105:$U$192,VLOOKUP($L$4,Master!$D$9:$G$20,4,FALSE),FALSE)</f>
        <v>234415.19</v>
      </c>
      <c r="L88" s="92">
        <f>VLOOKUP($C88,'2023'!$C$8:$U$95,VLOOKUP($L$4,Master!$D$9:$G$20,4,FALSE),FALSE)</f>
        <v>157141.73000000004</v>
      </c>
      <c r="M88" s="92">
        <f t="shared" si="21"/>
        <v>0.6703564304002656</v>
      </c>
      <c r="N88" s="88">
        <f t="shared" si="22"/>
        <v>2.5449702004988184E-5</v>
      </c>
      <c r="O88" s="92">
        <f t="shared" si="23"/>
        <v>-77273.459999999963</v>
      </c>
      <c r="P88" s="93">
        <f t="shared" si="24"/>
        <v>-0.3296435695997344</v>
      </c>
      <c r="Q88" s="81"/>
    </row>
    <row r="89" spans="2:17" s="82" customFormat="1" ht="13" x14ac:dyDescent="0.3">
      <c r="B89" s="73"/>
      <c r="C89" s="83">
        <v>52301</v>
      </c>
      <c r="D89" s="84" t="s">
        <v>99</v>
      </c>
      <c r="E89" s="85">
        <f>VLOOKUP($C89,'2023'!$C$105:$U$192,19,FALSE)</f>
        <v>369674.35000000009</v>
      </c>
      <c r="F89" s="86">
        <f>VLOOKUP($C89,'2023'!$C$8:$U$95,19,FALSE)</f>
        <v>246822.13000000003</v>
      </c>
      <c r="G89" s="87">
        <f t="shared" si="17"/>
        <v>0.66767448160793408</v>
      </c>
      <c r="H89" s="88">
        <f t="shared" si="18"/>
        <v>3.9973784536650154E-5</v>
      </c>
      <c r="I89" s="89">
        <f t="shared" si="19"/>
        <v>-122852.22000000006</v>
      </c>
      <c r="J89" s="90">
        <f t="shared" si="20"/>
        <v>-0.33232551839206598</v>
      </c>
      <c r="K89" s="91">
        <f>VLOOKUP($C89,'2023'!$C$105:$U$192,VLOOKUP($L$4,Master!$D$9:$G$20,4,FALSE),FALSE)</f>
        <v>44476.55000000001</v>
      </c>
      <c r="L89" s="92">
        <f>VLOOKUP($C89,'2023'!$C$8:$U$95,VLOOKUP($L$4,Master!$D$9:$G$20,4,FALSE),FALSE)</f>
        <v>35141.96</v>
      </c>
      <c r="M89" s="92">
        <f t="shared" si="21"/>
        <v>0.79012333465612761</v>
      </c>
      <c r="N89" s="88">
        <f t="shared" si="22"/>
        <v>5.6913743400382206E-6</v>
      </c>
      <c r="O89" s="92">
        <f t="shared" si="23"/>
        <v>-9334.5900000000111</v>
      </c>
      <c r="P89" s="93">
        <f t="shared" si="24"/>
        <v>-0.20987666534387242</v>
      </c>
      <c r="Q89" s="81"/>
    </row>
    <row r="90" spans="2:17" s="82" customFormat="1" ht="13" x14ac:dyDescent="0.3">
      <c r="B90" s="73"/>
      <c r="C90" s="83">
        <v>52401</v>
      </c>
      <c r="D90" s="84" t="s">
        <v>100</v>
      </c>
      <c r="E90" s="85">
        <f>VLOOKUP($C90,'2023'!$C$105:$U$192,19,FALSE)</f>
        <v>134749.97999999998</v>
      </c>
      <c r="F90" s="86">
        <f>VLOOKUP($C90,'2023'!$C$8:$U$95,19,FALSE)</f>
        <v>162686.28</v>
      </c>
      <c r="G90" s="87">
        <f t="shared" si="17"/>
        <v>1.2073195112904656</v>
      </c>
      <c r="H90" s="88">
        <f t="shared" si="18"/>
        <v>2.6347663006510543E-5</v>
      </c>
      <c r="I90" s="89">
        <f t="shared" si="19"/>
        <v>27936.300000000017</v>
      </c>
      <c r="J90" s="90">
        <f t="shared" si="20"/>
        <v>0.20731951129046566</v>
      </c>
      <c r="K90" s="91">
        <f>VLOOKUP($C90,'2023'!$C$105:$U$192,VLOOKUP($L$4,Master!$D$9:$G$20,4,FALSE),FALSE)</f>
        <v>19250</v>
      </c>
      <c r="L90" s="92">
        <f>VLOOKUP($C90,'2023'!$C$8:$U$95,VLOOKUP($L$4,Master!$D$9:$G$20,4,FALSE),FALSE)</f>
        <v>19250</v>
      </c>
      <c r="M90" s="92">
        <f t="shared" si="21"/>
        <v>1</v>
      </c>
      <c r="N90" s="88">
        <f t="shared" si="22"/>
        <v>3.1176108573834742E-6</v>
      </c>
      <c r="O90" s="92">
        <f t="shared" si="23"/>
        <v>0</v>
      </c>
      <c r="P90" s="93">
        <f t="shared" si="24"/>
        <v>0</v>
      </c>
      <c r="Q90" s="81"/>
    </row>
    <row r="91" spans="2:17" s="82" customFormat="1" ht="13" x14ac:dyDescent="0.3">
      <c r="B91" s="73"/>
      <c r="C91" s="83">
        <v>52601</v>
      </c>
      <c r="D91" s="84" t="s">
        <v>101</v>
      </c>
      <c r="E91" s="85">
        <f>VLOOKUP($C91,'2023'!$C$105:$U$192,19,FALSE)</f>
        <v>1799386.6400000001</v>
      </c>
      <c r="F91" s="86">
        <f>VLOOKUP($C91,'2023'!$C$8:$U$95,19,FALSE)</f>
        <v>209902.66000000003</v>
      </c>
      <c r="G91" s="87">
        <f t="shared" si="17"/>
        <v>0.11665233882141084</v>
      </c>
      <c r="H91" s="88">
        <f t="shared" si="18"/>
        <v>3.3994535678424517E-5</v>
      </c>
      <c r="I91" s="89">
        <f t="shared" si="19"/>
        <v>-1589483.98</v>
      </c>
      <c r="J91" s="90">
        <f t="shared" si="20"/>
        <v>-0.88334766117858909</v>
      </c>
      <c r="K91" s="91">
        <f>VLOOKUP($C91,'2023'!$C$105:$U$192,VLOOKUP($L$4,Master!$D$9:$G$20,4,FALSE),FALSE)</f>
        <v>40701.67</v>
      </c>
      <c r="L91" s="92">
        <f>VLOOKUP($C91,'2023'!$C$8:$U$95,VLOOKUP($L$4,Master!$D$9:$G$20,4,FALSE),FALSE)</f>
        <v>38267.960000000006</v>
      </c>
      <c r="M91" s="92">
        <f t="shared" si="21"/>
        <v>0.94020613896186589</v>
      </c>
      <c r="N91" s="88">
        <f t="shared" si="22"/>
        <v>6.1976419525151437E-6</v>
      </c>
      <c r="O91" s="92">
        <f t="shared" si="23"/>
        <v>-2433.7099999999919</v>
      </c>
      <c r="P91" s="93">
        <f t="shared" si="24"/>
        <v>-5.9793861038134111E-2</v>
      </c>
      <c r="Q91" s="81"/>
    </row>
    <row r="92" spans="2:17" s="82" customFormat="1" ht="13" x14ac:dyDescent="0.3">
      <c r="B92" s="73"/>
      <c r="C92" s="94">
        <v>60101</v>
      </c>
      <c r="D92" s="95" t="s">
        <v>102</v>
      </c>
      <c r="E92" s="96">
        <f>VLOOKUP($C92,'2023'!$C$105:$U$192,19,FALSE)</f>
        <v>402941292.44</v>
      </c>
      <c r="F92" s="97">
        <f>VLOOKUP($C92,'2023'!$C$8:$U$95,19,FALSE)</f>
        <v>414366775.97000015</v>
      </c>
      <c r="G92" s="98">
        <f t="shared" si="17"/>
        <v>1.028355206439165</v>
      </c>
      <c r="H92" s="99">
        <f t="shared" si="18"/>
        <v>6.7108278426132886E-2</v>
      </c>
      <c r="I92" s="100">
        <f t="shared" si="19"/>
        <v>11425483.53000015</v>
      </c>
      <c r="J92" s="101">
        <f t="shared" si="20"/>
        <v>2.8355206439164986E-2</v>
      </c>
      <c r="K92" s="102">
        <f>VLOOKUP($C92,'2023'!$C$105:$U$192,VLOOKUP($L$4,Master!$D$9:$G$20,4,FALSE),FALSE)</f>
        <v>44868413.199999996</v>
      </c>
      <c r="L92" s="104">
        <f>VLOOKUP($C92,'2023'!$C$8:$U$95,VLOOKUP($L$4,Master!$D$9:$G$20,4,FALSE),FALSE)</f>
        <v>47496289.320000023</v>
      </c>
      <c r="M92" s="103">
        <f t="shared" si="21"/>
        <v>1.0585685102855393</v>
      </c>
      <c r="N92" s="99">
        <f t="shared" si="22"/>
        <v>7.6922050529589E-3</v>
      </c>
      <c r="O92" s="104">
        <f t="shared" si="23"/>
        <v>2627876.1200000271</v>
      </c>
      <c r="P92" s="105">
        <f t="shared" si="24"/>
        <v>5.8568510285539305E-2</v>
      </c>
      <c r="Q92" s="81"/>
    </row>
    <row r="93" spans="2:17" s="82" customFormat="1" ht="13" x14ac:dyDescent="0.3">
      <c r="B93" s="73"/>
      <c r="C93" s="94">
        <v>60201</v>
      </c>
      <c r="D93" s="95" t="s">
        <v>103</v>
      </c>
      <c r="E93" s="96">
        <f>VLOOKUP($C93,'2023'!$C$105:$U$192,19,FALSE)</f>
        <v>266118834.68999991</v>
      </c>
      <c r="F93" s="97">
        <f>VLOOKUP($C93,'2023'!$C$8:$U$95,19,FALSE)</f>
        <v>269169959.24000001</v>
      </c>
      <c r="G93" s="98">
        <f t="shared" si="17"/>
        <v>1.0114652709702203</v>
      </c>
      <c r="H93" s="99">
        <f t="shared" si="18"/>
        <v>4.3593100644576166E-2</v>
      </c>
      <c r="I93" s="100">
        <f t="shared" si="19"/>
        <v>3051124.5500001013</v>
      </c>
      <c r="J93" s="101">
        <f t="shared" si="20"/>
        <v>1.1465270970220265E-2</v>
      </c>
      <c r="K93" s="102">
        <f>VLOOKUP($C93,'2023'!$C$105:$U$192,VLOOKUP($L$4,Master!$D$9:$G$20,4,FALSE),FALSE)</f>
        <v>35777706.050000004</v>
      </c>
      <c r="L93" s="104">
        <f>VLOOKUP($C93,'2023'!$C$8:$U$95,VLOOKUP($L$4,Master!$D$9:$G$20,4,FALSE),FALSE)</f>
        <v>33774159.590000004</v>
      </c>
      <c r="M93" s="104">
        <f t="shared" si="21"/>
        <v>0.9440001419543218</v>
      </c>
      <c r="N93" s="99">
        <f t="shared" si="22"/>
        <v>5.4698538512616204E-3</v>
      </c>
      <c r="O93" s="104">
        <f t="shared" si="23"/>
        <v>-2003546.4600000009</v>
      </c>
      <c r="P93" s="105">
        <f t="shared" si="24"/>
        <v>-5.5999858045678162E-2</v>
      </c>
      <c r="Q93" s="81"/>
    </row>
    <row r="94" spans="2:17" s="82" customFormat="1" ht="13" x14ac:dyDescent="0.3">
      <c r="B94" s="73"/>
      <c r="C94" s="94">
        <v>60301</v>
      </c>
      <c r="D94" s="95" t="s">
        <v>104</v>
      </c>
      <c r="E94" s="96">
        <f>VLOOKUP($C94,'2023'!$C$105:$U$192,19,FALSE)</f>
        <v>37833720.130000003</v>
      </c>
      <c r="F94" s="97">
        <f>VLOOKUP($C94,'2023'!$C$8:$U$95,19,FALSE)</f>
        <v>37438580.869999997</v>
      </c>
      <c r="G94" s="98">
        <f t="shared" si="17"/>
        <v>0.98955589726195914</v>
      </c>
      <c r="H94" s="99">
        <f t="shared" si="18"/>
        <v>6.0633208418359079E-3</v>
      </c>
      <c r="I94" s="100">
        <f t="shared" si="19"/>
        <v>-395139.26000000536</v>
      </c>
      <c r="J94" s="101">
        <f t="shared" si="20"/>
        <v>-1.0444102738040879E-2</v>
      </c>
      <c r="K94" s="102">
        <f>VLOOKUP($C94,'2023'!$C$105:$U$192,VLOOKUP($L$4,Master!$D$9:$G$20,4,FALSE),FALSE)</f>
        <v>4467856.040000001</v>
      </c>
      <c r="L94" s="104">
        <f>VLOOKUP($C94,'2023'!$C$8:$U$95,VLOOKUP($L$4,Master!$D$9:$G$20,4,FALSE),FALSE)</f>
        <v>4417798.88</v>
      </c>
      <c r="M94" s="104">
        <f t="shared" si="21"/>
        <v>0.98879615646702868</v>
      </c>
      <c r="N94" s="99">
        <f t="shared" si="22"/>
        <v>7.1547936384543131E-4</v>
      </c>
      <c r="O94" s="104">
        <f t="shared" si="23"/>
        <v>-50057.16000000108</v>
      </c>
      <c r="P94" s="105">
        <f t="shared" si="24"/>
        <v>-1.1203843532971368E-2</v>
      </c>
      <c r="Q94" s="81"/>
    </row>
    <row r="95" spans="2:17" s="82" customFormat="1" ht="13" x14ac:dyDescent="0.3">
      <c r="B95" s="73"/>
      <c r="C95" s="94">
        <v>60501</v>
      </c>
      <c r="D95" s="95" t="s">
        <v>105</v>
      </c>
      <c r="E95" s="96">
        <f>VLOOKUP($C95,'2023'!$C$105:$U$192,19,FALSE)</f>
        <v>10212562.980000002</v>
      </c>
      <c r="F95" s="97">
        <f>VLOOKUP($C95,'2023'!$C$8:$U$95,19,FALSE)</f>
        <v>10154429.440000003</v>
      </c>
      <c r="G95" s="98">
        <f t="shared" si="17"/>
        <v>0.99430764440681085</v>
      </c>
      <c r="H95" s="99">
        <f t="shared" si="18"/>
        <v>1.6445485440352416E-3</v>
      </c>
      <c r="I95" s="100">
        <f t="shared" si="19"/>
        <v>-58133.539999999106</v>
      </c>
      <c r="J95" s="101">
        <f t="shared" si="20"/>
        <v>-5.6923555931891147E-3</v>
      </c>
      <c r="K95" s="102">
        <f>VLOOKUP($C95,'2023'!$C$105:$U$192,VLOOKUP($L$4,Master!$D$9:$G$20,4,FALSE),FALSE)</f>
        <v>41729.220000000008</v>
      </c>
      <c r="L95" s="104">
        <f>VLOOKUP($C95,'2023'!$C$8:$U$95,VLOOKUP($L$4,Master!$D$9:$G$20,4,FALSE),FALSE)</f>
        <v>275737.23</v>
      </c>
      <c r="M95" s="104">
        <f t="shared" si="21"/>
        <v>6.6077734019471226</v>
      </c>
      <c r="N95" s="99">
        <f t="shared" si="22"/>
        <v>4.465669517053736E-5</v>
      </c>
      <c r="O95" s="104">
        <f t="shared" si="23"/>
        <v>234008.00999999998</v>
      </c>
      <c r="P95" s="105">
        <f t="shared" si="24"/>
        <v>5.6077734019471235</v>
      </c>
      <c r="Q95" s="81"/>
    </row>
    <row r="96" spans="2:17" s="82" customFormat="1" ht="13.5" thickBot="1" x14ac:dyDescent="0.35">
      <c r="B96" s="73"/>
      <c r="C96" s="94">
        <v>60601</v>
      </c>
      <c r="D96" s="95" t="s">
        <v>106</v>
      </c>
      <c r="E96" s="96">
        <f>VLOOKUP($C96,'2023'!$C$105:$U$192,19,FALSE)</f>
        <v>928966.7300000001</v>
      </c>
      <c r="F96" s="97">
        <f>VLOOKUP($C96,'2023'!$C$8:$U$95,19,FALSE)</f>
        <v>246558.09</v>
      </c>
      <c r="G96" s="98">
        <f t="shared" si="17"/>
        <v>0.26541110896404219</v>
      </c>
      <c r="H96" s="99">
        <f t="shared" si="18"/>
        <v>3.9931022252453597E-5</v>
      </c>
      <c r="I96" s="100">
        <f t="shared" si="19"/>
        <v>-682408.64000000013</v>
      </c>
      <c r="J96" s="101">
        <f t="shared" si="20"/>
        <v>-0.73458889103595781</v>
      </c>
      <c r="K96" s="102">
        <f>VLOOKUP($C96,'2023'!$C$105:$U$192,VLOOKUP($L$4,Master!$D$9:$G$20,4,FALSE),FALSE)</f>
        <v>128111.37000000001</v>
      </c>
      <c r="L96" s="104">
        <f>VLOOKUP($C96,'2023'!$C$8:$U$95,VLOOKUP($L$4,Master!$D$9:$G$20,4,FALSE),FALSE)</f>
        <v>28535.1</v>
      </c>
      <c r="M96" s="104">
        <f t="shared" si="21"/>
        <v>0.2227366704454101</v>
      </c>
      <c r="N96" s="99">
        <f t="shared" si="22"/>
        <v>4.6213681857934111E-6</v>
      </c>
      <c r="O96" s="104">
        <f t="shared" si="23"/>
        <v>-99576.270000000019</v>
      </c>
      <c r="P96" s="105">
        <f t="shared" si="24"/>
        <v>-0.77726332955458999</v>
      </c>
      <c r="Q96" s="81"/>
    </row>
    <row r="97" spans="2:17" ht="15.5" thickTop="1" thickBot="1" x14ac:dyDescent="0.35">
      <c r="B97" s="106"/>
      <c r="C97" s="107"/>
      <c r="D97" s="108"/>
      <c r="E97" s="109"/>
      <c r="F97" s="109"/>
      <c r="G97" s="110"/>
      <c r="H97" s="110"/>
      <c r="I97" s="109"/>
      <c r="J97" s="110"/>
      <c r="K97" s="111"/>
      <c r="L97" s="109"/>
      <c r="M97" s="109"/>
      <c r="N97" s="110"/>
      <c r="O97" s="109"/>
      <c r="P97" s="110"/>
      <c r="Q97" s="112"/>
    </row>
    <row r="98" spans="2:17" ht="15" thickTop="1" x14ac:dyDescent="0.3"/>
    <row r="99" spans="2:17" x14ac:dyDescent="0.3">
      <c r="E99" s="118"/>
      <c r="F99" s="118"/>
      <c r="G99" s="119"/>
      <c r="H99" s="119"/>
      <c r="I99" s="120"/>
      <c r="J99" s="119"/>
      <c r="K99" s="118"/>
      <c r="L99" s="118"/>
      <c r="M99" s="118"/>
      <c r="N99" s="119"/>
      <c r="O99" s="120"/>
      <c r="P99" s="119"/>
    </row>
    <row r="100" spans="2:17" x14ac:dyDescent="0.3">
      <c r="E100" s="121"/>
      <c r="F100" s="121"/>
    </row>
  </sheetData>
  <sheetProtection algorithmName="SHA-512" hashValue="qhaiWnUdEsbs/jLB3EA+o8U5tHH9HVJfa77YOPjlQJSV/R2b26CkEs2BkEA+F5qAzaz9RBfXjrK3Iw6EuGqghA==" saltValue="bLpqt0q2Yc8slcPHM/TuPg==" spinCount="100000" sheet="1" objects="1" scenarios="1"/>
  <mergeCells count="5">
    <mergeCell ref="O5:P5"/>
    <mergeCell ref="C8:D8"/>
    <mergeCell ref="F5:H5"/>
    <mergeCell ref="I5:J5"/>
    <mergeCell ref="L5:N5"/>
  </mergeCells>
  <conditionalFormatting sqref="K9">
    <cfRule type="cellIs" dxfId="0" priority="1" operator="equal">
      <formula>0</formula>
    </cfRule>
  </conditionalFormatting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95"/>
  <sheetViews>
    <sheetView showGridLines="0" topLeftCell="A73" zoomScale="70" zoomScaleNormal="70" workbookViewId="0">
      <selection activeCell="E8" sqref="E8:M95"/>
    </sheetView>
  </sheetViews>
  <sheetFormatPr defaultColWidth="9.1796875" defaultRowHeight="13" x14ac:dyDescent="0.3"/>
  <cols>
    <col min="1" max="2" width="3.54296875" style="27" customWidth="1"/>
    <col min="3" max="3" width="11.81640625" style="115" customWidth="1"/>
    <col min="4" max="4" width="58" style="115" customWidth="1"/>
    <col min="5" max="16" width="17.81640625" style="115" bestFit="1" customWidth="1"/>
    <col min="17" max="17" width="20.54296875" style="115" bestFit="1" customWidth="1"/>
    <col min="18" max="18" width="3.81640625" style="27" customWidth="1"/>
    <col min="19" max="19" width="3.81640625" style="27" hidden="1" customWidth="1"/>
    <col min="20" max="20" width="3.54296875" style="27" hidden="1" customWidth="1"/>
    <col min="21" max="21" width="20.54296875" style="115" hidden="1" customWidth="1"/>
    <col min="22" max="22" width="3.81640625" style="27" hidden="1" customWidth="1"/>
    <col min="23" max="23" width="9.1796875" style="27" customWidth="1"/>
    <col min="24" max="16384" width="9.1796875" style="27"/>
  </cols>
  <sheetData>
    <row r="1" spans="2:22" x14ac:dyDescent="0.3">
      <c r="C1" s="113"/>
      <c r="D1" s="114"/>
    </row>
    <row r="2" spans="2:22" ht="13.5" thickBot="1" x14ac:dyDescent="0.35">
      <c r="C2" s="28"/>
      <c r="D2" s="29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U2" s="30"/>
    </row>
    <row r="3" spans="2:22" s="124" customFormat="1" ht="14" thickTop="1" thickBot="1" x14ac:dyDescent="0.35">
      <c r="B3" s="34"/>
      <c r="C3" s="36"/>
      <c r="D3" s="36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40"/>
      <c r="S3" s="123"/>
      <c r="T3" s="34"/>
      <c r="U3" s="122"/>
      <c r="V3" s="40"/>
    </row>
    <row r="4" spans="2:22" s="124" customFormat="1" ht="19" thickBot="1" x14ac:dyDescent="0.35">
      <c r="B4" s="51"/>
      <c r="C4" s="53"/>
      <c r="D4" s="53"/>
      <c r="E4" s="181" t="s">
        <v>121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3"/>
      <c r="R4" s="55"/>
      <c r="S4" s="123"/>
      <c r="T4" s="51"/>
      <c r="V4" s="55"/>
    </row>
    <row r="5" spans="2:22" s="124" customFormat="1" x14ac:dyDescent="0.3">
      <c r="B5" s="51"/>
      <c r="C5" s="53"/>
      <c r="D5" s="53"/>
      <c r="E5" s="125" t="s">
        <v>9</v>
      </c>
      <c r="F5" s="125" t="s">
        <v>107</v>
      </c>
      <c r="G5" s="125" t="s">
        <v>108</v>
      </c>
      <c r="H5" s="125" t="s">
        <v>109</v>
      </c>
      <c r="I5" s="125" t="s">
        <v>110</v>
      </c>
      <c r="J5" s="125" t="s">
        <v>111</v>
      </c>
      <c r="K5" s="125" t="s">
        <v>112</v>
      </c>
      <c r="L5" s="125" t="s">
        <v>113</v>
      </c>
      <c r="M5" s="125" t="s">
        <v>114</v>
      </c>
      <c r="N5" s="125" t="s">
        <v>115</v>
      </c>
      <c r="O5" s="125" t="s">
        <v>116</v>
      </c>
      <c r="P5" s="125" t="s">
        <v>117</v>
      </c>
      <c r="Q5" s="125" t="s">
        <v>118</v>
      </c>
      <c r="R5" s="55"/>
      <c r="S5" s="123"/>
      <c r="T5" s="51"/>
      <c r="U5" s="125" t="s">
        <v>11</v>
      </c>
      <c r="V5" s="55"/>
    </row>
    <row r="6" spans="2:22" s="130" customFormat="1" ht="13.5" thickBot="1" x14ac:dyDescent="0.4">
      <c r="B6" s="67"/>
      <c r="C6" s="126" t="s">
        <v>123</v>
      </c>
      <c r="D6" s="127" t="s">
        <v>119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72"/>
      <c r="S6" s="129"/>
      <c r="T6" s="67"/>
      <c r="U6" s="128"/>
      <c r="V6" s="72"/>
    </row>
    <row r="7" spans="2:22" ht="13.5" thickBot="1" x14ac:dyDescent="0.35">
      <c r="B7" s="131"/>
      <c r="C7" s="184" t="s">
        <v>126</v>
      </c>
      <c r="D7" s="185"/>
      <c r="E7" s="132">
        <f t="shared" ref="E7:Q7" si="0">SUM(E8:E95)</f>
        <v>145161273.72</v>
      </c>
      <c r="F7" s="132">
        <f t="shared" si="0"/>
        <v>177941365.03</v>
      </c>
      <c r="G7" s="132">
        <f t="shared" si="0"/>
        <v>202203675.71000001</v>
      </c>
      <c r="H7" s="132">
        <f t="shared" si="0"/>
        <v>217364871.48999998</v>
      </c>
      <c r="I7" s="132">
        <f t="shared" si="0"/>
        <v>282447342.61000001</v>
      </c>
      <c r="J7" s="132">
        <f t="shared" si="0"/>
        <v>213752412.80000001</v>
      </c>
      <c r="K7" s="132">
        <f t="shared" si="0"/>
        <v>256193844.32000002</v>
      </c>
      <c r="L7" s="132">
        <f t="shared" si="0"/>
        <v>207167842.92999992</v>
      </c>
      <c r="M7" s="132">
        <f t="shared" si="0"/>
        <v>248588522.47000009</v>
      </c>
      <c r="N7" s="132">
        <f t="shared" si="0"/>
        <v>0</v>
      </c>
      <c r="O7" s="132">
        <f t="shared" si="0"/>
        <v>0</v>
      </c>
      <c r="P7" s="132">
        <f t="shared" si="0"/>
        <v>0</v>
      </c>
      <c r="Q7" s="132">
        <f t="shared" si="0"/>
        <v>1950821151.0800004</v>
      </c>
      <c r="R7" s="133"/>
      <c r="S7" s="134"/>
      <c r="T7" s="131"/>
      <c r="U7" s="132">
        <f>SUM(U8:U95)</f>
        <v>1950821151.0800004</v>
      </c>
      <c r="V7" s="133"/>
    </row>
    <row r="8" spans="2:22" x14ac:dyDescent="0.3">
      <c r="B8" s="131"/>
      <c r="C8" s="135">
        <v>10101</v>
      </c>
      <c r="D8" s="136" t="s">
        <v>20</v>
      </c>
      <c r="E8" s="137">
        <v>49109.360000000008</v>
      </c>
      <c r="F8" s="137">
        <v>93940.47</v>
      </c>
      <c r="G8" s="137">
        <v>61935.38</v>
      </c>
      <c r="H8" s="137">
        <v>88154.07</v>
      </c>
      <c r="I8" s="137">
        <v>162336.38999999998</v>
      </c>
      <c r="J8" s="137">
        <v>77499.87000000001</v>
      </c>
      <c r="K8" s="137">
        <v>179987.95</v>
      </c>
      <c r="L8" s="137">
        <v>192545.81</v>
      </c>
      <c r="M8" s="137">
        <v>138137.82999999999</v>
      </c>
      <c r="N8" s="137">
        <v>0</v>
      </c>
      <c r="O8" s="137">
        <v>0</v>
      </c>
      <c r="P8" s="137">
        <v>0</v>
      </c>
      <c r="Q8" s="137">
        <f>SUM(E8:P8)</f>
        <v>1043647.13</v>
      </c>
      <c r="R8" s="133"/>
      <c r="S8" s="134"/>
      <c r="T8" s="131"/>
      <c r="U8" s="137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1043647.13</v>
      </c>
      <c r="V8" s="133"/>
    </row>
    <row r="9" spans="2:22" x14ac:dyDescent="0.3">
      <c r="B9" s="131"/>
      <c r="C9" s="135">
        <v>20101</v>
      </c>
      <c r="D9" s="136" t="s">
        <v>21</v>
      </c>
      <c r="E9" s="137">
        <v>549329.93000000005</v>
      </c>
      <c r="F9" s="137">
        <v>747679.75</v>
      </c>
      <c r="G9" s="137">
        <v>733365.20999999985</v>
      </c>
      <c r="H9" s="137">
        <v>623554.57999999984</v>
      </c>
      <c r="I9" s="137">
        <v>747854.76</v>
      </c>
      <c r="J9" s="137">
        <v>773015.90999999992</v>
      </c>
      <c r="K9" s="137">
        <v>807531.36999999988</v>
      </c>
      <c r="L9" s="137">
        <v>737144.09</v>
      </c>
      <c r="M9" s="137">
        <v>1488590.9100000001</v>
      </c>
      <c r="N9" s="137">
        <v>0</v>
      </c>
      <c r="O9" s="137">
        <v>0</v>
      </c>
      <c r="P9" s="137">
        <v>0</v>
      </c>
      <c r="Q9" s="137">
        <f t="shared" ref="Q9:Q66" si="1">SUM(E9:P9)</f>
        <v>7208066.5099999998</v>
      </c>
      <c r="R9" s="133"/>
      <c r="S9" s="134"/>
      <c r="T9" s="131"/>
      <c r="U9" s="137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7208066.5099999998</v>
      </c>
      <c r="V9" s="133"/>
    </row>
    <row r="10" spans="2:22" x14ac:dyDescent="0.3">
      <c r="B10" s="131"/>
      <c r="C10" s="135">
        <v>20102</v>
      </c>
      <c r="D10" s="136" t="s">
        <v>22</v>
      </c>
      <c r="E10" s="137">
        <v>13044.650000000001</v>
      </c>
      <c r="F10" s="137">
        <v>44419.439999999995</v>
      </c>
      <c r="G10" s="137">
        <v>1375558.89</v>
      </c>
      <c r="H10" s="137">
        <v>1184455.76</v>
      </c>
      <c r="I10" s="137">
        <v>37517.400000000009</v>
      </c>
      <c r="J10" s="137">
        <v>1352718.7900000003</v>
      </c>
      <c r="K10" s="137">
        <v>79958.710000000006</v>
      </c>
      <c r="L10" s="137">
        <v>23937.24</v>
      </c>
      <c r="M10" s="137">
        <v>30729.159999999996</v>
      </c>
      <c r="N10" s="137">
        <v>0</v>
      </c>
      <c r="O10" s="137">
        <v>0</v>
      </c>
      <c r="P10" s="137">
        <v>0</v>
      </c>
      <c r="Q10" s="137">
        <f t="shared" si="1"/>
        <v>4142340.040000001</v>
      </c>
      <c r="R10" s="133"/>
      <c r="S10" s="134"/>
      <c r="T10" s="131"/>
      <c r="U10" s="137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4142340.040000001</v>
      </c>
      <c r="V10" s="133"/>
    </row>
    <row r="11" spans="2:22" x14ac:dyDescent="0.3">
      <c r="B11" s="131"/>
      <c r="C11" s="135">
        <v>20105</v>
      </c>
      <c r="D11" s="136" t="s">
        <v>23</v>
      </c>
      <c r="E11" s="137">
        <v>2405</v>
      </c>
      <c r="F11" s="137">
        <v>3355</v>
      </c>
      <c r="G11" s="137">
        <v>2880</v>
      </c>
      <c r="H11" s="137">
        <v>2880</v>
      </c>
      <c r="I11" s="137">
        <v>3480</v>
      </c>
      <c r="J11" s="137">
        <v>2880</v>
      </c>
      <c r="K11" s="137">
        <v>4480</v>
      </c>
      <c r="L11" s="137">
        <v>4220</v>
      </c>
      <c r="M11" s="137">
        <v>3280</v>
      </c>
      <c r="N11" s="137">
        <v>0</v>
      </c>
      <c r="O11" s="137">
        <v>0</v>
      </c>
      <c r="P11" s="137">
        <v>0</v>
      </c>
      <c r="Q11" s="137">
        <f t="shared" si="1"/>
        <v>29860</v>
      </c>
      <c r="R11" s="133"/>
      <c r="S11" s="134"/>
      <c r="T11" s="131"/>
      <c r="U11" s="137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29860</v>
      </c>
      <c r="V11" s="133"/>
    </row>
    <row r="12" spans="2:22" x14ac:dyDescent="0.3">
      <c r="B12" s="131"/>
      <c r="C12" s="135">
        <v>30101</v>
      </c>
      <c r="D12" s="136" t="s">
        <v>24</v>
      </c>
      <c r="E12" s="137">
        <v>61189.1</v>
      </c>
      <c r="F12" s="137">
        <v>67559.83</v>
      </c>
      <c r="G12" s="137">
        <v>72689.01999999999</v>
      </c>
      <c r="H12" s="137">
        <v>74141.680000000008</v>
      </c>
      <c r="I12" s="137">
        <v>79838.970000000016</v>
      </c>
      <c r="J12" s="137">
        <v>86728.110000000015</v>
      </c>
      <c r="K12" s="137">
        <v>94524.209999999992</v>
      </c>
      <c r="L12" s="137">
        <v>68365.500000000015</v>
      </c>
      <c r="M12" s="137">
        <v>76026.19</v>
      </c>
      <c r="N12" s="137">
        <v>0</v>
      </c>
      <c r="O12" s="137">
        <v>0</v>
      </c>
      <c r="P12" s="137">
        <v>0</v>
      </c>
      <c r="Q12" s="137">
        <f t="shared" si="1"/>
        <v>681062.6100000001</v>
      </c>
      <c r="R12" s="133"/>
      <c r="S12" s="134"/>
      <c r="T12" s="131"/>
      <c r="U12" s="137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681062.6100000001</v>
      </c>
      <c r="V12" s="133"/>
    </row>
    <row r="13" spans="2:22" x14ac:dyDescent="0.3">
      <c r="B13" s="131"/>
      <c r="C13" s="135">
        <v>30201</v>
      </c>
      <c r="D13" s="136" t="s">
        <v>25</v>
      </c>
      <c r="E13" s="137">
        <v>2020960.39</v>
      </c>
      <c r="F13" s="137">
        <v>2537203.0199999982</v>
      </c>
      <c r="G13" s="137">
        <v>2622454.9899999984</v>
      </c>
      <c r="H13" s="137">
        <v>2588979.9899999998</v>
      </c>
      <c r="I13" s="137">
        <v>2594038.620000001</v>
      </c>
      <c r="J13" s="137">
        <v>2918506.790000001</v>
      </c>
      <c r="K13" s="137">
        <v>2580215.69</v>
      </c>
      <c r="L13" s="137">
        <v>2540526.9299999997</v>
      </c>
      <c r="M13" s="137">
        <v>3233826.09</v>
      </c>
      <c r="N13" s="137">
        <v>0</v>
      </c>
      <c r="O13" s="137">
        <v>0</v>
      </c>
      <c r="P13" s="137">
        <v>0</v>
      </c>
      <c r="Q13" s="137">
        <f t="shared" si="1"/>
        <v>23636712.509999998</v>
      </c>
      <c r="R13" s="133"/>
      <c r="S13" s="134"/>
      <c r="T13" s="131"/>
      <c r="U13" s="137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23636712.509999998</v>
      </c>
      <c r="V13" s="133"/>
    </row>
    <row r="14" spans="2:22" x14ac:dyDescent="0.3">
      <c r="B14" s="131"/>
      <c r="C14" s="135">
        <v>30301</v>
      </c>
      <c r="D14" s="136" t="s">
        <v>26</v>
      </c>
      <c r="E14" s="137">
        <v>733739.73000000033</v>
      </c>
      <c r="F14" s="137">
        <v>865308.80000000016</v>
      </c>
      <c r="G14" s="137">
        <v>946614.97999999963</v>
      </c>
      <c r="H14" s="137">
        <v>859072.66000000038</v>
      </c>
      <c r="I14" s="137">
        <v>859459.74999999977</v>
      </c>
      <c r="J14" s="137">
        <v>950433.41999999969</v>
      </c>
      <c r="K14" s="137">
        <v>1003407.3299999998</v>
      </c>
      <c r="L14" s="137">
        <v>899354.41999999946</v>
      </c>
      <c r="M14" s="137">
        <v>969609.52000000118</v>
      </c>
      <c r="N14" s="137">
        <v>0</v>
      </c>
      <c r="O14" s="137">
        <v>0</v>
      </c>
      <c r="P14" s="137">
        <v>0</v>
      </c>
      <c r="Q14" s="137">
        <f t="shared" si="1"/>
        <v>8087000.6100000013</v>
      </c>
      <c r="R14" s="133"/>
      <c r="S14" s="134"/>
      <c r="T14" s="131"/>
      <c r="U14" s="137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8087000.6100000013</v>
      </c>
      <c r="V14" s="133"/>
    </row>
    <row r="15" spans="2:22" x14ac:dyDescent="0.3">
      <c r="B15" s="131"/>
      <c r="C15" s="135">
        <v>30401</v>
      </c>
      <c r="D15" s="136" t="s">
        <v>27</v>
      </c>
      <c r="E15" s="137">
        <v>12693.16</v>
      </c>
      <c r="F15" s="137">
        <v>35565.89</v>
      </c>
      <c r="G15" s="137">
        <v>42325.11</v>
      </c>
      <c r="H15" s="137">
        <v>32675.040000000005</v>
      </c>
      <c r="I15" s="137">
        <v>31425.610000000008</v>
      </c>
      <c r="J15" s="137">
        <v>60955.939999999995</v>
      </c>
      <c r="K15" s="137">
        <v>74001.97</v>
      </c>
      <c r="L15" s="137">
        <v>27392.14</v>
      </c>
      <c r="M15" s="137">
        <v>27761.409999999996</v>
      </c>
      <c r="N15" s="137">
        <v>0</v>
      </c>
      <c r="O15" s="137">
        <v>0</v>
      </c>
      <c r="P15" s="137">
        <v>0</v>
      </c>
      <c r="Q15" s="137">
        <f t="shared" si="1"/>
        <v>344796.27</v>
      </c>
      <c r="R15" s="133"/>
      <c r="S15" s="134"/>
      <c r="T15" s="131"/>
      <c r="U15" s="137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344796.27</v>
      </c>
      <c r="V15" s="133"/>
    </row>
    <row r="16" spans="2:22" x14ac:dyDescent="0.3">
      <c r="B16" s="131"/>
      <c r="C16" s="135">
        <v>40101</v>
      </c>
      <c r="D16" s="136" t="s">
        <v>28</v>
      </c>
      <c r="E16" s="137">
        <v>218200.68000000005</v>
      </c>
      <c r="F16" s="137">
        <v>456721.10000000009</v>
      </c>
      <c r="G16" s="137">
        <v>409589.57000000007</v>
      </c>
      <c r="H16" s="137">
        <v>326349.87999999995</v>
      </c>
      <c r="I16" s="137">
        <v>323026.84999999992</v>
      </c>
      <c r="J16" s="137">
        <v>456285.06999999995</v>
      </c>
      <c r="K16" s="137">
        <v>403513.80999999994</v>
      </c>
      <c r="L16" s="137">
        <v>237533.15999999995</v>
      </c>
      <c r="M16" s="137">
        <v>345245.43000000005</v>
      </c>
      <c r="N16" s="137">
        <v>0</v>
      </c>
      <c r="O16" s="137">
        <v>0</v>
      </c>
      <c r="P16" s="137">
        <v>0</v>
      </c>
      <c r="Q16" s="137">
        <f t="shared" si="1"/>
        <v>3176465.5500000003</v>
      </c>
      <c r="R16" s="133"/>
      <c r="S16" s="134"/>
      <c r="T16" s="131"/>
      <c r="U16" s="137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3176465.5500000003</v>
      </c>
      <c r="V16" s="133"/>
    </row>
    <row r="17" spans="2:22" x14ac:dyDescent="0.3">
      <c r="B17" s="131"/>
      <c r="C17" s="135">
        <v>40102</v>
      </c>
      <c r="D17" s="136" t="s">
        <v>29</v>
      </c>
      <c r="E17" s="137">
        <v>71935.460000000006</v>
      </c>
      <c r="F17" s="137">
        <v>100462.12</v>
      </c>
      <c r="G17" s="137">
        <v>126018.44000000003</v>
      </c>
      <c r="H17" s="137">
        <v>95345.97</v>
      </c>
      <c r="I17" s="137">
        <v>77648.200000000012</v>
      </c>
      <c r="J17" s="137">
        <v>93306.590000000026</v>
      </c>
      <c r="K17" s="137">
        <v>73193.440000000031</v>
      </c>
      <c r="L17" s="137">
        <v>81019.7</v>
      </c>
      <c r="M17" s="137">
        <v>63713.289999999994</v>
      </c>
      <c r="N17" s="137">
        <v>0</v>
      </c>
      <c r="O17" s="137">
        <v>0</v>
      </c>
      <c r="P17" s="137">
        <v>0</v>
      </c>
      <c r="Q17" s="137">
        <f t="shared" si="1"/>
        <v>782643.21000000008</v>
      </c>
      <c r="R17" s="133"/>
      <c r="S17" s="134"/>
      <c r="T17" s="131"/>
      <c r="U17" s="137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782643.21000000008</v>
      </c>
      <c r="V17" s="133"/>
    </row>
    <row r="18" spans="2:22" x14ac:dyDescent="0.3">
      <c r="B18" s="131"/>
      <c r="C18" s="135">
        <v>40103</v>
      </c>
      <c r="D18" s="136" t="s">
        <v>30</v>
      </c>
      <c r="E18" s="137">
        <v>20500</v>
      </c>
      <c r="F18" s="137">
        <v>30810</v>
      </c>
      <c r="G18" s="137">
        <v>14755.03</v>
      </c>
      <c r="H18" s="137">
        <v>26000</v>
      </c>
      <c r="I18" s="137">
        <v>29280</v>
      </c>
      <c r="J18" s="137">
        <v>28394.73</v>
      </c>
      <c r="K18" s="137">
        <v>23775</v>
      </c>
      <c r="L18" s="137">
        <v>34725</v>
      </c>
      <c r="M18" s="137">
        <v>25222.27</v>
      </c>
      <c r="N18" s="137">
        <v>0</v>
      </c>
      <c r="O18" s="137">
        <v>0</v>
      </c>
      <c r="P18" s="137">
        <v>0</v>
      </c>
      <c r="Q18" s="137">
        <f t="shared" si="1"/>
        <v>233462.03</v>
      </c>
      <c r="R18" s="133"/>
      <c r="S18" s="134"/>
      <c r="T18" s="131"/>
      <c r="U18" s="137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233462.03</v>
      </c>
      <c r="V18" s="133"/>
    </row>
    <row r="19" spans="2:22" x14ac:dyDescent="0.3">
      <c r="B19" s="131"/>
      <c r="C19" s="135">
        <v>40105</v>
      </c>
      <c r="D19" s="136" t="s">
        <v>31</v>
      </c>
      <c r="E19" s="137">
        <v>22355.64</v>
      </c>
      <c r="F19" s="137">
        <v>27145.480000000007</v>
      </c>
      <c r="G19" s="137">
        <v>37961.879999999997</v>
      </c>
      <c r="H19" s="137">
        <v>28077.030000000006</v>
      </c>
      <c r="I19" s="137">
        <v>27948.870000000006</v>
      </c>
      <c r="J19" s="137">
        <v>28581.940000000006</v>
      </c>
      <c r="K19" s="137">
        <v>40493.589999999997</v>
      </c>
      <c r="L19" s="137">
        <v>27495.060000000009</v>
      </c>
      <c r="M19" s="137">
        <v>32810.14</v>
      </c>
      <c r="N19" s="137">
        <v>0</v>
      </c>
      <c r="O19" s="137">
        <v>0</v>
      </c>
      <c r="P19" s="137">
        <v>0</v>
      </c>
      <c r="Q19" s="137">
        <f t="shared" si="1"/>
        <v>272869.63</v>
      </c>
      <c r="R19" s="133"/>
      <c r="S19" s="134"/>
      <c r="T19" s="131"/>
      <c r="U19" s="137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272869.63</v>
      </c>
      <c r="V19" s="133"/>
    </row>
    <row r="20" spans="2:22" x14ac:dyDescent="0.3">
      <c r="B20" s="131"/>
      <c r="C20" s="135">
        <v>40116</v>
      </c>
      <c r="D20" s="136" t="s">
        <v>32</v>
      </c>
      <c r="E20" s="137">
        <v>0</v>
      </c>
      <c r="F20" s="137">
        <v>2350</v>
      </c>
      <c r="G20" s="137">
        <v>2350</v>
      </c>
      <c r="H20" s="137">
        <v>2140</v>
      </c>
      <c r="I20" s="137">
        <v>2330</v>
      </c>
      <c r="J20" s="137">
        <v>2330</v>
      </c>
      <c r="K20" s="137">
        <v>2330</v>
      </c>
      <c r="L20" s="137">
        <v>2820.99</v>
      </c>
      <c r="M20" s="137">
        <v>2730</v>
      </c>
      <c r="N20" s="137">
        <v>0</v>
      </c>
      <c r="O20" s="137">
        <v>0</v>
      </c>
      <c r="P20" s="137">
        <v>0</v>
      </c>
      <c r="Q20" s="137">
        <f t="shared" si="1"/>
        <v>19380.989999999998</v>
      </c>
      <c r="R20" s="133"/>
      <c r="S20" s="134"/>
      <c r="T20" s="131"/>
      <c r="U20" s="137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19380.989999999998</v>
      </c>
      <c r="V20" s="133"/>
    </row>
    <row r="21" spans="2:22" x14ac:dyDescent="0.3">
      <c r="B21" s="131"/>
      <c r="C21" s="135">
        <v>40122</v>
      </c>
      <c r="D21" s="136" t="s">
        <v>33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  <c r="P21" s="137">
        <v>0</v>
      </c>
      <c r="Q21" s="137">
        <f t="shared" si="1"/>
        <v>0</v>
      </c>
      <c r="R21" s="133"/>
      <c r="S21" s="134"/>
      <c r="T21" s="131"/>
      <c r="U21" s="137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0</v>
      </c>
      <c r="V21" s="133"/>
    </row>
    <row r="22" spans="2:22" x14ac:dyDescent="0.3">
      <c r="B22" s="131"/>
      <c r="C22" s="135">
        <v>40201</v>
      </c>
      <c r="D22" s="136" t="s">
        <v>34</v>
      </c>
      <c r="E22" s="137">
        <v>116525.11</v>
      </c>
      <c r="F22" s="137">
        <v>144538.38</v>
      </c>
      <c r="G22" s="137">
        <v>171976.84999999992</v>
      </c>
      <c r="H22" s="137">
        <v>220176.95999999996</v>
      </c>
      <c r="I22" s="137">
        <v>223016.39999999991</v>
      </c>
      <c r="J22" s="137">
        <v>178710.89999999997</v>
      </c>
      <c r="K22" s="137">
        <v>211755.23000000004</v>
      </c>
      <c r="L22" s="137">
        <v>172642.8</v>
      </c>
      <c r="M22" s="137">
        <v>257352.11000000002</v>
      </c>
      <c r="N22" s="137">
        <v>0</v>
      </c>
      <c r="O22" s="137">
        <v>0</v>
      </c>
      <c r="P22" s="137">
        <v>0</v>
      </c>
      <c r="Q22" s="137">
        <f t="shared" si="1"/>
        <v>1696694.7399999998</v>
      </c>
      <c r="R22" s="133"/>
      <c r="S22" s="134"/>
      <c r="T22" s="131"/>
      <c r="U22" s="137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1696694.7399999998</v>
      </c>
      <c r="V22" s="133"/>
    </row>
    <row r="23" spans="2:22" x14ac:dyDescent="0.3">
      <c r="B23" s="131"/>
      <c r="C23" s="135">
        <v>40202</v>
      </c>
      <c r="D23" s="136" t="s">
        <v>35</v>
      </c>
      <c r="E23" s="137">
        <v>542257.44999999984</v>
      </c>
      <c r="F23" s="137">
        <v>1071338.8199999998</v>
      </c>
      <c r="G23" s="137">
        <v>1090077.47</v>
      </c>
      <c r="H23" s="137">
        <v>967151.03999999969</v>
      </c>
      <c r="I23" s="137">
        <v>1016696.7999999999</v>
      </c>
      <c r="J23" s="137">
        <v>1353083.5600000003</v>
      </c>
      <c r="K23" s="137">
        <v>1000924.8200000003</v>
      </c>
      <c r="L23" s="137">
        <v>1057603.52</v>
      </c>
      <c r="M23" s="137">
        <v>1377394.63</v>
      </c>
      <c r="N23" s="137">
        <v>0</v>
      </c>
      <c r="O23" s="137">
        <v>0</v>
      </c>
      <c r="P23" s="137">
        <v>0</v>
      </c>
      <c r="Q23" s="137">
        <f t="shared" si="1"/>
        <v>9476528.1099999994</v>
      </c>
      <c r="R23" s="133"/>
      <c r="S23" s="134"/>
      <c r="T23" s="131"/>
      <c r="U23" s="137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9476528.1099999994</v>
      </c>
      <c r="V23" s="133"/>
    </row>
    <row r="24" spans="2:22" x14ac:dyDescent="0.3">
      <c r="B24" s="131"/>
      <c r="C24" s="135">
        <v>40204</v>
      </c>
      <c r="D24" s="136" t="s">
        <v>36</v>
      </c>
      <c r="E24" s="137">
        <v>10212.49</v>
      </c>
      <c r="F24" s="137">
        <v>34590.92</v>
      </c>
      <c r="G24" s="137">
        <v>32262.979999999996</v>
      </c>
      <c r="H24" s="137">
        <v>26312.87</v>
      </c>
      <c r="I24" s="137">
        <v>21473.040000000001</v>
      </c>
      <c r="J24" s="137">
        <v>17646.280000000002</v>
      </c>
      <c r="K24" s="137">
        <v>30866.660000000003</v>
      </c>
      <c r="L24" s="137">
        <v>39034.380000000005</v>
      </c>
      <c r="M24" s="137">
        <v>40534.570000000007</v>
      </c>
      <c r="N24" s="137">
        <v>0</v>
      </c>
      <c r="O24" s="137">
        <v>0</v>
      </c>
      <c r="P24" s="137">
        <v>0</v>
      </c>
      <c r="Q24" s="137">
        <f t="shared" si="1"/>
        <v>252934.19</v>
      </c>
      <c r="R24" s="133"/>
      <c r="S24" s="134"/>
      <c r="T24" s="131"/>
      <c r="U24" s="137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252934.19</v>
      </c>
      <c r="V24" s="133"/>
    </row>
    <row r="25" spans="2:22" x14ac:dyDescent="0.3">
      <c r="B25" s="131"/>
      <c r="C25" s="135">
        <v>40301</v>
      </c>
      <c r="D25" s="136" t="s">
        <v>37</v>
      </c>
      <c r="E25" s="137">
        <v>6423218.3999999939</v>
      </c>
      <c r="F25" s="137">
        <v>10196856.269999987</v>
      </c>
      <c r="G25" s="137">
        <v>9338946.7399999965</v>
      </c>
      <c r="H25" s="137">
        <v>8287831.6799999978</v>
      </c>
      <c r="I25" s="137">
        <v>9597095.439999992</v>
      </c>
      <c r="J25" s="137">
        <v>10093559.499999996</v>
      </c>
      <c r="K25" s="137">
        <v>11354129.730000004</v>
      </c>
      <c r="L25" s="137">
        <v>9631960.4899999909</v>
      </c>
      <c r="M25" s="137">
        <v>8945104.6099999864</v>
      </c>
      <c r="N25" s="137">
        <v>0</v>
      </c>
      <c r="O25" s="137">
        <v>0</v>
      </c>
      <c r="P25" s="137">
        <v>0</v>
      </c>
      <c r="Q25" s="137">
        <f t="shared" si="1"/>
        <v>83868702.85999994</v>
      </c>
      <c r="R25" s="133"/>
      <c r="S25" s="134"/>
      <c r="T25" s="131"/>
      <c r="U25" s="137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83868702.85999994</v>
      </c>
      <c r="V25" s="133"/>
    </row>
    <row r="26" spans="2:22" x14ac:dyDescent="0.3">
      <c r="B26" s="131"/>
      <c r="C26" s="135">
        <v>40401</v>
      </c>
      <c r="D26" s="136" t="s">
        <v>38</v>
      </c>
      <c r="E26" s="137">
        <v>2730721.2400000012</v>
      </c>
      <c r="F26" s="137">
        <v>4396686.3600000003</v>
      </c>
      <c r="G26" s="137">
        <v>4237924.2700000005</v>
      </c>
      <c r="H26" s="137">
        <v>4142284.4700000044</v>
      </c>
      <c r="I26" s="137">
        <v>3676612.6399999978</v>
      </c>
      <c r="J26" s="137">
        <v>7179459.0100000007</v>
      </c>
      <c r="K26" s="137">
        <v>4181733.040000001</v>
      </c>
      <c r="L26" s="137">
        <v>4474512.3799999971</v>
      </c>
      <c r="M26" s="137">
        <v>5576612.9200000027</v>
      </c>
      <c r="N26" s="137">
        <v>0</v>
      </c>
      <c r="O26" s="137">
        <v>0</v>
      </c>
      <c r="P26" s="137">
        <v>0</v>
      </c>
      <c r="Q26" s="137">
        <f t="shared" si="1"/>
        <v>40596546.330000006</v>
      </c>
      <c r="R26" s="133"/>
      <c r="S26" s="134"/>
      <c r="T26" s="131"/>
      <c r="U26" s="137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40596546.330000006</v>
      </c>
      <c r="V26" s="133"/>
    </row>
    <row r="27" spans="2:22" x14ac:dyDescent="0.3">
      <c r="B27" s="131"/>
      <c r="C27" s="135">
        <v>40402</v>
      </c>
      <c r="D27" s="136" t="s">
        <v>39</v>
      </c>
      <c r="E27" s="137">
        <v>24702.109999999997</v>
      </c>
      <c r="F27" s="137">
        <v>29190.750000000004</v>
      </c>
      <c r="G27" s="137">
        <v>42510.210000000006</v>
      </c>
      <c r="H27" s="137">
        <v>32683.119999999995</v>
      </c>
      <c r="I27" s="137">
        <v>31649.89</v>
      </c>
      <c r="J27" s="137">
        <v>33483.259999999995</v>
      </c>
      <c r="K27" s="137">
        <v>33538.870000000003</v>
      </c>
      <c r="L27" s="137">
        <v>42046.049999999996</v>
      </c>
      <c r="M27" s="137">
        <v>53969.930000000008</v>
      </c>
      <c r="N27" s="137">
        <v>0</v>
      </c>
      <c r="O27" s="137">
        <v>0</v>
      </c>
      <c r="P27" s="137">
        <v>0</v>
      </c>
      <c r="Q27" s="137">
        <f t="shared" si="1"/>
        <v>323774.19</v>
      </c>
      <c r="R27" s="133"/>
      <c r="S27" s="134"/>
      <c r="T27" s="131"/>
      <c r="U27" s="137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323774.19</v>
      </c>
      <c r="V27" s="133"/>
    </row>
    <row r="28" spans="2:22" x14ac:dyDescent="0.3">
      <c r="B28" s="131"/>
      <c r="C28" s="135">
        <v>40501</v>
      </c>
      <c r="D28" s="136" t="s">
        <v>1</v>
      </c>
      <c r="E28" s="137">
        <v>36941363.700000025</v>
      </c>
      <c r="F28" s="137">
        <v>14177945.13000001</v>
      </c>
      <c r="G28" s="137">
        <v>19631910.030000009</v>
      </c>
      <c r="H28" s="137">
        <v>40867506.079999983</v>
      </c>
      <c r="I28" s="137">
        <v>110771370.40000002</v>
      </c>
      <c r="J28" s="137">
        <v>26882012.87999998</v>
      </c>
      <c r="K28" s="137">
        <v>49785218.43999999</v>
      </c>
      <c r="L28" s="137">
        <v>14004059.539999995</v>
      </c>
      <c r="M28" s="137">
        <v>42665921.090000033</v>
      </c>
      <c r="N28" s="137">
        <v>0</v>
      </c>
      <c r="O28" s="137">
        <v>0</v>
      </c>
      <c r="P28" s="137">
        <v>0</v>
      </c>
      <c r="Q28" s="137">
        <f t="shared" si="1"/>
        <v>355727307.29000008</v>
      </c>
      <c r="R28" s="133"/>
      <c r="S28" s="134"/>
      <c r="T28" s="131"/>
      <c r="U28" s="137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355727307.29000008</v>
      </c>
      <c r="V28" s="133"/>
    </row>
    <row r="29" spans="2:22" x14ac:dyDescent="0.3">
      <c r="B29" s="131"/>
      <c r="C29" s="135">
        <v>40510</v>
      </c>
      <c r="D29" s="136" t="s">
        <v>40</v>
      </c>
      <c r="E29" s="137">
        <v>97401.420000000013</v>
      </c>
      <c r="F29" s="137">
        <v>135556.79</v>
      </c>
      <c r="G29" s="137">
        <v>191668.89999999997</v>
      </c>
      <c r="H29" s="137">
        <v>265239.24</v>
      </c>
      <c r="I29" s="137">
        <v>198946.71000000002</v>
      </c>
      <c r="J29" s="137">
        <v>267324.05</v>
      </c>
      <c r="K29" s="137">
        <v>171289.26999999996</v>
      </c>
      <c r="L29" s="137">
        <v>262484.57999999996</v>
      </c>
      <c r="M29" s="137">
        <v>356069.39</v>
      </c>
      <c r="N29" s="137">
        <v>0</v>
      </c>
      <c r="O29" s="137">
        <v>0</v>
      </c>
      <c r="P29" s="137">
        <v>0</v>
      </c>
      <c r="Q29" s="137">
        <f t="shared" si="1"/>
        <v>1945980.35</v>
      </c>
      <c r="R29" s="133"/>
      <c r="S29" s="134"/>
      <c r="T29" s="131"/>
      <c r="U29" s="137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1945980.35</v>
      </c>
      <c r="V29" s="133"/>
    </row>
    <row r="30" spans="2:22" x14ac:dyDescent="0.3">
      <c r="B30" s="131"/>
      <c r="C30" s="135">
        <v>40514</v>
      </c>
      <c r="D30" s="136" t="s">
        <v>41</v>
      </c>
      <c r="E30" s="137">
        <v>11837.41</v>
      </c>
      <c r="F30" s="137">
        <v>29659.81</v>
      </c>
      <c r="G30" s="137">
        <v>46275.3</v>
      </c>
      <c r="H30" s="137">
        <v>33261.39</v>
      </c>
      <c r="I30" s="137">
        <v>35423.78</v>
      </c>
      <c r="J30" s="137">
        <v>33767.589999999997</v>
      </c>
      <c r="K30" s="137">
        <v>32409.35</v>
      </c>
      <c r="L30" s="137">
        <v>33742.969999999994</v>
      </c>
      <c r="M30" s="137">
        <v>29782.729999999996</v>
      </c>
      <c r="N30" s="137">
        <v>0</v>
      </c>
      <c r="O30" s="137">
        <v>0</v>
      </c>
      <c r="P30" s="137">
        <v>0</v>
      </c>
      <c r="Q30" s="137">
        <f t="shared" si="1"/>
        <v>286160.33</v>
      </c>
      <c r="R30" s="133"/>
      <c r="S30" s="134"/>
      <c r="T30" s="131"/>
      <c r="U30" s="137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286160.33</v>
      </c>
      <c r="V30" s="133"/>
    </row>
    <row r="31" spans="2:22" x14ac:dyDescent="0.3">
      <c r="B31" s="131"/>
      <c r="C31" s="135">
        <v>40515</v>
      </c>
      <c r="D31" s="136" t="s">
        <v>42</v>
      </c>
      <c r="E31" s="137">
        <v>46075.960000000006</v>
      </c>
      <c r="F31" s="137">
        <v>56227.369999999995</v>
      </c>
      <c r="G31" s="137">
        <v>60907.119999999995</v>
      </c>
      <c r="H31" s="137">
        <v>57928.289999999994</v>
      </c>
      <c r="I31" s="137">
        <v>93130.25999999998</v>
      </c>
      <c r="J31" s="137">
        <v>63611.349999999991</v>
      </c>
      <c r="K31" s="137">
        <v>86391.290000000008</v>
      </c>
      <c r="L31" s="137">
        <v>65089.920000000013</v>
      </c>
      <c r="M31" s="137">
        <v>68200.200000000012</v>
      </c>
      <c r="N31" s="137">
        <v>0</v>
      </c>
      <c r="O31" s="137">
        <v>0</v>
      </c>
      <c r="P31" s="137">
        <v>0</v>
      </c>
      <c r="Q31" s="137">
        <f t="shared" si="1"/>
        <v>597561.76</v>
      </c>
      <c r="R31" s="133"/>
      <c r="S31" s="134"/>
      <c r="T31" s="131"/>
      <c r="U31" s="137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597561.76</v>
      </c>
      <c r="V31" s="133"/>
    </row>
    <row r="32" spans="2:22" x14ac:dyDescent="0.3">
      <c r="B32" s="131"/>
      <c r="C32" s="135">
        <v>40516</v>
      </c>
      <c r="D32" s="136" t="s">
        <v>43</v>
      </c>
      <c r="E32" s="137">
        <v>30178.740000000005</v>
      </c>
      <c r="F32" s="137">
        <v>46191.090000000004</v>
      </c>
      <c r="G32" s="137">
        <v>64284.59</v>
      </c>
      <c r="H32" s="137">
        <v>63016.180000000008</v>
      </c>
      <c r="I32" s="137">
        <v>54240.95</v>
      </c>
      <c r="J32" s="137">
        <v>46941.26</v>
      </c>
      <c r="K32" s="137">
        <v>65842.650000000009</v>
      </c>
      <c r="L32" s="137">
        <v>47293.44000000001</v>
      </c>
      <c r="M32" s="137">
        <v>47382.510000000009</v>
      </c>
      <c r="N32" s="137">
        <v>0</v>
      </c>
      <c r="O32" s="137">
        <v>0</v>
      </c>
      <c r="P32" s="137">
        <v>0</v>
      </c>
      <c r="Q32" s="137">
        <f t="shared" si="1"/>
        <v>465371.41000000009</v>
      </c>
      <c r="R32" s="133"/>
      <c r="S32" s="134"/>
      <c r="T32" s="131"/>
      <c r="U32" s="137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465371.41000000009</v>
      </c>
      <c r="V32" s="133"/>
    </row>
    <row r="33" spans="2:22" x14ac:dyDescent="0.3">
      <c r="B33" s="131"/>
      <c r="C33" s="135">
        <v>40519</v>
      </c>
      <c r="D33" s="136" t="s">
        <v>46</v>
      </c>
      <c r="E33" s="137">
        <v>369004.75000000006</v>
      </c>
      <c r="F33" s="137">
        <v>743927.20999999973</v>
      </c>
      <c r="G33" s="137">
        <v>2111182.37</v>
      </c>
      <c r="H33" s="137">
        <v>1936939.8</v>
      </c>
      <c r="I33" s="137">
        <v>1653192.9599999997</v>
      </c>
      <c r="J33" s="137">
        <v>1963037.7399999998</v>
      </c>
      <c r="K33" s="137">
        <v>1576270.4100000001</v>
      </c>
      <c r="L33" s="137">
        <v>1513898.75</v>
      </c>
      <c r="M33" s="137">
        <v>1239559.6499999999</v>
      </c>
      <c r="N33" s="137">
        <v>0</v>
      </c>
      <c r="O33" s="137">
        <v>0</v>
      </c>
      <c r="P33" s="137">
        <v>0</v>
      </c>
      <c r="Q33" s="137">
        <f t="shared" si="1"/>
        <v>13107013.640000001</v>
      </c>
      <c r="R33" s="133"/>
      <c r="S33" s="134"/>
      <c r="T33" s="131"/>
      <c r="U33" s="137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13107013.640000001</v>
      </c>
      <c r="V33" s="133"/>
    </row>
    <row r="34" spans="2:22" x14ac:dyDescent="0.3">
      <c r="B34" s="131"/>
      <c r="C34" s="135">
        <v>40520</v>
      </c>
      <c r="D34" s="136" t="s">
        <v>47</v>
      </c>
      <c r="E34" s="137">
        <v>998259.40000000072</v>
      </c>
      <c r="F34" s="137">
        <v>1331204.6399999992</v>
      </c>
      <c r="G34" s="137">
        <v>1554244.25</v>
      </c>
      <c r="H34" s="137">
        <v>1515380.86</v>
      </c>
      <c r="I34" s="137">
        <v>1591536.78</v>
      </c>
      <c r="J34" s="137">
        <v>2503850.3600000003</v>
      </c>
      <c r="K34" s="137">
        <v>1661242.0099999988</v>
      </c>
      <c r="L34" s="137">
        <v>2054475.5199999993</v>
      </c>
      <c r="M34" s="137">
        <v>1645008.4</v>
      </c>
      <c r="N34" s="137">
        <v>0</v>
      </c>
      <c r="O34" s="137">
        <v>0</v>
      </c>
      <c r="P34" s="137">
        <v>0</v>
      </c>
      <c r="Q34" s="137">
        <f t="shared" si="1"/>
        <v>14855202.220000001</v>
      </c>
      <c r="R34" s="133"/>
      <c r="S34" s="134"/>
      <c r="T34" s="131"/>
      <c r="U34" s="137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14855202.220000001</v>
      </c>
      <c r="V34" s="133"/>
    </row>
    <row r="35" spans="2:22" x14ac:dyDescent="0.3">
      <c r="B35" s="131"/>
      <c r="C35" s="135">
        <v>40601</v>
      </c>
      <c r="D35" s="136" t="s">
        <v>48</v>
      </c>
      <c r="E35" s="137">
        <v>760031.2</v>
      </c>
      <c r="F35" s="137">
        <v>1743330</v>
      </c>
      <c r="G35" s="137">
        <v>1533474.4700000002</v>
      </c>
      <c r="H35" s="137">
        <v>1498800.6100000003</v>
      </c>
      <c r="I35" s="137">
        <v>1342827.3000000003</v>
      </c>
      <c r="J35" s="137">
        <v>1593558.6</v>
      </c>
      <c r="K35" s="137">
        <v>1417734.58</v>
      </c>
      <c r="L35" s="137">
        <v>1450896.25</v>
      </c>
      <c r="M35" s="137">
        <v>1364517.2400000002</v>
      </c>
      <c r="N35" s="137">
        <v>0</v>
      </c>
      <c r="O35" s="137">
        <v>0</v>
      </c>
      <c r="P35" s="137">
        <v>0</v>
      </c>
      <c r="Q35" s="137">
        <f t="shared" si="1"/>
        <v>12705170.250000002</v>
      </c>
      <c r="R35" s="133"/>
      <c r="S35" s="134"/>
      <c r="T35" s="131"/>
      <c r="U35" s="137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12705170.250000002</v>
      </c>
      <c r="V35" s="133"/>
    </row>
    <row r="36" spans="2:22" x14ac:dyDescent="0.3">
      <c r="B36" s="131"/>
      <c r="C36" s="135">
        <v>40603</v>
      </c>
      <c r="D36" s="136" t="s">
        <v>49</v>
      </c>
      <c r="E36" s="137">
        <v>10405.250000000002</v>
      </c>
      <c r="F36" s="137">
        <v>23252.590000000004</v>
      </c>
      <c r="G36" s="137">
        <v>25406.399999999998</v>
      </c>
      <c r="H36" s="137">
        <v>21627.64</v>
      </c>
      <c r="I36" s="137">
        <v>28554.15</v>
      </c>
      <c r="J36" s="137">
        <v>12773.019999999999</v>
      </c>
      <c r="K36" s="137">
        <v>56261.969999999987</v>
      </c>
      <c r="L36" s="137">
        <v>240483.38</v>
      </c>
      <c r="M36" s="137">
        <v>63590.28</v>
      </c>
      <c r="N36" s="137">
        <v>0</v>
      </c>
      <c r="O36" s="137">
        <v>0</v>
      </c>
      <c r="P36" s="137">
        <v>0</v>
      </c>
      <c r="Q36" s="137">
        <f t="shared" si="1"/>
        <v>482354.68000000005</v>
      </c>
      <c r="R36" s="133"/>
      <c r="S36" s="134"/>
      <c r="T36" s="131"/>
      <c r="U36" s="137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482354.68000000005</v>
      </c>
      <c r="V36" s="133"/>
    </row>
    <row r="37" spans="2:22" x14ac:dyDescent="0.3">
      <c r="B37" s="131"/>
      <c r="C37" s="135">
        <v>40701</v>
      </c>
      <c r="D37" s="136" t="s">
        <v>50</v>
      </c>
      <c r="E37" s="137">
        <v>15216319.630000001</v>
      </c>
      <c r="F37" s="137">
        <v>22009700.359999996</v>
      </c>
      <c r="G37" s="137">
        <v>22871920.680000007</v>
      </c>
      <c r="H37" s="137">
        <v>22769117.670000013</v>
      </c>
      <c r="I37" s="137">
        <v>22580317.519999996</v>
      </c>
      <c r="J37" s="137">
        <v>21471299.180000007</v>
      </c>
      <c r="K37" s="137">
        <v>25039069.480000004</v>
      </c>
      <c r="L37" s="137">
        <v>25365635.29000001</v>
      </c>
      <c r="M37" s="137">
        <v>21497252.82999998</v>
      </c>
      <c r="N37" s="137">
        <v>0</v>
      </c>
      <c r="O37" s="137">
        <v>0</v>
      </c>
      <c r="P37" s="137">
        <v>0</v>
      </c>
      <c r="Q37" s="137">
        <f t="shared" si="1"/>
        <v>198820632.64000005</v>
      </c>
      <c r="R37" s="133"/>
      <c r="S37" s="134"/>
      <c r="T37" s="131"/>
      <c r="U37" s="137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198820632.64000005</v>
      </c>
      <c r="V37" s="133"/>
    </row>
    <row r="38" spans="2:22" x14ac:dyDescent="0.3">
      <c r="B38" s="131"/>
      <c r="C38" s="135">
        <v>40704</v>
      </c>
      <c r="D38" s="136" t="s">
        <v>51</v>
      </c>
      <c r="E38" s="137">
        <v>55612.290000000023</v>
      </c>
      <c r="F38" s="137">
        <v>66790.280000000028</v>
      </c>
      <c r="G38" s="137">
        <v>133224.41999999998</v>
      </c>
      <c r="H38" s="137">
        <v>122555.20000000001</v>
      </c>
      <c r="I38" s="137">
        <v>123156.45000000001</v>
      </c>
      <c r="J38" s="137">
        <v>165872.04999999999</v>
      </c>
      <c r="K38" s="137">
        <v>197582.57</v>
      </c>
      <c r="L38" s="137">
        <v>74864.189999999988</v>
      </c>
      <c r="M38" s="137">
        <v>102480.40000000001</v>
      </c>
      <c r="N38" s="137">
        <v>0</v>
      </c>
      <c r="O38" s="137">
        <v>0</v>
      </c>
      <c r="P38" s="137">
        <v>0</v>
      </c>
      <c r="Q38" s="137">
        <f t="shared" si="1"/>
        <v>1042137.85</v>
      </c>
      <c r="R38" s="133"/>
      <c r="S38" s="134"/>
      <c r="T38" s="131"/>
      <c r="U38" s="137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1042137.85</v>
      </c>
      <c r="V38" s="133"/>
    </row>
    <row r="39" spans="2:22" x14ac:dyDescent="0.3">
      <c r="B39" s="131"/>
      <c r="C39" s="135">
        <v>40705</v>
      </c>
      <c r="D39" s="136" t="s">
        <v>52</v>
      </c>
      <c r="E39" s="137">
        <v>31164.990000000005</v>
      </c>
      <c r="F39" s="137">
        <v>55532.560000000012</v>
      </c>
      <c r="G39" s="137">
        <v>52058.599999999991</v>
      </c>
      <c r="H39" s="137">
        <v>37292.729999999996</v>
      </c>
      <c r="I39" s="137">
        <v>42234.53</v>
      </c>
      <c r="J39" s="137">
        <v>57446.759999999995</v>
      </c>
      <c r="K39" s="137">
        <v>110925.4</v>
      </c>
      <c r="L39" s="137">
        <v>49448.850000000006</v>
      </c>
      <c r="M39" s="137">
        <v>51813.530000000013</v>
      </c>
      <c r="N39" s="137">
        <v>0</v>
      </c>
      <c r="O39" s="137">
        <v>0</v>
      </c>
      <c r="P39" s="137">
        <v>0</v>
      </c>
      <c r="Q39" s="137">
        <f t="shared" si="1"/>
        <v>487917.94999999995</v>
      </c>
      <c r="R39" s="133"/>
      <c r="S39" s="134"/>
      <c r="T39" s="131"/>
      <c r="U39" s="137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487917.94999999995</v>
      </c>
      <c r="V39" s="133"/>
    </row>
    <row r="40" spans="2:22" x14ac:dyDescent="0.3">
      <c r="B40" s="131"/>
      <c r="C40" s="135">
        <v>40709</v>
      </c>
      <c r="D40" s="136" t="s">
        <v>53</v>
      </c>
      <c r="E40" s="137">
        <v>26301.740000000005</v>
      </c>
      <c r="F40" s="137">
        <v>46327.49</v>
      </c>
      <c r="G40" s="137">
        <v>51966.69</v>
      </c>
      <c r="H40" s="137">
        <v>56254.11</v>
      </c>
      <c r="I40" s="137">
        <v>59094.75</v>
      </c>
      <c r="J40" s="137">
        <v>74752.95</v>
      </c>
      <c r="K40" s="137">
        <v>105378.27999999998</v>
      </c>
      <c r="L40" s="137">
        <v>43262.14</v>
      </c>
      <c r="M40" s="137">
        <v>85289.17</v>
      </c>
      <c r="N40" s="137">
        <v>0</v>
      </c>
      <c r="O40" s="137">
        <v>0</v>
      </c>
      <c r="P40" s="137">
        <v>0</v>
      </c>
      <c r="Q40" s="137">
        <f t="shared" si="1"/>
        <v>548627.32000000007</v>
      </c>
      <c r="R40" s="133"/>
      <c r="S40" s="134"/>
      <c r="T40" s="131"/>
      <c r="U40" s="137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548627.32000000007</v>
      </c>
      <c r="V40" s="133"/>
    </row>
    <row r="41" spans="2:22" x14ac:dyDescent="0.3">
      <c r="B41" s="131"/>
      <c r="C41" s="135">
        <v>40710</v>
      </c>
      <c r="D41" s="136" t="s">
        <v>54</v>
      </c>
      <c r="E41" s="137">
        <v>10266.39</v>
      </c>
      <c r="F41" s="137">
        <v>24561.480000000003</v>
      </c>
      <c r="G41" s="137">
        <v>28359.57</v>
      </c>
      <c r="H41" s="137">
        <v>31857.59</v>
      </c>
      <c r="I41" s="137">
        <v>17712.48</v>
      </c>
      <c r="J41" s="137">
        <v>31058.989999999998</v>
      </c>
      <c r="K41" s="137">
        <v>33867.199999999997</v>
      </c>
      <c r="L41" s="137">
        <v>23196.25</v>
      </c>
      <c r="M41" s="137">
        <v>29976.560000000001</v>
      </c>
      <c r="N41" s="137">
        <v>0</v>
      </c>
      <c r="O41" s="137">
        <v>0</v>
      </c>
      <c r="P41" s="137">
        <v>0</v>
      </c>
      <c r="Q41" s="137">
        <f t="shared" si="1"/>
        <v>230856.51</v>
      </c>
      <c r="R41" s="133"/>
      <c r="S41" s="134"/>
      <c r="T41" s="131"/>
      <c r="U41" s="137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230856.51</v>
      </c>
      <c r="V41" s="133"/>
    </row>
    <row r="42" spans="2:22" x14ac:dyDescent="0.3">
      <c r="B42" s="131"/>
      <c r="C42" s="135">
        <v>40801</v>
      </c>
      <c r="D42" s="136" t="s">
        <v>57</v>
      </c>
      <c r="E42" s="137">
        <v>602170.0899999995</v>
      </c>
      <c r="F42" s="137">
        <v>931990.0399999998</v>
      </c>
      <c r="G42" s="137">
        <v>1774964.0399999996</v>
      </c>
      <c r="H42" s="137">
        <v>1249117.0599999998</v>
      </c>
      <c r="I42" s="137">
        <v>1263233.3699999994</v>
      </c>
      <c r="J42" s="137">
        <v>1777260.04</v>
      </c>
      <c r="K42" s="137">
        <v>1878640.7399999998</v>
      </c>
      <c r="L42" s="137">
        <v>2003883.3699999996</v>
      </c>
      <c r="M42" s="137">
        <v>1737084.4800000004</v>
      </c>
      <c r="N42" s="137">
        <v>0</v>
      </c>
      <c r="O42" s="137">
        <v>0</v>
      </c>
      <c r="P42" s="137">
        <v>0</v>
      </c>
      <c r="Q42" s="137">
        <f t="shared" si="1"/>
        <v>13218343.229999997</v>
      </c>
      <c r="R42" s="133"/>
      <c r="S42" s="134"/>
      <c r="T42" s="131"/>
      <c r="U42" s="137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13218343.229999997</v>
      </c>
      <c r="V42" s="133"/>
    </row>
    <row r="43" spans="2:22" x14ac:dyDescent="0.3">
      <c r="B43" s="131"/>
      <c r="C43" s="135">
        <v>40802</v>
      </c>
      <c r="D43" s="136" t="s">
        <v>55</v>
      </c>
      <c r="E43" s="137">
        <v>119886.56000000004</v>
      </c>
      <c r="F43" s="137">
        <v>145258.70000000007</v>
      </c>
      <c r="G43" s="137">
        <v>186530.48</v>
      </c>
      <c r="H43" s="137">
        <v>163720.99999999994</v>
      </c>
      <c r="I43" s="137">
        <v>171108.12</v>
      </c>
      <c r="J43" s="137">
        <v>216176.58000000005</v>
      </c>
      <c r="K43" s="137">
        <v>175044.07999999996</v>
      </c>
      <c r="L43" s="137">
        <v>188960.74999999994</v>
      </c>
      <c r="M43" s="137">
        <v>180142.31</v>
      </c>
      <c r="N43" s="137">
        <v>0</v>
      </c>
      <c r="O43" s="137">
        <v>0</v>
      </c>
      <c r="P43" s="137">
        <v>0</v>
      </c>
      <c r="Q43" s="137">
        <f t="shared" si="1"/>
        <v>1546828.58</v>
      </c>
      <c r="R43" s="133"/>
      <c r="S43" s="134"/>
      <c r="T43" s="131"/>
      <c r="U43" s="137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1546828.58</v>
      </c>
      <c r="V43" s="133"/>
    </row>
    <row r="44" spans="2:22" x14ac:dyDescent="0.3">
      <c r="B44" s="131"/>
      <c r="C44" s="135">
        <v>40817</v>
      </c>
      <c r="D44" s="136" t="s">
        <v>56</v>
      </c>
      <c r="E44" s="137">
        <v>27954.94000000001</v>
      </c>
      <c r="F44" s="137">
        <v>44448.55</v>
      </c>
      <c r="G44" s="137">
        <v>64632.480000000003</v>
      </c>
      <c r="H44" s="137">
        <v>40556.97</v>
      </c>
      <c r="I44" s="137">
        <v>41796.89</v>
      </c>
      <c r="J44" s="137">
        <v>44994.400000000001</v>
      </c>
      <c r="K44" s="137">
        <v>40980.709999999992</v>
      </c>
      <c r="L44" s="137">
        <v>61492.850000000006</v>
      </c>
      <c r="M44" s="137">
        <v>69788.62</v>
      </c>
      <c r="N44" s="137">
        <v>0</v>
      </c>
      <c r="O44" s="137">
        <v>0</v>
      </c>
      <c r="P44" s="137">
        <v>0</v>
      </c>
      <c r="Q44" s="137">
        <f t="shared" si="1"/>
        <v>436646.41000000003</v>
      </c>
      <c r="R44" s="133"/>
      <c r="S44" s="134"/>
      <c r="T44" s="131"/>
      <c r="U44" s="137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436646.41000000003</v>
      </c>
      <c r="V44" s="133"/>
    </row>
    <row r="45" spans="2:22" x14ac:dyDescent="0.3">
      <c r="B45" s="131"/>
      <c r="C45" s="135">
        <v>40901</v>
      </c>
      <c r="D45" s="136" t="s">
        <v>58</v>
      </c>
      <c r="E45" s="137">
        <v>153977.29999999999</v>
      </c>
      <c r="F45" s="137">
        <v>512640.02999999991</v>
      </c>
      <c r="G45" s="137">
        <v>785526.71000000008</v>
      </c>
      <c r="H45" s="137">
        <v>389077.62000000011</v>
      </c>
      <c r="I45" s="137">
        <v>1261390.0399999998</v>
      </c>
      <c r="J45" s="137">
        <v>456048.03999999992</v>
      </c>
      <c r="K45" s="137">
        <v>641688.05000000005</v>
      </c>
      <c r="L45" s="137">
        <v>642978.64000000013</v>
      </c>
      <c r="M45" s="137">
        <v>1737985.0099999998</v>
      </c>
      <c r="N45" s="137">
        <v>0</v>
      </c>
      <c r="O45" s="137">
        <v>0</v>
      </c>
      <c r="P45" s="137">
        <v>0</v>
      </c>
      <c r="Q45" s="137">
        <f t="shared" si="1"/>
        <v>6581311.4399999995</v>
      </c>
      <c r="R45" s="133"/>
      <c r="S45" s="134"/>
      <c r="T45" s="131"/>
      <c r="U45" s="137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6581311.4399999995</v>
      </c>
      <c r="V45" s="133"/>
    </row>
    <row r="46" spans="2:22" x14ac:dyDescent="0.3">
      <c r="B46" s="131"/>
      <c r="C46" s="135">
        <v>40904</v>
      </c>
      <c r="D46" s="136" t="s">
        <v>59</v>
      </c>
      <c r="E46" s="137">
        <v>37634.160000000011</v>
      </c>
      <c r="F46" s="137">
        <v>56676.97</v>
      </c>
      <c r="G46" s="137">
        <v>87736.62</v>
      </c>
      <c r="H46" s="137">
        <v>63281.690000000017</v>
      </c>
      <c r="I46" s="137">
        <v>63152.909999999989</v>
      </c>
      <c r="J46" s="137">
        <v>78597.149999999994</v>
      </c>
      <c r="K46" s="137">
        <v>57790.630000000005</v>
      </c>
      <c r="L46" s="137">
        <v>78733.05</v>
      </c>
      <c r="M46" s="137">
        <v>66504.820000000007</v>
      </c>
      <c r="N46" s="137">
        <v>0</v>
      </c>
      <c r="O46" s="137">
        <v>0</v>
      </c>
      <c r="P46" s="137">
        <v>0</v>
      </c>
      <c r="Q46" s="137">
        <f t="shared" si="1"/>
        <v>590108</v>
      </c>
      <c r="R46" s="133"/>
      <c r="S46" s="134"/>
      <c r="T46" s="131"/>
      <c r="U46" s="137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590108</v>
      </c>
      <c r="V46" s="133"/>
    </row>
    <row r="47" spans="2:22" x14ac:dyDescent="0.3">
      <c r="B47" s="131"/>
      <c r="C47" s="135">
        <v>40911</v>
      </c>
      <c r="D47" s="136" t="s">
        <v>60</v>
      </c>
      <c r="E47" s="137">
        <v>29799.049999999996</v>
      </c>
      <c r="F47" s="137">
        <v>53156.37</v>
      </c>
      <c r="G47" s="137">
        <v>48792.6</v>
      </c>
      <c r="H47" s="137">
        <v>50951.910000000011</v>
      </c>
      <c r="I47" s="137">
        <v>51351.38</v>
      </c>
      <c r="J47" s="137">
        <v>58405.7</v>
      </c>
      <c r="K47" s="137">
        <v>59878.27</v>
      </c>
      <c r="L47" s="137">
        <v>49371.53</v>
      </c>
      <c r="M47" s="137">
        <v>62666.330000000016</v>
      </c>
      <c r="N47" s="137">
        <v>0</v>
      </c>
      <c r="O47" s="137">
        <v>0</v>
      </c>
      <c r="P47" s="137">
        <v>0</v>
      </c>
      <c r="Q47" s="137">
        <f t="shared" si="1"/>
        <v>464373.14000000007</v>
      </c>
      <c r="R47" s="133"/>
      <c r="S47" s="134"/>
      <c r="T47" s="131"/>
      <c r="U47" s="137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464373.14000000007</v>
      </c>
      <c r="V47" s="133"/>
    </row>
    <row r="48" spans="2:22" x14ac:dyDescent="0.3">
      <c r="B48" s="131"/>
      <c r="C48" s="135">
        <v>40912</v>
      </c>
      <c r="D48" s="136" t="s">
        <v>61</v>
      </c>
      <c r="E48" s="137">
        <v>27723.210000000003</v>
      </c>
      <c r="F48" s="137">
        <v>367519.16000000003</v>
      </c>
      <c r="G48" s="137">
        <v>206465.78999999998</v>
      </c>
      <c r="H48" s="137">
        <v>199148.77</v>
      </c>
      <c r="I48" s="137">
        <v>204047.44999999998</v>
      </c>
      <c r="J48" s="137">
        <v>199141.33</v>
      </c>
      <c r="K48" s="137">
        <v>286756.83999999997</v>
      </c>
      <c r="L48" s="137">
        <v>287674.06</v>
      </c>
      <c r="M48" s="137">
        <v>329698.68000000005</v>
      </c>
      <c r="N48" s="137">
        <v>0</v>
      </c>
      <c r="O48" s="137">
        <v>0</v>
      </c>
      <c r="P48" s="137">
        <v>0</v>
      </c>
      <c r="Q48" s="137">
        <f t="shared" si="1"/>
        <v>2108175.29</v>
      </c>
      <c r="R48" s="133"/>
      <c r="S48" s="134"/>
      <c r="T48" s="131"/>
      <c r="U48" s="137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2108175.29</v>
      </c>
      <c r="V48" s="133"/>
    </row>
    <row r="49" spans="2:22" x14ac:dyDescent="0.3">
      <c r="B49" s="131"/>
      <c r="C49" s="135">
        <v>40913</v>
      </c>
      <c r="D49" s="136" t="s">
        <v>62</v>
      </c>
      <c r="E49" s="137">
        <v>23520.489999999998</v>
      </c>
      <c r="F49" s="137">
        <v>33094.990000000005</v>
      </c>
      <c r="G49" s="137">
        <v>32084.169999999991</v>
      </c>
      <c r="H49" s="137">
        <v>31623.15</v>
      </c>
      <c r="I49" s="137">
        <v>33651.839999999997</v>
      </c>
      <c r="J49" s="137">
        <v>33063.35</v>
      </c>
      <c r="K49" s="137">
        <v>33685.68</v>
      </c>
      <c r="L49" s="137">
        <v>31632.720000000001</v>
      </c>
      <c r="M49" s="137">
        <v>37606.080000000002</v>
      </c>
      <c r="N49" s="137">
        <v>0</v>
      </c>
      <c r="O49" s="137">
        <v>0</v>
      </c>
      <c r="P49" s="137">
        <v>0</v>
      </c>
      <c r="Q49" s="137">
        <f t="shared" si="1"/>
        <v>289962.46999999997</v>
      </c>
      <c r="R49" s="133"/>
      <c r="S49" s="134"/>
      <c r="T49" s="131"/>
      <c r="U49" s="137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289962.46999999997</v>
      </c>
      <c r="V49" s="133"/>
    </row>
    <row r="50" spans="2:22" x14ac:dyDescent="0.3">
      <c r="B50" s="131"/>
      <c r="C50" s="135">
        <v>41001</v>
      </c>
      <c r="D50" s="136" t="s">
        <v>63</v>
      </c>
      <c r="E50" s="137">
        <v>154152.89000000001</v>
      </c>
      <c r="F50" s="137">
        <v>396608.54999999993</v>
      </c>
      <c r="G50" s="137">
        <v>794599.39000000013</v>
      </c>
      <c r="H50" s="137">
        <v>371168.52</v>
      </c>
      <c r="I50" s="137">
        <v>567305.74</v>
      </c>
      <c r="J50" s="137">
        <v>426509.38999999996</v>
      </c>
      <c r="K50" s="137">
        <v>615141.53000000014</v>
      </c>
      <c r="L50" s="137">
        <v>526652.31999999995</v>
      </c>
      <c r="M50" s="137">
        <v>773295.85999999964</v>
      </c>
      <c r="N50" s="137">
        <v>0</v>
      </c>
      <c r="O50" s="137">
        <v>0</v>
      </c>
      <c r="P50" s="137">
        <v>0</v>
      </c>
      <c r="Q50" s="137">
        <f t="shared" si="1"/>
        <v>4625434.1899999995</v>
      </c>
      <c r="R50" s="133"/>
      <c r="S50" s="134"/>
      <c r="T50" s="131"/>
      <c r="U50" s="137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4625434.1899999995</v>
      </c>
      <c r="V50" s="133"/>
    </row>
    <row r="51" spans="2:22" x14ac:dyDescent="0.3">
      <c r="B51" s="131"/>
      <c r="C51" s="135">
        <v>41002</v>
      </c>
      <c r="D51" s="136" t="s">
        <v>64</v>
      </c>
      <c r="E51" s="137">
        <v>58509.300000000017</v>
      </c>
      <c r="F51" s="137">
        <v>72309.439999999988</v>
      </c>
      <c r="G51" s="137">
        <v>105453.67000000001</v>
      </c>
      <c r="H51" s="137">
        <v>95592.44</v>
      </c>
      <c r="I51" s="137">
        <v>97976.94</v>
      </c>
      <c r="J51" s="137">
        <v>114362.56999999998</v>
      </c>
      <c r="K51" s="137">
        <v>83094.570000000007</v>
      </c>
      <c r="L51" s="137">
        <v>141265.87000000002</v>
      </c>
      <c r="M51" s="137">
        <v>98436.420000000013</v>
      </c>
      <c r="N51" s="137">
        <v>0</v>
      </c>
      <c r="O51" s="137">
        <v>0</v>
      </c>
      <c r="P51" s="137">
        <v>0</v>
      </c>
      <c r="Q51" s="137">
        <f t="shared" si="1"/>
        <v>867001.22</v>
      </c>
      <c r="R51" s="133"/>
      <c r="S51" s="134"/>
      <c r="T51" s="131"/>
      <c r="U51" s="137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867001.22</v>
      </c>
      <c r="V51" s="133"/>
    </row>
    <row r="52" spans="2:22" x14ac:dyDescent="0.3">
      <c r="B52" s="131"/>
      <c r="C52" s="135">
        <v>41003</v>
      </c>
      <c r="D52" s="136" t="s">
        <v>65</v>
      </c>
      <c r="E52" s="137">
        <v>344992.07999999996</v>
      </c>
      <c r="F52" s="137">
        <v>2333586.8799999994</v>
      </c>
      <c r="G52" s="137">
        <v>9197653.4000000004</v>
      </c>
      <c r="H52" s="137">
        <v>4010582.4800000009</v>
      </c>
      <c r="I52" s="137">
        <v>3922275.350000001</v>
      </c>
      <c r="J52" s="137">
        <v>4515608.1999999993</v>
      </c>
      <c r="K52" s="137">
        <v>4997099.0100000007</v>
      </c>
      <c r="L52" s="137">
        <v>4471666.7199999988</v>
      </c>
      <c r="M52" s="137">
        <v>15175486.459999997</v>
      </c>
      <c r="N52" s="137">
        <v>0</v>
      </c>
      <c r="O52" s="137">
        <v>0</v>
      </c>
      <c r="P52" s="137">
        <v>0</v>
      </c>
      <c r="Q52" s="137">
        <f t="shared" si="1"/>
        <v>48968950.579999998</v>
      </c>
      <c r="R52" s="133"/>
      <c r="S52" s="134"/>
      <c r="T52" s="131"/>
      <c r="U52" s="137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48968950.579999998</v>
      </c>
      <c r="V52" s="133"/>
    </row>
    <row r="53" spans="2:22" x14ac:dyDescent="0.3">
      <c r="B53" s="131"/>
      <c r="C53" s="135">
        <v>41005</v>
      </c>
      <c r="D53" s="136" t="s">
        <v>66</v>
      </c>
      <c r="E53" s="137">
        <v>9440.5099999999984</v>
      </c>
      <c r="F53" s="137">
        <v>887620.73</v>
      </c>
      <c r="G53" s="137">
        <v>4562694.42</v>
      </c>
      <c r="H53" s="137">
        <v>548471.81000000006</v>
      </c>
      <c r="I53" s="137">
        <v>1122047.6000000003</v>
      </c>
      <c r="J53" s="137">
        <v>1359031.22</v>
      </c>
      <c r="K53" s="137">
        <v>2488979.58</v>
      </c>
      <c r="L53" s="137">
        <v>1497104.96</v>
      </c>
      <c r="M53" s="137">
        <v>2835912.34</v>
      </c>
      <c r="N53" s="137">
        <v>0</v>
      </c>
      <c r="O53" s="137">
        <v>0</v>
      </c>
      <c r="P53" s="137">
        <v>0</v>
      </c>
      <c r="Q53" s="137">
        <f t="shared" si="1"/>
        <v>15311303.170000002</v>
      </c>
      <c r="R53" s="133"/>
      <c r="S53" s="134"/>
      <c r="T53" s="131"/>
      <c r="U53" s="137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15311303.170000002</v>
      </c>
      <c r="V53" s="133"/>
    </row>
    <row r="54" spans="2:22" ht="39" x14ac:dyDescent="0.3">
      <c r="B54" s="131"/>
      <c r="C54" s="135">
        <v>41007</v>
      </c>
      <c r="D54" s="136" t="s">
        <v>67</v>
      </c>
      <c r="E54" s="137">
        <v>600</v>
      </c>
      <c r="F54" s="137">
        <v>2135.9699999999998</v>
      </c>
      <c r="G54" s="137">
        <v>1394.59</v>
      </c>
      <c r="H54" s="137">
        <v>4780.12</v>
      </c>
      <c r="I54" s="137">
        <v>4657.3</v>
      </c>
      <c r="J54" s="137">
        <v>9046.9399999999987</v>
      </c>
      <c r="K54" s="137">
        <v>4492.7100000000009</v>
      </c>
      <c r="L54" s="137">
        <v>4275.96</v>
      </c>
      <c r="M54" s="137">
        <v>5027.2600000000011</v>
      </c>
      <c r="N54" s="137">
        <v>0</v>
      </c>
      <c r="O54" s="137">
        <v>0</v>
      </c>
      <c r="P54" s="137">
        <v>0</v>
      </c>
      <c r="Q54" s="137">
        <f t="shared" si="1"/>
        <v>36410.85</v>
      </c>
      <c r="R54" s="133"/>
      <c r="S54" s="134"/>
      <c r="T54" s="131"/>
      <c r="U54" s="137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36410.85</v>
      </c>
      <c r="V54" s="133"/>
    </row>
    <row r="55" spans="2:22" x14ac:dyDescent="0.3">
      <c r="B55" s="131"/>
      <c r="C55" s="135">
        <v>41008</v>
      </c>
      <c r="D55" s="136" t="s">
        <v>68</v>
      </c>
      <c r="E55" s="137">
        <v>9092.4300000000021</v>
      </c>
      <c r="F55" s="137">
        <v>0</v>
      </c>
      <c r="G55" s="137">
        <v>21771.93</v>
      </c>
      <c r="H55" s="137">
        <v>10437.920000000002</v>
      </c>
      <c r="I55" s="137">
        <v>11188.120000000003</v>
      </c>
      <c r="J55" s="137">
        <v>10404.010000000002</v>
      </c>
      <c r="K55" s="137">
        <v>9130.19</v>
      </c>
      <c r="L55" s="137">
        <v>13825.940000000002</v>
      </c>
      <c r="M55" s="137">
        <v>8297.24</v>
      </c>
      <c r="N55" s="137">
        <v>0</v>
      </c>
      <c r="O55" s="137">
        <v>0</v>
      </c>
      <c r="P55" s="137">
        <v>0</v>
      </c>
      <c r="Q55" s="137">
        <f t="shared" si="1"/>
        <v>94147.780000000013</v>
      </c>
      <c r="R55" s="133"/>
      <c r="S55" s="134"/>
      <c r="T55" s="131"/>
      <c r="U55" s="137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94147.780000000013</v>
      </c>
      <c r="V55" s="133"/>
    </row>
    <row r="56" spans="2:22" x14ac:dyDescent="0.3">
      <c r="B56" s="131"/>
      <c r="C56" s="135">
        <v>41101</v>
      </c>
      <c r="D56" s="136" t="s">
        <v>69</v>
      </c>
      <c r="E56" s="137">
        <v>208482.08999999991</v>
      </c>
      <c r="F56" s="137">
        <v>790916.24000000011</v>
      </c>
      <c r="G56" s="137">
        <v>3509263.3399999994</v>
      </c>
      <c r="H56" s="137">
        <v>2149789.41</v>
      </c>
      <c r="I56" s="137">
        <v>4508278.0199999986</v>
      </c>
      <c r="J56" s="137">
        <v>2971354.66</v>
      </c>
      <c r="K56" s="137">
        <v>5599367.9400000013</v>
      </c>
      <c r="L56" s="137">
        <v>2697520.9699999997</v>
      </c>
      <c r="M56" s="137">
        <v>5639300.4900000012</v>
      </c>
      <c r="N56" s="137">
        <v>0</v>
      </c>
      <c r="O56" s="137">
        <v>0</v>
      </c>
      <c r="P56" s="137">
        <v>0</v>
      </c>
      <c r="Q56" s="137">
        <f t="shared" si="1"/>
        <v>28074273.16</v>
      </c>
      <c r="R56" s="133"/>
      <c r="S56" s="134"/>
      <c r="T56" s="131"/>
      <c r="U56" s="137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28074273.16</v>
      </c>
      <c r="V56" s="133"/>
    </row>
    <row r="57" spans="2:22" x14ac:dyDescent="0.3">
      <c r="B57" s="131"/>
      <c r="C57" s="135">
        <v>41103</v>
      </c>
      <c r="D57" s="136" t="s">
        <v>70</v>
      </c>
      <c r="E57" s="137">
        <v>246676.29</v>
      </c>
      <c r="F57" s="137">
        <v>353520.88</v>
      </c>
      <c r="G57" s="137">
        <v>480714.04000000015</v>
      </c>
      <c r="H57" s="137">
        <v>434979.74000000005</v>
      </c>
      <c r="I57" s="137">
        <v>415676.54999999993</v>
      </c>
      <c r="J57" s="137">
        <v>508382.79000000004</v>
      </c>
      <c r="K57" s="137">
        <v>484988.77999999997</v>
      </c>
      <c r="L57" s="137">
        <v>555366.62</v>
      </c>
      <c r="M57" s="137">
        <v>575780.43999999994</v>
      </c>
      <c r="N57" s="137">
        <v>0</v>
      </c>
      <c r="O57" s="137">
        <v>0</v>
      </c>
      <c r="P57" s="137">
        <v>0</v>
      </c>
      <c r="Q57" s="137">
        <f t="shared" si="1"/>
        <v>4056086.13</v>
      </c>
      <c r="R57" s="133"/>
      <c r="S57" s="134"/>
      <c r="T57" s="131"/>
      <c r="U57" s="137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4056086.13</v>
      </c>
      <c r="V57" s="133"/>
    </row>
    <row r="58" spans="2:22" x14ac:dyDescent="0.3">
      <c r="B58" s="131"/>
      <c r="C58" s="135">
        <v>41104</v>
      </c>
      <c r="D58" s="136" t="s">
        <v>71</v>
      </c>
      <c r="E58" s="137">
        <v>7186.23</v>
      </c>
      <c r="F58" s="137">
        <v>12049.720000000001</v>
      </c>
      <c r="G58" s="137">
        <v>12357.6</v>
      </c>
      <c r="H58" s="137">
        <v>16633.099999999999</v>
      </c>
      <c r="I58" s="137">
        <v>12383.33</v>
      </c>
      <c r="J58" s="137">
        <v>12987.619999999999</v>
      </c>
      <c r="K58" s="137">
        <v>25645.480000000003</v>
      </c>
      <c r="L58" s="137">
        <v>18934.71</v>
      </c>
      <c r="M58" s="137">
        <v>22308.399999999998</v>
      </c>
      <c r="N58" s="137">
        <v>0</v>
      </c>
      <c r="O58" s="137">
        <v>0</v>
      </c>
      <c r="P58" s="137">
        <v>0</v>
      </c>
      <c r="Q58" s="137">
        <f t="shared" si="1"/>
        <v>140486.19</v>
      </c>
      <c r="R58" s="133"/>
      <c r="S58" s="134"/>
      <c r="T58" s="131"/>
      <c r="U58" s="137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140486.19</v>
      </c>
      <c r="V58" s="133"/>
    </row>
    <row r="59" spans="2:22" x14ac:dyDescent="0.3">
      <c r="B59" s="131"/>
      <c r="C59" s="135">
        <v>41107</v>
      </c>
      <c r="D59" s="136" t="s">
        <v>72</v>
      </c>
      <c r="E59" s="137">
        <v>94351.08</v>
      </c>
      <c r="F59" s="137">
        <v>150078.58999999997</v>
      </c>
      <c r="G59" s="137">
        <v>206137.56</v>
      </c>
      <c r="H59" s="137">
        <v>233442.71000000002</v>
      </c>
      <c r="I59" s="137">
        <v>201667.27000000005</v>
      </c>
      <c r="J59" s="137">
        <v>234292.81</v>
      </c>
      <c r="K59" s="137">
        <v>572004.61</v>
      </c>
      <c r="L59" s="137">
        <v>200071.65000000002</v>
      </c>
      <c r="M59" s="137">
        <v>647408.52</v>
      </c>
      <c r="N59" s="137">
        <v>0</v>
      </c>
      <c r="O59" s="137">
        <v>0</v>
      </c>
      <c r="P59" s="137">
        <v>0</v>
      </c>
      <c r="Q59" s="137">
        <f t="shared" si="1"/>
        <v>2539454.7999999998</v>
      </c>
      <c r="R59" s="133"/>
      <c r="S59" s="134"/>
      <c r="T59" s="131"/>
      <c r="U59" s="137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2539454.7999999998</v>
      </c>
      <c r="V59" s="133"/>
    </row>
    <row r="60" spans="2:22" x14ac:dyDescent="0.3">
      <c r="B60" s="131"/>
      <c r="C60" s="135">
        <v>41301</v>
      </c>
      <c r="D60" s="136" t="s">
        <v>73</v>
      </c>
      <c r="E60" s="137">
        <v>101341.47000000002</v>
      </c>
      <c r="F60" s="137">
        <v>120488.78</v>
      </c>
      <c r="G60" s="137">
        <v>155790.09999999998</v>
      </c>
      <c r="H60" s="137">
        <v>106551.88999999998</v>
      </c>
      <c r="I60" s="137">
        <v>427843.55000000005</v>
      </c>
      <c r="J60" s="137">
        <v>493356.62</v>
      </c>
      <c r="K60" s="137">
        <v>216216.86</v>
      </c>
      <c r="L60" s="137">
        <v>116258.8</v>
      </c>
      <c r="M60" s="137">
        <v>211306.3</v>
      </c>
      <c r="N60" s="137">
        <v>0</v>
      </c>
      <c r="O60" s="137">
        <v>0</v>
      </c>
      <c r="P60" s="137">
        <v>0</v>
      </c>
      <c r="Q60" s="137">
        <f t="shared" si="1"/>
        <v>1949154.37</v>
      </c>
      <c r="R60" s="133"/>
      <c r="S60" s="134"/>
      <c r="T60" s="131"/>
      <c r="U60" s="137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1949154.37</v>
      </c>
      <c r="V60" s="133"/>
    </row>
    <row r="61" spans="2:22" x14ac:dyDescent="0.3">
      <c r="B61" s="131"/>
      <c r="C61" s="135">
        <v>41401</v>
      </c>
      <c r="D61" s="136" t="s">
        <v>74</v>
      </c>
      <c r="E61" s="137">
        <v>37871.150000000009</v>
      </c>
      <c r="F61" s="137">
        <v>193401.56999999998</v>
      </c>
      <c r="G61" s="137">
        <v>218637.13</v>
      </c>
      <c r="H61" s="137">
        <v>154136.04</v>
      </c>
      <c r="I61" s="137">
        <v>156334.66999999998</v>
      </c>
      <c r="J61" s="137">
        <v>178161.28000000003</v>
      </c>
      <c r="K61" s="137">
        <v>161441.03</v>
      </c>
      <c r="L61" s="137">
        <v>160004.32</v>
      </c>
      <c r="M61" s="137">
        <v>161516.09999999998</v>
      </c>
      <c r="N61" s="137">
        <v>0</v>
      </c>
      <c r="O61" s="137">
        <v>0</v>
      </c>
      <c r="P61" s="137">
        <v>0</v>
      </c>
      <c r="Q61" s="137">
        <f t="shared" si="1"/>
        <v>1421503.29</v>
      </c>
      <c r="R61" s="133"/>
      <c r="S61" s="134"/>
      <c r="T61" s="131"/>
      <c r="U61" s="137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1421503.29</v>
      </c>
      <c r="V61" s="133"/>
    </row>
    <row r="62" spans="2:22" x14ac:dyDescent="0.3">
      <c r="B62" s="131"/>
      <c r="C62" s="135">
        <v>41501</v>
      </c>
      <c r="D62" s="136" t="s">
        <v>75</v>
      </c>
      <c r="E62" s="137">
        <v>189065.06999999992</v>
      </c>
      <c r="F62" s="137">
        <v>1983418.81</v>
      </c>
      <c r="G62" s="137">
        <v>678693.93</v>
      </c>
      <c r="H62" s="137">
        <v>673708.85</v>
      </c>
      <c r="I62" s="137">
        <v>605185.26</v>
      </c>
      <c r="J62" s="137">
        <v>605294.52999999991</v>
      </c>
      <c r="K62" s="137">
        <v>642659.51</v>
      </c>
      <c r="L62" s="137">
        <v>456877.35</v>
      </c>
      <c r="M62" s="137">
        <v>508340.06999999995</v>
      </c>
      <c r="N62" s="137">
        <v>0</v>
      </c>
      <c r="O62" s="137">
        <v>0</v>
      </c>
      <c r="P62" s="137">
        <v>0</v>
      </c>
      <c r="Q62" s="137">
        <f t="shared" si="1"/>
        <v>6343243.3799999999</v>
      </c>
      <c r="R62" s="133"/>
      <c r="S62" s="134"/>
      <c r="T62" s="131"/>
      <c r="U62" s="137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6343243.3799999999</v>
      </c>
      <c r="V62" s="133"/>
    </row>
    <row r="63" spans="2:22" x14ac:dyDescent="0.3">
      <c r="B63" s="131"/>
      <c r="C63" s="135">
        <v>41504</v>
      </c>
      <c r="D63" s="136" t="s">
        <v>76</v>
      </c>
      <c r="E63" s="137">
        <v>62870.919999999976</v>
      </c>
      <c r="F63" s="137">
        <v>124908.53</v>
      </c>
      <c r="G63" s="137">
        <v>426650.96</v>
      </c>
      <c r="H63" s="137">
        <v>310439.43000000005</v>
      </c>
      <c r="I63" s="137">
        <v>242347.08000000002</v>
      </c>
      <c r="J63" s="137">
        <v>1294464.8999999999</v>
      </c>
      <c r="K63" s="137">
        <v>626985.94000000006</v>
      </c>
      <c r="L63" s="137">
        <v>265261.09999999998</v>
      </c>
      <c r="M63" s="137">
        <v>211327.46000000002</v>
      </c>
      <c r="N63" s="137">
        <v>0</v>
      </c>
      <c r="O63" s="137">
        <v>0</v>
      </c>
      <c r="P63" s="137">
        <v>0</v>
      </c>
      <c r="Q63" s="137">
        <f t="shared" si="1"/>
        <v>3565256.3200000003</v>
      </c>
      <c r="R63" s="133"/>
      <c r="S63" s="134"/>
      <c r="T63" s="131"/>
      <c r="U63" s="137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3565256.3200000003</v>
      </c>
      <c r="V63" s="133"/>
    </row>
    <row r="64" spans="2:22" x14ac:dyDescent="0.3">
      <c r="B64" s="131"/>
      <c r="C64" s="135">
        <v>41506</v>
      </c>
      <c r="D64" s="136" t="s">
        <v>77</v>
      </c>
      <c r="E64" s="137">
        <v>292289.60000000003</v>
      </c>
      <c r="F64" s="137">
        <v>835250.64000000013</v>
      </c>
      <c r="G64" s="137">
        <v>2673483.5499999998</v>
      </c>
      <c r="H64" s="137">
        <v>4106653.7600000002</v>
      </c>
      <c r="I64" s="137">
        <v>3918339.6</v>
      </c>
      <c r="J64" s="137">
        <v>6456629.4699999988</v>
      </c>
      <c r="K64" s="137">
        <v>8611528.1899999995</v>
      </c>
      <c r="L64" s="137">
        <v>18382557.350000005</v>
      </c>
      <c r="M64" s="137">
        <v>12236793.92</v>
      </c>
      <c r="N64" s="137">
        <v>0</v>
      </c>
      <c r="O64" s="137">
        <v>0</v>
      </c>
      <c r="P64" s="137">
        <v>0</v>
      </c>
      <c r="Q64" s="137">
        <f t="shared" si="1"/>
        <v>57513526.079999998</v>
      </c>
      <c r="R64" s="133"/>
      <c r="S64" s="134"/>
      <c r="T64" s="131"/>
      <c r="U64" s="137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57513526.079999998</v>
      </c>
      <c r="V64" s="133"/>
    </row>
    <row r="65" spans="2:22" x14ac:dyDescent="0.3">
      <c r="B65" s="131"/>
      <c r="C65" s="135">
        <v>41510</v>
      </c>
      <c r="D65" s="136" t="s">
        <v>78</v>
      </c>
      <c r="E65" s="137">
        <v>65295.25</v>
      </c>
      <c r="F65" s="137">
        <v>126116.14</v>
      </c>
      <c r="G65" s="137">
        <v>160551.29</v>
      </c>
      <c r="H65" s="137">
        <v>143168.17000000001</v>
      </c>
      <c r="I65" s="137">
        <v>153859.10000000003</v>
      </c>
      <c r="J65" s="137">
        <v>134799.95000000004</v>
      </c>
      <c r="K65" s="137">
        <v>132200.44</v>
      </c>
      <c r="L65" s="137">
        <v>133543.61000000002</v>
      </c>
      <c r="M65" s="137">
        <v>143270.13999999998</v>
      </c>
      <c r="N65" s="137">
        <v>0</v>
      </c>
      <c r="O65" s="137">
        <v>0</v>
      </c>
      <c r="P65" s="137">
        <v>0</v>
      </c>
      <c r="Q65" s="137">
        <f t="shared" si="1"/>
        <v>1192804.0900000003</v>
      </c>
      <c r="R65" s="133"/>
      <c r="S65" s="134"/>
      <c r="T65" s="131"/>
      <c r="U65" s="137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1192804.0900000003</v>
      </c>
      <c r="V65" s="133"/>
    </row>
    <row r="66" spans="2:22" x14ac:dyDescent="0.3">
      <c r="B66" s="131"/>
      <c r="C66" s="135">
        <v>41601</v>
      </c>
      <c r="D66" s="136" t="s">
        <v>79</v>
      </c>
      <c r="E66" s="137">
        <v>16364101.5</v>
      </c>
      <c r="F66" s="137">
        <v>19910047.579999987</v>
      </c>
      <c r="G66" s="137">
        <v>20993933.589999989</v>
      </c>
      <c r="H66" s="137">
        <v>20668249.219999962</v>
      </c>
      <c r="I66" s="137">
        <v>18194561.619999986</v>
      </c>
      <c r="J66" s="137">
        <v>18748275.019999985</v>
      </c>
      <c r="K66" s="137">
        <v>20329668.010000024</v>
      </c>
      <c r="L66" s="137">
        <v>19221285.410000004</v>
      </c>
      <c r="M66" s="137">
        <v>21202749.800000034</v>
      </c>
      <c r="N66" s="137">
        <v>0</v>
      </c>
      <c r="O66" s="137">
        <v>0</v>
      </c>
      <c r="P66" s="137">
        <v>0</v>
      </c>
      <c r="Q66" s="137">
        <f t="shared" si="1"/>
        <v>175632871.74999997</v>
      </c>
      <c r="R66" s="133"/>
      <c r="S66" s="134"/>
      <c r="T66" s="131"/>
      <c r="U66" s="137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175632871.74999997</v>
      </c>
      <c r="V66" s="133"/>
    </row>
    <row r="67" spans="2:22" x14ac:dyDescent="0.3">
      <c r="B67" s="131"/>
      <c r="C67" s="135">
        <v>41603</v>
      </c>
      <c r="D67" s="136" t="s">
        <v>44</v>
      </c>
      <c r="E67" s="137">
        <v>1524.6899999999998</v>
      </c>
      <c r="F67" s="137">
        <v>4256.53</v>
      </c>
      <c r="G67" s="137">
        <v>4960.37</v>
      </c>
      <c r="H67" s="137">
        <v>4580.25</v>
      </c>
      <c r="I67" s="137">
        <v>4424.6899999999996</v>
      </c>
      <c r="J67" s="137">
        <v>5508.65</v>
      </c>
      <c r="K67" s="137">
        <v>4607.8999999999996</v>
      </c>
      <c r="L67" s="137">
        <v>4592.95</v>
      </c>
      <c r="M67" s="137">
        <v>5273.9000000000005</v>
      </c>
      <c r="N67" s="137">
        <v>0</v>
      </c>
      <c r="O67" s="137">
        <v>0</v>
      </c>
      <c r="P67" s="137">
        <v>0</v>
      </c>
      <c r="Q67" s="137">
        <f t="shared" ref="Q67:Q95" si="2">SUM(E67:P67)</f>
        <v>39729.93</v>
      </c>
      <c r="R67" s="133"/>
      <c r="S67" s="134"/>
      <c r="T67" s="131"/>
      <c r="U67" s="137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39729.93</v>
      </c>
      <c r="V67" s="133"/>
    </row>
    <row r="68" spans="2:22" x14ac:dyDescent="0.3">
      <c r="B68" s="131"/>
      <c r="C68" s="135">
        <v>41604</v>
      </c>
      <c r="D68" s="136" t="s">
        <v>45</v>
      </c>
      <c r="E68" s="137">
        <v>17889.14</v>
      </c>
      <c r="F68" s="137">
        <v>21558.82</v>
      </c>
      <c r="G68" s="137">
        <v>27270.970000000005</v>
      </c>
      <c r="H68" s="137">
        <v>20931.949999999997</v>
      </c>
      <c r="I68" s="137">
        <v>31459.130000000005</v>
      </c>
      <c r="J68" s="137">
        <v>27742.800000000003</v>
      </c>
      <c r="K68" s="137">
        <v>21952.04</v>
      </c>
      <c r="L68" s="137">
        <v>26276.050000000003</v>
      </c>
      <c r="M68" s="137">
        <v>21991.79</v>
      </c>
      <c r="N68" s="137">
        <v>0</v>
      </c>
      <c r="O68" s="137">
        <v>0</v>
      </c>
      <c r="P68" s="137">
        <v>0</v>
      </c>
      <c r="Q68" s="137">
        <f t="shared" si="2"/>
        <v>217072.69000000003</v>
      </c>
      <c r="R68" s="133"/>
      <c r="S68" s="134"/>
      <c r="T68" s="131"/>
      <c r="U68" s="137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217072.69000000003</v>
      </c>
      <c r="V68" s="133"/>
    </row>
    <row r="69" spans="2:22" x14ac:dyDescent="0.3">
      <c r="B69" s="131"/>
      <c r="C69" s="135">
        <v>41801</v>
      </c>
      <c r="D69" s="136" t="s">
        <v>80</v>
      </c>
      <c r="E69" s="137">
        <v>65882.64</v>
      </c>
      <c r="F69" s="137">
        <v>162186.71000000002</v>
      </c>
      <c r="G69" s="137">
        <v>135580.76000000004</v>
      </c>
      <c r="H69" s="137">
        <v>198064.24999999997</v>
      </c>
      <c r="I69" s="137">
        <v>123940.65</v>
      </c>
      <c r="J69" s="137">
        <v>174975.13999999998</v>
      </c>
      <c r="K69" s="137">
        <v>194878.33</v>
      </c>
      <c r="L69" s="137">
        <v>119298.59999999998</v>
      </c>
      <c r="M69" s="137">
        <v>165769.57</v>
      </c>
      <c r="N69" s="137">
        <v>0</v>
      </c>
      <c r="O69" s="137">
        <v>0</v>
      </c>
      <c r="P69" s="137">
        <v>0</v>
      </c>
      <c r="Q69" s="137">
        <f t="shared" si="2"/>
        <v>1340576.6500000001</v>
      </c>
      <c r="R69" s="133"/>
      <c r="S69" s="134"/>
      <c r="T69" s="131"/>
      <c r="U69" s="137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1340576.6500000001</v>
      </c>
      <c r="V69" s="133"/>
    </row>
    <row r="70" spans="2:22" x14ac:dyDescent="0.3">
      <c r="B70" s="131"/>
      <c r="C70" s="135">
        <v>41901</v>
      </c>
      <c r="D70" s="136" t="s">
        <v>81</v>
      </c>
      <c r="E70" s="137">
        <v>21642.210000000003</v>
      </c>
      <c r="F70" s="137">
        <v>113609.09000000001</v>
      </c>
      <c r="G70" s="137">
        <v>65572.91</v>
      </c>
      <c r="H70" s="137">
        <v>95629.030000000013</v>
      </c>
      <c r="I70" s="137">
        <v>1761187.0699999994</v>
      </c>
      <c r="J70" s="137">
        <v>3164631.0300000003</v>
      </c>
      <c r="K70" s="137">
        <v>487135.67</v>
      </c>
      <c r="L70" s="137">
        <v>132725.57</v>
      </c>
      <c r="M70" s="137">
        <v>571512.77</v>
      </c>
      <c r="N70" s="137">
        <v>0</v>
      </c>
      <c r="O70" s="137">
        <v>0</v>
      </c>
      <c r="P70" s="137">
        <v>0</v>
      </c>
      <c r="Q70" s="137">
        <f t="shared" si="2"/>
        <v>6413645.3499999996</v>
      </c>
      <c r="R70" s="133"/>
      <c r="S70" s="134"/>
      <c r="T70" s="131"/>
      <c r="U70" s="137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6413645.3499999996</v>
      </c>
      <c r="V70" s="133"/>
    </row>
    <row r="71" spans="2:22" x14ac:dyDescent="0.3">
      <c r="B71" s="131"/>
      <c r="C71" s="135">
        <v>42001</v>
      </c>
      <c r="D71" s="136" t="s">
        <v>82</v>
      </c>
      <c r="E71" s="137">
        <v>98676.699999999939</v>
      </c>
      <c r="F71" s="137">
        <v>240020.93</v>
      </c>
      <c r="G71" s="137">
        <v>1599399.47</v>
      </c>
      <c r="H71" s="137">
        <v>377143.44999999995</v>
      </c>
      <c r="I71" s="137">
        <v>1466846.4900000002</v>
      </c>
      <c r="J71" s="137">
        <v>1131862.97</v>
      </c>
      <c r="K71" s="137">
        <v>399126.62</v>
      </c>
      <c r="L71" s="137">
        <v>257134.58999999997</v>
      </c>
      <c r="M71" s="137">
        <v>693459.36999999988</v>
      </c>
      <c r="N71" s="137">
        <v>0</v>
      </c>
      <c r="O71" s="137">
        <v>0</v>
      </c>
      <c r="P71" s="137">
        <v>0</v>
      </c>
      <c r="Q71" s="137">
        <f t="shared" si="2"/>
        <v>6263670.5899999999</v>
      </c>
      <c r="R71" s="133"/>
      <c r="S71" s="134"/>
      <c r="T71" s="131"/>
      <c r="U71" s="137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6263670.5899999999</v>
      </c>
      <c r="V71" s="133"/>
    </row>
    <row r="72" spans="2:22" x14ac:dyDescent="0.3">
      <c r="B72" s="131"/>
      <c r="C72" s="135">
        <v>42002</v>
      </c>
      <c r="D72" s="136" t="s">
        <v>83</v>
      </c>
      <c r="E72" s="137">
        <v>70169.069999999992</v>
      </c>
      <c r="F72" s="137">
        <v>95008.099999999991</v>
      </c>
      <c r="G72" s="137">
        <v>116313.61</v>
      </c>
      <c r="H72" s="137">
        <v>129581.02999999996</v>
      </c>
      <c r="I72" s="137">
        <v>137235.18999999994</v>
      </c>
      <c r="J72" s="137">
        <v>136530.06999999998</v>
      </c>
      <c r="K72" s="137">
        <v>135904.71000000002</v>
      </c>
      <c r="L72" s="137">
        <v>110706.09000000001</v>
      </c>
      <c r="M72" s="137">
        <v>129290.05</v>
      </c>
      <c r="N72" s="137">
        <v>0</v>
      </c>
      <c r="O72" s="137">
        <v>0</v>
      </c>
      <c r="P72" s="137">
        <v>0</v>
      </c>
      <c r="Q72" s="137">
        <f t="shared" si="2"/>
        <v>1060737.9199999997</v>
      </c>
      <c r="R72" s="133"/>
      <c r="S72" s="134"/>
      <c r="T72" s="131"/>
      <c r="U72" s="137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1060737.9199999997</v>
      </c>
      <c r="V72" s="133"/>
    </row>
    <row r="73" spans="2:22" x14ac:dyDescent="0.3">
      <c r="B73" s="131"/>
      <c r="C73" s="135">
        <v>42004</v>
      </c>
      <c r="D73" s="136" t="s">
        <v>84</v>
      </c>
      <c r="E73" s="137">
        <v>320210.97999999992</v>
      </c>
      <c r="F73" s="137">
        <v>464592.56000000006</v>
      </c>
      <c r="G73" s="137">
        <v>491069.1999999999</v>
      </c>
      <c r="H73" s="137">
        <v>710764.61999999988</v>
      </c>
      <c r="I73" s="137">
        <v>505576.73999999987</v>
      </c>
      <c r="J73" s="137">
        <v>569111.50999999989</v>
      </c>
      <c r="K73" s="137">
        <v>549555.5</v>
      </c>
      <c r="L73" s="137">
        <v>585907.42999999993</v>
      </c>
      <c r="M73" s="137">
        <v>660445.57999999996</v>
      </c>
      <c r="N73" s="137">
        <v>0</v>
      </c>
      <c r="O73" s="137">
        <v>0</v>
      </c>
      <c r="P73" s="137">
        <v>0</v>
      </c>
      <c r="Q73" s="137">
        <f t="shared" si="2"/>
        <v>4857234.1199999992</v>
      </c>
      <c r="R73" s="133"/>
      <c r="S73" s="134"/>
      <c r="T73" s="131"/>
      <c r="U73" s="137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4857234.1199999992</v>
      </c>
      <c r="V73" s="133"/>
    </row>
    <row r="74" spans="2:22" x14ac:dyDescent="0.3">
      <c r="B74" s="131"/>
      <c r="C74" s="135">
        <v>42101</v>
      </c>
      <c r="D74" s="136" t="s">
        <v>85</v>
      </c>
      <c r="E74" s="137">
        <v>24316.229999999996</v>
      </c>
      <c r="F74" s="137">
        <v>177806.41999999998</v>
      </c>
      <c r="G74" s="137">
        <v>180119.86000000002</v>
      </c>
      <c r="H74" s="137">
        <v>2490213.0500000003</v>
      </c>
      <c r="I74" s="137">
        <v>283748.18</v>
      </c>
      <c r="J74" s="137">
        <v>378075.70999999996</v>
      </c>
      <c r="K74" s="137">
        <v>2510404.5699999998</v>
      </c>
      <c r="L74" s="137">
        <v>169901.88</v>
      </c>
      <c r="M74" s="137">
        <v>224908.91</v>
      </c>
      <c r="N74" s="137">
        <v>0</v>
      </c>
      <c r="O74" s="137">
        <v>0</v>
      </c>
      <c r="P74" s="137">
        <v>0</v>
      </c>
      <c r="Q74" s="137">
        <f t="shared" si="2"/>
        <v>6439494.8100000005</v>
      </c>
      <c r="R74" s="133"/>
      <c r="S74" s="134"/>
      <c r="T74" s="131"/>
      <c r="U74" s="137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6439494.8100000005</v>
      </c>
      <c r="V74" s="133"/>
    </row>
    <row r="75" spans="2:22" x14ac:dyDescent="0.3">
      <c r="B75" s="131"/>
      <c r="C75" s="135">
        <v>50201</v>
      </c>
      <c r="D75" s="136" t="s">
        <v>86</v>
      </c>
      <c r="E75" s="137">
        <v>33232.839999999997</v>
      </c>
      <c r="F75" s="137">
        <v>67496.58</v>
      </c>
      <c r="G75" s="137">
        <v>54627.22</v>
      </c>
      <c r="H75" s="137">
        <v>48487.890000000007</v>
      </c>
      <c r="I75" s="137">
        <v>52733.39</v>
      </c>
      <c r="J75" s="137">
        <v>60630.899999999994</v>
      </c>
      <c r="K75" s="137">
        <v>67759.16</v>
      </c>
      <c r="L75" s="137">
        <v>50905.099999999984</v>
      </c>
      <c r="M75" s="137">
        <v>54871.169999999991</v>
      </c>
      <c r="N75" s="137">
        <v>0</v>
      </c>
      <c r="O75" s="137">
        <v>0</v>
      </c>
      <c r="P75" s="137">
        <v>0</v>
      </c>
      <c r="Q75" s="137">
        <f t="shared" si="2"/>
        <v>490744.25000000006</v>
      </c>
      <c r="R75" s="133"/>
      <c r="S75" s="134"/>
      <c r="T75" s="131"/>
      <c r="U75" s="137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490744.25000000006</v>
      </c>
      <c r="V75" s="133"/>
    </row>
    <row r="76" spans="2:22" x14ac:dyDescent="0.3">
      <c r="B76" s="131"/>
      <c r="C76" s="135">
        <v>50301</v>
      </c>
      <c r="D76" s="136" t="s">
        <v>87</v>
      </c>
      <c r="E76" s="137">
        <v>140794.78000000003</v>
      </c>
      <c r="F76" s="137">
        <v>158017.32000000004</v>
      </c>
      <c r="G76" s="137">
        <v>187108.01000000004</v>
      </c>
      <c r="H76" s="137">
        <v>179397.01</v>
      </c>
      <c r="I76" s="137">
        <v>177030.99</v>
      </c>
      <c r="J76" s="137">
        <v>183771.50999999998</v>
      </c>
      <c r="K76" s="137">
        <v>204030.60000000003</v>
      </c>
      <c r="L76" s="137">
        <v>167024.10000000003</v>
      </c>
      <c r="M76" s="137">
        <v>179232.12</v>
      </c>
      <c r="N76" s="137">
        <v>0</v>
      </c>
      <c r="O76" s="137">
        <v>0</v>
      </c>
      <c r="P76" s="137">
        <v>0</v>
      </c>
      <c r="Q76" s="137">
        <f t="shared" si="2"/>
        <v>1576406.4400000004</v>
      </c>
      <c r="R76" s="133"/>
      <c r="S76" s="134"/>
      <c r="T76" s="131"/>
      <c r="U76" s="137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1576406.4400000004</v>
      </c>
      <c r="V76" s="133"/>
    </row>
    <row r="77" spans="2:22" x14ac:dyDescent="0.3">
      <c r="B77" s="131"/>
      <c r="C77" s="135">
        <v>50401</v>
      </c>
      <c r="D77" s="136" t="s">
        <v>88</v>
      </c>
      <c r="E77" s="137">
        <v>78055.58</v>
      </c>
      <c r="F77" s="137">
        <v>214552.07000000004</v>
      </c>
      <c r="G77" s="137">
        <v>253740.51</v>
      </c>
      <c r="H77" s="137">
        <v>155228.07999999999</v>
      </c>
      <c r="I77" s="137">
        <v>163389.38999999998</v>
      </c>
      <c r="J77" s="137">
        <v>266416.37</v>
      </c>
      <c r="K77" s="137">
        <v>299790.61</v>
      </c>
      <c r="L77" s="137">
        <v>107750.65</v>
      </c>
      <c r="M77" s="137">
        <v>212390.30000000002</v>
      </c>
      <c r="N77" s="137">
        <v>0</v>
      </c>
      <c r="O77" s="137">
        <v>0</v>
      </c>
      <c r="P77" s="137">
        <v>0</v>
      </c>
      <c r="Q77" s="137">
        <f t="shared" si="2"/>
        <v>1751313.5599999998</v>
      </c>
      <c r="R77" s="133"/>
      <c r="S77" s="134"/>
      <c r="T77" s="131"/>
      <c r="U77" s="137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1751313.5599999998</v>
      </c>
      <c r="V77" s="133"/>
    </row>
    <row r="78" spans="2:22" x14ac:dyDescent="0.3">
      <c r="B78" s="131"/>
      <c r="C78" s="135">
        <v>50801</v>
      </c>
      <c r="D78" s="136" t="s">
        <v>89</v>
      </c>
      <c r="E78" s="137">
        <v>20000</v>
      </c>
      <c r="F78" s="137">
        <v>16000</v>
      </c>
      <c r="G78" s="137">
        <v>16000</v>
      </c>
      <c r="H78" s="137">
        <v>16000</v>
      </c>
      <c r="I78" s="137">
        <v>16000</v>
      </c>
      <c r="J78" s="137">
        <v>16000</v>
      </c>
      <c r="K78" s="137">
        <v>25000</v>
      </c>
      <c r="L78" s="137">
        <v>23000</v>
      </c>
      <c r="M78" s="137">
        <v>23000</v>
      </c>
      <c r="N78" s="137">
        <v>0</v>
      </c>
      <c r="O78" s="137">
        <v>0</v>
      </c>
      <c r="P78" s="137">
        <v>0</v>
      </c>
      <c r="Q78" s="137">
        <f t="shared" si="2"/>
        <v>171000</v>
      </c>
      <c r="R78" s="133"/>
      <c r="S78" s="134"/>
      <c r="T78" s="131"/>
      <c r="U78" s="137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171000</v>
      </c>
      <c r="V78" s="133"/>
    </row>
    <row r="79" spans="2:22" x14ac:dyDescent="0.3">
      <c r="B79" s="131"/>
      <c r="C79" s="135">
        <v>50901</v>
      </c>
      <c r="D79" s="136" t="s">
        <v>90</v>
      </c>
      <c r="E79" s="137">
        <v>518120.80000000005</v>
      </c>
      <c r="F79" s="137">
        <v>699757.10000000021</v>
      </c>
      <c r="G79" s="137">
        <v>892223.08000000031</v>
      </c>
      <c r="H79" s="137">
        <v>810020.7200000002</v>
      </c>
      <c r="I79" s="137">
        <v>847882.5399999998</v>
      </c>
      <c r="J79" s="137">
        <v>907477.27999999991</v>
      </c>
      <c r="K79" s="137">
        <v>906112.9299999997</v>
      </c>
      <c r="L79" s="137">
        <v>778643.7699999999</v>
      </c>
      <c r="M79" s="137">
        <v>1144630.3799999999</v>
      </c>
      <c r="N79" s="137">
        <v>0</v>
      </c>
      <c r="O79" s="137">
        <v>0</v>
      </c>
      <c r="P79" s="137">
        <v>0</v>
      </c>
      <c r="Q79" s="137">
        <f t="shared" si="2"/>
        <v>7504868.5999999996</v>
      </c>
      <c r="R79" s="133"/>
      <c r="S79" s="134"/>
      <c r="T79" s="131"/>
      <c r="U79" s="137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7504868.5999999996</v>
      </c>
      <c r="V79" s="133"/>
    </row>
    <row r="80" spans="2:22" x14ac:dyDescent="0.3">
      <c r="B80" s="131"/>
      <c r="C80" s="135">
        <v>51001</v>
      </c>
      <c r="D80" s="136" t="s">
        <v>91</v>
      </c>
      <c r="E80" s="137">
        <v>54498.200000000012</v>
      </c>
      <c r="F80" s="137">
        <v>57116.05</v>
      </c>
      <c r="G80" s="137">
        <v>53600.87000000001</v>
      </c>
      <c r="H80" s="137">
        <v>73508.220000000016</v>
      </c>
      <c r="I80" s="137">
        <v>91333.97</v>
      </c>
      <c r="J80" s="137">
        <v>78712.850000000006</v>
      </c>
      <c r="K80" s="137">
        <v>77570.420000000013</v>
      </c>
      <c r="L80" s="137">
        <v>59302.610000000008</v>
      </c>
      <c r="M80" s="137">
        <v>62067.55</v>
      </c>
      <c r="N80" s="137">
        <v>0</v>
      </c>
      <c r="O80" s="137">
        <v>0</v>
      </c>
      <c r="P80" s="137">
        <v>0</v>
      </c>
      <c r="Q80" s="137">
        <f t="shared" si="2"/>
        <v>607710.74000000011</v>
      </c>
      <c r="R80" s="133"/>
      <c r="S80" s="134"/>
      <c r="T80" s="131"/>
      <c r="U80" s="137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607710.74000000011</v>
      </c>
      <c r="V80" s="133"/>
    </row>
    <row r="81" spans="2:22" x14ac:dyDescent="0.3">
      <c r="B81" s="131"/>
      <c r="C81" s="135">
        <v>51101</v>
      </c>
      <c r="D81" s="136" t="s">
        <v>92</v>
      </c>
      <c r="E81" s="137">
        <v>0</v>
      </c>
      <c r="F81" s="137">
        <v>36666.68</v>
      </c>
      <c r="G81" s="137">
        <v>18333.330000000002</v>
      </c>
      <c r="H81" s="137">
        <v>18333.330000000002</v>
      </c>
      <c r="I81" s="137">
        <v>18333.330000000002</v>
      </c>
      <c r="J81" s="137">
        <v>18333.330000000002</v>
      </c>
      <c r="K81" s="137">
        <v>27500</v>
      </c>
      <c r="L81" s="137">
        <v>27500</v>
      </c>
      <c r="M81" s="137">
        <v>27500</v>
      </c>
      <c r="N81" s="137">
        <v>0</v>
      </c>
      <c r="O81" s="137">
        <v>0</v>
      </c>
      <c r="P81" s="137">
        <v>0</v>
      </c>
      <c r="Q81" s="137">
        <f t="shared" si="2"/>
        <v>192500</v>
      </c>
      <c r="R81" s="133"/>
      <c r="S81" s="134"/>
      <c r="T81" s="131"/>
      <c r="U81" s="137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192500</v>
      </c>
      <c r="V81" s="133"/>
    </row>
    <row r="82" spans="2:22" x14ac:dyDescent="0.3">
      <c r="B82" s="131"/>
      <c r="C82" s="135">
        <v>51301</v>
      </c>
      <c r="D82" s="136" t="s">
        <v>93</v>
      </c>
      <c r="E82" s="137">
        <v>11346.510000000002</v>
      </c>
      <c r="F82" s="137">
        <v>33538.910000000003</v>
      </c>
      <c r="G82" s="137">
        <v>29065.48</v>
      </c>
      <c r="H82" s="137">
        <v>33288.460000000006</v>
      </c>
      <c r="I82" s="137">
        <v>28167.200000000004</v>
      </c>
      <c r="J82" s="137">
        <v>31423.51</v>
      </c>
      <c r="K82" s="137">
        <v>43447.72</v>
      </c>
      <c r="L82" s="137">
        <v>43932.650000000009</v>
      </c>
      <c r="M82" s="137">
        <v>29691.899999999994</v>
      </c>
      <c r="N82" s="137">
        <v>0</v>
      </c>
      <c r="O82" s="137">
        <v>0</v>
      </c>
      <c r="P82" s="137">
        <v>0</v>
      </c>
      <c r="Q82" s="137">
        <f t="shared" si="2"/>
        <v>283902.34000000008</v>
      </c>
      <c r="R82" s="133"/>
      <c r="S82" s="134"/>
      <c r="T82" s="131"/>
      <c r="U82" s="137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283902.34000000008</v>
      </c>
      <c r="V82" s="133"/>
    </row>
    <row r="83" spans="2:22" x14ac:dyDescent="0.3">
      <c r="B83" s="131"/>
      <c r="C83" s="135">
        <v>51401</v>
      </c>
      <c r="D83" s="136" t="s">
        <v>94</v>
      </c>
      <c r="E83" s="137">
        <v>4100.5000000000009</v>
      </c>
      <c r="F83" s="137">
        <v>4642.3100000000013</v>
      </c>
      <c r="G83" s="137">
        <v>5895.1400000000012</v>
      </c>
      <c r="H83" s="137">
        <v>4642.3100000000013</v>
      </c>
      <c r="I83" s="137">
        <v>7108.0599999999995</v>
      </c>
      <c r="J83" s="137">
        <v>5302.7399999999989</v>
      </c>
      <c r="K83" s="137">
        <v>5561.5299999999988</v>
      </c>
      <c r="L83" s="137">
        <v>6383.7</v>
      </c>
      <c r="M83" s="137">
        <v>10248.900000000001</v>
      </c>
      <c r="N83" s="137">
        <v>0</v>
      </c>
      <c r="O83" s="137">
        <v>0</v>
      </c>
      <c r="P83" s="137">
        <v>0</v>
      </c>
      <c r="Q83" s="137">
        <f t="shared" si="2"/>
        <v>53885.189999999995</v>
      </c>
      <c r="R83" s="133"/>
      <c r="S83" s="134"/>
      <c r="T83" s="131"/>
      <c r="U83" s="137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53885.189999999995</v>
      </c>
      <c r="V83" s="133"/>
    </row>
    <row r="84" spans="2:22" x14ac:dyDescent="0.3">
      <c r="B84" s="131"/>
      <c r="C84" s="135">
        <v>51601</v>
      </c>
      <c r="D84" s="136" t="s">
        <v>95</v>
      </c>
      <c r="E84" s="137">
        <v>28373.510000000002</v>
      </c>
      <c r="F84" s="137">
        <v>35189.950000000004</v>
      </c>
      <c r="G84" s="137">
        <v>38266.670000000006</v>
      </c>
      <c r="H84" s="137">
        <v>32750.190000000002</v>
      </c>
      <c r="I84" s="137">
        <v>34514.03</v>
      </c>
      <c r="J84" s="137">
        <v>34448.390000000007</v>
      </c>
      <c r="K84" s="137">
        <v>35823.679999999986</v>
      </c>
      <c r="L84" s="137">
        <v>33126.26999999999</v>
      </c>
      <c r="M84" s="137">
        <v>40531.160000000003</v>
      </c>
      <c r="N84" s="137">
        <v>0</v>
      </c>
      <c r="O84" s="137">
        <v>0</v>
      </c>
      <c r="P84" s="137">
        <v>0</v>
      </c>
      <c r="Q84" s="137">
        <f t="shared" si="2"/>
        <v>313023.84999999998</v>
      </c>
      <c r="R84" s="133"/>
      <c r="S84" s="134"/>
      <c r="T84" s="131"/>
      <c r="U84" s="137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313023.84999999998</v>
      </c>
      <c r="V84" s="133"/>
    </row>
    <row r="85" spans="2:22" x14ac:dyDescent="0.3">
      <c r="B85" s="131"/>
      <c r="C85" s="135">
        <v>51801</v>
      </c>
      <c r="D85" s="136" t="s">
        <v>96</v>
      </c>
      <c r="E85" s="137">
        <v>0</v>
      </c>
      <c r="F85" s="137">
        <v>2867250</v>
      </c>
      <c r="G85" s="137">
        <v>1433625</v>
      </c>
      <c r="H85" s="137">
        <v>1433625</v>
      </c>
      <c r="I85" s="137">
        <v>1433625</v>
      </c>
      <c r="J85" s="137">
        <v>1433625</v>
      </c>
      <c r="K85" s="137">
        <v>1433625</v>
      </c>
      <c r="L85" s="137">
        <v>1433625</v>
      </c>
      <c r="M85" s="137">
        <v>1433625</v>
      </c>
      <c r="N85" s="137">
        <v>0</v>
      </c>
      <c r="O85" s="137">
        <v>0</v>
      </c>
      <c r="P85" s="137">
        <v>0</v>
      </c>
      <c r="Q85" s="137">
        <f t="shared" si="2"/>
        <v>12902625</v>
      </c>
      <c r="R85" s="133"/>
      <c r="S85" s="134"/>
      <c r="T85" s="131"/>
      <c r="U85" s="137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12902625</v>
      </c>
      <c r="V85" s="133"/>
    </row>
    <row r="86" spans="2:22" x14ac:dyDescent="0.3">
      <c r="B86" s="131"/>
      <c r="C86" s="135">
        <v>51901</v>
      </c>
      <c r="D86" s="136" t="s">
        <v>97</v>
      </c>
      <c r="E86" s="137">
        <v>20283.919999999998</v>
      </c>
      <c r="F86" s="137">
        <v>43212.65</v>
      </c>
      <c r="G86" s="137">
        <v>38153.240000000005</v>
      </c>
      <c r="H86" s="137">
        <v>33707.880000000005</v>
      </c>
      <c r="I86" s="137">
        <v>29009.820000000003</v>
      </c>
      <c r="J86" s="137">
        <v>38528.720000000001</v>
      </c>
      <c r="K86" s="137">
        <v>40975.590000000004</v>
      </c>
      <c r="L86" s="137">
        <v>40030.490000000005</v>
      </c>
      <c r="M86" s="137">
        <v>42231.74</v>
      </c>
      <c r="N86" s="137">
        <v>0</v>
      </c>
      <c r="O86" s="137">
        <v>0</v>
      </c>
      <c r="P86" s="137">
        <v>0</v>
      </c>
      <c r="Q86" s="137">
        <f t="shared" si="2"/>
        <v>326134.05</v>
      </c>
      <c r="R86" s="133"/>
      <c r="S86" s="134"/>
      <c r="T86" s="131"/>
      <c r="U86" s="137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326134.05</v>
      </c>
      <c r="V86" s="133"/>
    </row>
    <row r="87" spans="2:22" x14ac:dyDescent="0.3">
      <c r="B87" s="131"/>
      <c r="C87" s="135">
        <v>52001</v>
      </c>
      <c r="D87" s="136" t="s">
        <v>98</v>
      </c>
      <c r="E87" s="137">
        <v>102971.37000000002</v>
      </c>
      <c r="F87" s="137">
        <v>119343.18000000002</v>
      </c>
      <c r="G87" s="137">
        <v>168229.90000000002</v>
      </c>
      <c r="H87" s="137">
        <v>138151.84999999995</v>
      </c>
      <c r="I87" s="137">
        <v>128573.43000000002</v>
      </c>
      <c r="J87" s="137">
        <v>165537.86000000004</v>
      </c>
      <c r="K87" s="137">
        <v>190260.59000000003</v>
      </c>
      <c r="L87" s="137">
        <v>105512.79000000002</v>
      </c>
      <c r="M87" s="137">
        <v>157141.73000000004</v>
      </c>
      <c r="N87" s="137">
        <v>0</v>
      </c>
      <c r="O87" s="137">
        <v>0</v>
      </c>
      <c r="P87" s="137">
        <v>0</v>
      </c>
      <c r="Q87" s="137">
        <f t="shared" si="2"/>
        <v>1275722.7000000002</v>
      </c>
      <c r="R87" s="133"/>
      <c r="S87" s="134"/>
      <c r="T87" s="131"/>
      <c r="U87" s="137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1275722.7000000002</v>
      </c>
      <c r="V87" s="133"/>
    </row>
    <row r="88" spans="2:22" x14ac:dyDescent="0.3">
      <c r="B88" s="131"/>
      <c r="C88" s="135">
        <v>52301</v>
      </c>
      <c r="D88" s="136" t="s">
        <v>99</v>
      </c>
      <c r="E88" s="137">
        <v>24069.72</v>
      </c>
      <c r="F88" s="137">
        <v>27893.05</v>
      </c>
      <c r="G88" s="137">
        <v>26622.280000000006</v>
      </c>
      <c r="H88" s="137">
        <v>26362.870000000003</v>
      </c>
      <c r="I88" s="137">
        <v>27269.979999999996</v>
      </c>
      <c r="J88" s="137">
        <v>26904.920000000002</v>
      </c>
      <c r="K88" s="137">
        <v>27215.790000000008</v>
      </c>
      <c r="L88" s="137">
        <v>25341.560000000005</v>
      </c>
      <c r="M88" s="137">
        <v>35141.96</v>
      </c>
      <c r="N88" s="137">
        <v>0</v>
      </c>
      <c r="O88" s="137">
        <v>0</v>
      </c>
      <c r="P88" s="137">
        <v>0</v>
      </c>
      <c r="Q88" s="137">
        <f t="shared" si="2"/>
        <v>246822.13000000003</v>
      </c>
      <c r="R88" s="133"/>
      <c r="S88" s="134"/>
      <c r="T88" s="131"/>
      <c r="U88" s="137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246822.13000000003</v>
      </c>
      <c r="V88" s="133"/>
    </row>
    <row r="89" spans="2:22" x14ac:dyDescent="0.3">
      <c r="B89" s="131"/>
      <c r="C89" s="135">
        <v>52401</v>
      </c>
      <c r="D89" s="136" t="s">
        <v>100</v>
      </c>
      <c r="E89" s="137">
        <v>0</v>
      </c>
      <c r="F89" s="137">
        <v>53602.96</v>
      </c>
      <c r="G89" s="137">
        <v>12833.33</v>
      </c>
      <c r="H89" s="137">
        <v>12833.33</v>
      </c>
      <c r="I89" s="137">
        <v>12833.33</v>
      </c>
      <c r="J89" s="137">
        <v>12833.33</v>
      </c>
      <c r="K89" s="137">
        <v>19250</v>
      </c>
      <c r="L89" s="137">
        <v>19250</v>
      </c>
      <c r="M89" s="137">
        <v>19250</v>
      </c>
      <c r="N89" s="137">
        <v>0</v>
      </c>
      <c r="O89" s="137">
        <v>0</v>
      </c>
      <c r="P89" s="137">
        <v>0</v>
      </c>
      <c r="Q89" s="137">
        <f t="shared" si="2"/>
        <v>162686.28</v>
      </c>
      <c r="R89" s="133"/>
      <c r="S89" s="134"/>
      <c r="T89" s="131"/>
      <c r="U89" s="137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162686.28</v>
      </c>
      <c r="V89" s="133"/>
    </row>
    <row r="90" spans="2:22" x14ac:dyDescent="0.3">
      <c r="B90" s="131"/>
      <c r="C90" s="135">
        <v>52601</v>
      </c>
      <c r="D90" s="136" t="s">
        <v>101</v>
      </c>
      <c r="E90" s="137">
        <v>8505.23</v>
      </c>
      <c r="F90" s="137">
        <v>28434.3</v>
      </c>
      <c r="G90" s="137">
        <v>23693.449999999997</v>
      </c>
      <c r="H90" s="137">
        <v>25105</v>
      </c>
      <c r="I90" s="137">
        <v>21673.33</v>
      </c>
      <c r="J90" s="137">
        <v>24584.58</v>
      </c>
      <c r="K90" s="137">
        <v>25204.18</v>
      </c>
      <c r="L90" s="137">
        <v>14434.629999999997</v>
      </c>
      <c r="M90" s="137">
        <v>38267.960000000006</v>
      </c>
      <c r="N90" s="137">
        <v>0</v>
      </c>
      <c r="O90" s="137">
        <v>0</v>
      </c>
      <c r="P90" s="137">
        <v>0</v>
      </c>
      <c r="Q90" s="137">
        <f t="shared" si="2"/>
        <v>209902.66000000003</v>
      </c>
      <c r="R90" s="133"/>
      <c r="S90" s="134"/>
      <c r="T90" s="131"/>
      <c r="U90" s="137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209902.66000000003</v>
      </c>
      <c r="V90" s="133"/>
    </row>
    <row r="91" spans="2:22" x14ac:dyDescent="0.3">
      <c r="B91" s="131"/>
      <c r="C91" s="135">
        <v>60101</v>
      </c>
      <c r="D91" s="136" t="s">
        <v>102</v>
      </c>
      <c r="E91" s="137">
        <v>42531246.429999992</v>
      </c>
      <c r="F91" s="137">
        <v>43737283.320000052</v>
      </c>
      <c r="G91" s="137">
        <v>43991542.100000016</v>
      </c>
      <c r="H91" s="137">
        <v>50047491.180000044</v>
      </c>
      <c r="I91" s="137">
        <v>43772924.260000072</v>
      </c>
      <c r="J91" s="137">
        <v>47690890.399999984</v>
      </c>
      <c r="K91" s="137">
        <v>47479679.370000012</v>
      </c>
      <c r="L91" s="137">
        <v>47619429.589999974</v>
      </c>
      <c r="M91" s="137">
        <v>47496289.320000023</v>
      </c>
      <c r="N91" s="137">
        <v>0</v>
      </c>
      <c r="O91" s="137">
        <v>0</v>
      </c>
      <c r="P91" s="137">
        <v>0</v>
      </c>
      <c r="Q91" s="137">
        <f t="shared" si="2"/>
        <v>414366775.97000015</v>
      </c>
      <c r="R91" s="133"/>
      <c r="S91" s="134"/>
      <c r="T91" s="131"/>
      <c r="U91" s="137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414366775.97000015</v>
      </c>
      <c r="V91" s="133"/>
    </row>
    <row r="92" spans="2:22" x14ac:dyDescent="0.3">
      <c r="B92" s="131"/>
      <c r="C92" s="135">
        <v>60201</v>
      </c>
      <c r="D92" s="136" t="s">
        <v>103</v>
      </c>
      <c r="E92" s="137">
        <v>11328208.400000004</v>
      </c>
      <c r="F92" s="137">
        <v>32534782.540000007</v>
      </c>
      <c r="G92" s="137">
        <v>29872846.719999984</v>
      </c>
      <c r="H92" s="137">
        <v>30433273.989999991</v>
      </c>
      <c r="I92" s="137">
        <v>30953339.399999984</v>
      </c>
      <c r="J92" s="137">
        <v>30724243.619999997</v>
      </c>
      <c r="K92" s="137">
        <v>36087627.680000007</v>
      </c>
      <c r="L92" s="137">
        <v>33461477.300000004</v>
      </c>
      <c r="M92" s="137">
        <v>33774159.590000004</v>
      </c>
      <c r="N92" s="137">
        <v>0</v>
      </c>
      <c r="O92" s="137">
        <v>0</v>
      </c>
      <c r="P92" s="137">
        <v>0</v>
      </c>
      <c r="Q92" s="137">
        <f t="shared" si="2"/>
        <v>269169959.24000001</v>
      </c>
      <c r="R92" s="133"/>
      <c r="S92" s="134"/>
      <c r="T92" s="131"/>
      <c r="U92" s="137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269169959.24000001</v>
      </c>
      <c r="V92" s="133"/>
    </row>
    <row r="93" spans="2:22" x14ac:dyDescent="0.3">
      <c r="B93" s="131"/>
      <c r="C93" s="135">
        <v>60301</v>
      </c>
      <c r="D93" s="136" t="s">
        <v>104</v>
      </c>
      <c r="E93" s="137">
        <v>2124497.1399999997</v>
      </c>
      <c r="F93" s="137">
        <v>4077148.7799999993</v>
      </c>
      <c r="G93" s="137">
        <v>5312532.67</v>
      </c>
      <c r="H93" s="137">
        <v>4633161.3499999996</v>
      </c>
      <c r="I93" s="137">
        <v>4474127.959999999</v>
      </c>
      <c r="J93" s="137">
        <v>4584493.5199999996</v>
      </c>
      <c r="K93" s="137">
        <v>3886433.2899999996</v>
      </c>
      <c r="L93" s="137">
        <v>3928387.2800000003</v>
      </c>
      <c r="M93" s="137">
        <v>4417798.88</v>
      </c>
      <c r="N93" s="137">
        <v>0</v>
      </c>
      <c r="O93" s="137">
        <v>0</v>
      </c>
      <c r="P93" s="137">
        <v>0</v>
      </c>
      <c r="Q93" s="137">
        <f t="shared" si="2"/>
        <v>37438580.869999997</v>
      </c>
      <c r="R93" s="133"/>
      <c r="S93" s="134"/>
      <c r="T93" s="131"/>
      <c r="U93" s="137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37438580.869999997</v>
      </c>
      <c r="V93" s="133"/>
    </row>
    <row r="94" spans="2:22" x14ac:dyDescent="0.3">
      <c r="B94" s="131"/>
      <c r="C94" s="135">
        <v>60501</v>
      </c>
      <c r="D94" s="136" t="s">
        <v>105</v>
      </c>
      <c r="E94" s="137">
        <v>8070.3099999999995</v>
      </c>
      <c r="F94" s="137">
        <v>16447.489999999998</v>
      </c>
      <c r="G94" s="137">
        <v>14999.04</v>
      </c>
      <c r="H94" s="137">
        <v>15018.190000000002</v>
      </c>
      <c r="I94" s="137">
        <v>14590.140000000001</v>
      </c>
      <c r="J94" s="137">
        <v>49690.93</v>
      </c>
      <c r="K94" s="137">
        <v>9692103.7900000028</v>
      </c>
      <c r="L94" s="137">
        <v>67772.320000000007</v>
      </c>
      <c r="M94" s="137">
        <v>275737.23</v>
      </c>
      <c r="N94" s="137">
        <v>0</v>
      </c>
      <c r="O94" s="137">
        <v>0</v>
      </c>
      <c r="P94" s="137">
        <v>0</v>
      </c>
      <c r="Q94" s="137">
        <f t="shared" si="2"/>
        <v>10154429.440000003</v>
      </c>
      <c r="R94" s="133"/>
      <c r="S94" s="134"/>
      <c r="T94" s="131"/>
      <c r="U94" s="137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10154429.440000003</v>
      </c>
      <c r="V94" s="133"/>
    </row>
    <row r="95" spans="2:22" x14ac:dyDescent="0.3">
      <c r="B95" s="131"/>
      <c r="C95" s="135">
        <v>60601</v>
      </c>
      <c r="D95" s="136" t="s">
        <v>106</v>
      </c>
      <c r="E95" s="137">
        <v>8280.39</v>
      </c>
      <c r="F95" s="137">
        <v>20777.57</v>
      </c>
      <c r="G95" s="137">
        <v>33856.729999999996</v>
      </c>
      <c r="H95" s="137">
        <v>56269.039999999994</v>
      </c>
      <c r="I95" s="137">
        <v>42337.17</v>
      </c>
      <c r="J95" s="137">
        <v>18590.14</v>
      </c>
      <c r="K95" s="137">
        <v>20353.350000000002</v>
      </c>
      <c r="L95" s="137">
        <v>17558.599999999999</v>
      </c>
      <c r="M95" s="137">
        <v>28535.1</v>
      </c>
      <c r="N95" s="137">
        <v>0</v>
      </c>
      <c r="O95" s="137">
        <v>0</v>
      </c>
      <c r="P95" s="137">
        <v>0</v>
      </c>
      <c r="Q95" s="137">
        <f t="shared" si="2"/>
        <v>246558.09</v>
      </c>
      <c r="R95" s="133"/>
      <c r="S95" s="134"/>
      <c r="T95" s="131"/>
      <c r="U95" s="137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246558.09</v>
      </c>
      <c r="V95" s="133"/>
    </row>
    <row r="96" spans="2:22" ht="13.5" thickBot="1" x14ac:dyDescent="0.35">
      <c r="B96" s="106"/>
      <c r="C96" s="138"/>
      <c r="D96" s="139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12"/>
      <c r="S96" s="134"/>
      <c r="T96" s="106"/>
      <c r="U96" s="140"/>
      <c r="V96" s="112"/>
    </row>
    <row r="97" spans="2:22" ht="13.5" thickTop="1" x14ac:dyDescent="0.3"/>
    <row r="99" spans="2:22" ht="13.5" thickBot="1" x14ac:dyDescent="0.35"/>
    <row r="100" spans="2:22" s="124" customFormat="1" ht="14" thickTop="1" thickBot="1" x14ac:dyDescent="0.35">
      <c r="B100" s="34"/>
      <c r="C100" s="36"/>
      <c r="D100" s="36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40"/>
      <c r="S100" s="123"/>
      <c r="T100" s="34"/>
      <c r="U100" s="122"/>
      <c r="V100" s="40"/>
    </row>
    <row r="101" spans="2:22" s="124" customFormat="1" ht="19" thickBot="1" x14ac:dyDescent="0.35">
      <c r="B101" s="51"/>
      <c r="C101" s="53"/>
      <c r="D101" s="53"/>
      <c r="E101" s="178" t="s">
        <v>122</v>
      </c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80"/>
      <c r="R101" s="55"/>
      <c r="S101" s="123"/>
      <c r="T101" s="51"/>
      <c r="V101" s="55"/>
    </row>
    <row r="102" spans="2:22" s="124" customFormat="1" x14ac:dyDescent="0.3">
      <c r="B102" s="51"/>
      <c r="C102" s="53"/>
      <c r="D102" s="53"/>
      <c r="E102" s="125" t="s">
        <v>9</v>
      </c>
      <c r="F102" s="125" t="s">
        <v>107</v>
      </c>
      <c r="G102" s="125" t="s">
        <v>108</v>
      </c>
      <c r="H102" s="125" t="s">
        <v>109</v>
      </c>
      <c r="I102" s="125" t="s">
        <v>110</v>
      </c>
      <c r="J102" s="125" t="s">
        <v>111</v>
      </c>
      <c r="K102" s="125" t="s">
        <v>112</v>
      </c>
      <c r="L102" s="125" t="s">
        <v>113</v>
      </c>
      <c r="M102" s="125" t="s">
        <v>114</v>
      </c>
      <c r="N102" s="125" t="s">
        <v>115</v>
      </c>
      <c r="O102" s="125" t="s">
        <v>116</v>
      </c>
      <c r="P102" s="125" t="s">
        <v>117</v>
      </c>
      <c r="Q102" s="125" t="s">
        <v>118</v>
      </c>
      <c r="R102" s="55"/>
      <c r="S102" s="123"/>
      <c r="T102" s="51"/>
      <c r="U102" s="125" t="s">
        <v>118</v>
      </c>
      <c r="V102" s="55"/>
    </row>
    <row r="103" spans="2:22" s="130" customFormat="1" ht="13.5" thickBot="1" x14ac:dyDescent="0.4">
      <c r="B103" s="67"/>
      <c r="C103" s="126" t="s">
        <v>123</v>
      </c>
      <c r="D103" s="127" t="s">
        <v>119</v>
      </c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72"/>
      <c r="S103" s="129"/>
      <c r="T103" s="67"/>
      <c r="U103" s="128"/>
      <c r="V103" s="72"/>
    </row>
    <row r="104" spans="2:22" ht="13.5" thickBot="1" x14ac:dyDescent="0.35">
      <c r="B104" s="131"/>
      <c r="C104" s="184" t="s">
        <v>126</v>
      </c>
      <c r="D104" s="185"/>
      <c r="E104" s="132">
        <f t="shared" ref="E104:Q104" si="3">SUM(E105:E192)</f>
        <v>206358620.59000003</v>
      </c>
      <c r="F104" s="132">
        <f t="shared" si="3"/>
        <v>201713880.82999983</v>
      </c>
      <c r="G104" s="132">
        <f t="shared" si="3"/>
        <v>213446542.07999995</v>
      </c>
      <c r="H104" s="132">
        <f t="shared" si="3"/>
        <v>223332753.11999992</v>
      </c>
      <c r="I104" s="132">
        <f t="shared" si="3"/>
        <v>292554767.00000006</v>
      </c>
      <c r="J104" s="132">
        <f t="shared" si="3"/>
        <v>208711552.33000004</v>
      </c>
      <c r="K104" s="132">
        <f t="shared" si="3"/>
        <v>278207553.12999994</v>
      </c>
      <c r="L104" s="132">
        <f t="shared" si="3"/>
        <v>217907723.66</v>
      </c>
      <c r="M104" s="132">
        <f t="shared" si="3"/>
        <v>231809980.95000008</v>
      </c>
      <c r="N104" s="132">
        <f t="shared" si="3"/>
        <v>238925526.87999997</v>
      </c>
      <c r="O104" s="132">
        <f t="shared" si="3"/>
        <v>280563920.75000012</v>
      </c>
      <c r="P104" s="132">
        <f t="shared" si="3"/>
        <v>259115223.95000005</v>
      </c>
      <c r="Q104" s="132">
        <f t="shared" si="3"/>
        <v>2852648045.2700009</v>
      </c>
      <c r="R104" s="133"/>
      <c r="S104" s="134"/>
      <c r="T104" s="131"/>
      <c r="U104" s="132">
        <f>SUM(U105:U192)</f>
        <v>2074043373.6900001</v>
      </c>
      <c r="V104" s="133"/>
    </row>
    <row r="105" spans="2:22" x14ac:dyDescent="0.3">
      <c r="B105" s="131"/>
      <c r="C105" s="135">
        <v>10101</v>
      </c>
      <c r="D105" s="136" t="s">
        <v>20</v>
      </c>
      <c r="E105" s="137">
        <v>90269.58</v>
      </c>
      <c r="F105" s="137">
        <v>88145.36</v>
      </c>
      <c r="G105" s="137">
        <v>88045.36</v>
      </c>
      <c r="H105" s="137">
        <v>88045.36</v>
      </c>
      <c r="I105" s="137">
        <v>86735.360000000001</v>
      </c>
      <c r="J105" s="137">
        <v>88045.36</v>
      </c>
      <c r="K105" s="137">
        <v>106840.88</v>
      </c>
      <c r="L105" s="137">
        <v>106330.88</v>
      </c>
      <c r="M105" s="137">
        <v>107154.62000000001</v>
      </c>
      <c r="N105" s="137">
        <v>107341.66</v>
      </c>
      <c r="O105" s="137">
        <v>107341.68000000001</v>
      </c>
      <c r="P105" s="137">
        <v>115312.76000000001</v>
      </c>
      <c r="Q105" s="137">
        <f>SUM(E105:P105)</f>
        <v>1179608.8600000001</v>
      </c>
      <c r="R105" s="133"/>
      <c r="S105" s="134"/>
      <c r="T105" s="131"/>
      <c r="U105" s="137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849612.76</v>
      </c>
      <c r="V105" s="133"/>
    </row>
    <row r="106" spans="2:22" x14ac:dyDescent="0.3">
      <c r="B106" s="131"/>
      <c r="C106" s="135">
        <v>20101</v>
      </c>
      <c r="D106" s="136" t="s">
        <v>21</v>
      </c>
      <c r="E106" s="137">
        <v>704551.3400000002</v>
      </c>
      <c r="F106" s="137">
        <v>934160.57000000018</v>
      </c>
      <c r="G106" s="137">
        <v>940916.1100000001</v>
      </c>
      <c r="H106" s="137">
        <v>1112217.7700000003</v>
      </c>
      <c r="I106" s="137">
        <v>1425387.77</v>
      </c>
      <c r="J106" s="137">
        <v>1296727.77</v>
      </c>
      <c r="K106" s="137">
        <v>809115.77000000014</v>
      </c>
      <c r="L106" s="137">
        <v>753666.7200000002</v>
      </c>
      <c r="M106" s="137">
        <v>747975.77000000014</v>
      </c>
      <c r="N106" s="137">
        <v>744708.91000000015</v>
      </c>
      <c r="O106" s="137">
        <v>739951.37000000011</v>
      </c>
      <c r="P106" s="137">
        <v>743851.85000000009</v>
      </c>
      <c r="Q106" s="137">
        <f t="shared" ref="Q106:Q163" si="4">SUM(E106:P106)</f>
        <v>10953231.720000001</v>
      </c>
      <c r="R106" s="133"/>
      <c r="S106" s="134"/>
      <c r="T106" s="131"/>
      <c r="U106" s="137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8724719.5899999999</v>
      </c>
      <c r="V106" s="133"/>
    </row>
    <row r="107" spans="2:22" x14ac:dyDescent="0.3">
      <c r="B107" s="131"/>
      <c r="C107" s="135">
        <v>20102</v>
      </c>
      <c r="D107" s="136" t="s">
        <v>22</v>
      </c>
      <c r="E107" s="137">
        <v>598609.28</v>
      </c>
      <c r="F107" s="137">
        <v>597879.28</v>
      </c>
      <c r="G107" s="137">
        <v>597886.29</v>
      </c>
      <c r="H107" s="137">
        <v>36007.94999999999</v>
      </c>
      <c r="I107" s="137">
        <v>36007.94999999999</v>
      </c>
      <c r="J107" s="137">
        <v>36007.94999999999</v>
      </c>
      <c r="K107" s="137">
        <v>36007.94999999999</v>
      </c>
      <c r="L107" s="137">
        <v>36007.94999999999</v>
      </c>
      <c r="M107" s="137">
        <v>36007.94999999999</v>
      </c>
      <c r="N107" s="137">
        <v>36007.94999999999</v>
      </c>
      <c r="O107" s="137">
        <v>36007.94999999999</v>
      </c>
      <c r="P107" s="137">
        <v>35277.729999999996</v>
      </c>
      <c r="Q107" s="137">
        <f t="shared" si="4"/>
        <v>2117716.1799999997</v>
      </c>
      <c r="R107" s="133"/>
      <c r="S107" s="134"/>
      <c r="T107" s="131"/>
      <c r="U107" s="137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2010422.5499999998</v>
      </c>
      <c r="V107" s="133"/>
    </row>
    <row r="108" spans="2:22" x14ac:dyDescent="0.3">
      <c r="B108" s="131"/>
      <c r="C108" s="135">
        <v>20105</v>
      </c>
      <c r="D108" s="136" t="s">
        <v>23</v>
      </c>
      <c r="E108" s="137">
        <v>3658.42</v>
      </c>
      <c r="F108" s="137">
        <v>3658.42</v>
      </c>
      <c r="G108" s="137">
        <v>3658.42</v>
      </c>
      <c r="H108" s="137">
        <v>3658.42</v>
      </c>
      <c r="I108" s="137">
        <v>3658.42</v>
      </c>
      <c r="J108" s="137">
        <v>3658.42</v>
      </c>
      <c r="K108" s="137">
        <v>3658.42</v>
      </c>
      <c r="L108" s="137">
        <v>3658.42</v>
      </c>
      <c r="M108" s="137">
        <v>3658.42</v>
      </c>
      <c r="N108" s="137">
        <v>3658.42</v>
      </c>
      <c r="O108" s="137">
        <v>3658.42</v>
      </c>
      <c r="P108" s="137">
        <v>3658.38</v>
      </c>
      <c r="Q108" s="137">
        <f t="shared" si="4"/>
        <v>43900.999999999985</v>
      </c>
      <c r="R108" s="133"/>
      <c r="S108" s="134"/>
      <c r="T108" s="131"/>
      <c r="U108" s="137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32925.779999999992</v>
      </c>
      <c r="V108" s="133"/>
    </row>
    <row r="109" spans="2:22" x14ac:dyDescent="0.3">
      <c r="B109" s="131"/>
      <c r="C109" s="135">
        <v>30101</v>
      </c>
      <c r="D109" s="136" t="s">
        <v>24</v>
      </c>
      <c r="E109" s="137">
        <v>112273.01</v>
      </c>
      <c r="F109" s="137">
        <v>106832.01000000001</v>
      </c>
      <c r="G109" s="137">
        <v>104891.01000000001</v>
      </c>
      <c r="H109" s="137">
        <v>101711.01000000001</v>
      </c>
      <c r="I109" s="137">
        <v>102771.01000000001</v>
      </c>
      <c r="J109" s="137">
        <v>102770.97</v>
      </c>
      <c r="K109" s="137">
        <v>111312.01000000002</v>
      </c>
      <c r="L109" s="137">
        <v>110512.01000000002</v>
      </c>
      <c r="M109" s="137">
        <v>112616.86000000003</v>
      </c>
      <c r="N109" s="137">
        <v>111412.01000000002</v>
      </c>
      <c r="O109" s="137">
        <v>111630.77000000002</v>
      </c>
      <c r="P109" s="137">
        <v>111958.16</v>
      </c>
      <c r="Q109" s="137">
        <f t="shared" si="4"/>
        <v>1300690.8400000001</v>
      </c>
      <c r="R109" s="133"/>
      <c r="S109" s="134"/>
      <c r="T109" s="131"/>
      <c r="U109" s="137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965689.9</v>
      </c>
      <c r="V109" s="133"/>
    </row>
    <row r="110" spans="2:22" x14ac:dyDescent="0.3">
      <c r="B110" s="131"/>
      <c r="C110" s="135">
        <v>30201</v>
      </c>
      <c r="D110" s="136" t="s">
        <v>25</v>
      </c>
      <c r="E110" s="137">
        <v>2394100.9300000044</v>
      </c>
      <c r="F110" s="137">
        <v>2415186.1000000024</v>
      </c>
      <c r="G110" s="137">
        <v>2368820.4200000013</v>
      </c>
      <c r="H110" s="137">
        <v>2349376.6700000009</v>
      </c>
      <c r="I110" s="137">
        <v>2332421.7000000016</v>
      </c>
      <c r="J110" s="137">
        <v>2338775.8400000008</v>
      </c>
      <c r="K110" s="137">
        <v>2783680.4100000015</v>
      </c>
      <c r="L110" s="137">
        <v>2710020.5800000019</v>
      </c>
      <c r="M110" s="137">
        <v>2741212.7100000018</v>
      </c>
      <c r="N110" s="137">
        <v>2737093.9600000009</v>
      </c>
      <c r="O110" s="137">
        <v>2728557.5100000016</v>
      </c>
      <c r="P110" s="137">
        <v>2734890.9100000029</v>
      </c>
      <c r="Q110" s="137">
        <f t="shared" si="4"/>
        <v>30634137.740000021</v>
      </c>
      <c r="R110" s="133"/>
      <c r="S110" s="134"/>
      <c r="T110" s="131"/>
      <c r="U110" s="137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22433595.360000014</v>
      </c>
      <c r="V110" s="133"/>
    </row>
    <row r="111" spans="2:22" x14ac:dyDescent="0.3">
      <c r="B111" s="131"/>
      <c r="C111" s="135">
        <v>30301</v>
      </c>
      <c r="D111" s="136" t="s">
        <v>26</v>
      </c>
      <c r="E111" s="137">
        <v>894279.61999999988</v>
      </c>
      <c r="F111" s="137">
        <v>957968.95</v>
      </c>
      <c r="G111" s="137">
        <v>901675.2900000005</v>
      </c>
      <c r="H111" s="137">
        <v>899605.16000000038</v>
      </c>
      <c r="I111" s="137">
        <v>902452.11999999988</v>
      </c>
      <c r="J111" s="137">
        <v>898621.82000000007</v>
      </c>
      <c r="K111" s="137">
        <v>997594.75999999966</v>
      </c>
      <c r="L111" s="137">
        <v>989825.42999999947</v>
      </c>
      <c r="M111" s="137">
        <v>987821.32999999961</v>
      </c>
      <c r="N111" s="137">
        <v>986652.08999999973</v>
      </c>
      <c r="O111" s="137">
        <v>985832.14999999956</v>
      </c>
      <c r="P111" s="137">
        <v>980236.40999999957</v>
      </c>
      <c r="Q111" s="137">
        <f t="shared" si="4"/>
        <v>11382565.130000001</v>
      </c>
      <c r="R111" s="133"/>
      <c r="S111" s="134"/>
      <c r="T111" s="131"/>
      <c r="U111" s="137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8429844.4800000004</v>
      </c>
      <c r="V111" s="133"/>
    </row>
    <row r="112" spans="2:22" x14ac:dyDescent="0.3">
      <c r="B112" s="131"/>
      <c r="C112" s="135">
        <v>30401</v>
      </c>
      <c r="D112" s="136" t="s">
        <v>27</v>
      </c>
      <c r="E112" s="137">
        <v>45855.850000000013</v>
      </c>
      <c r="F112" s="137">
        <v>45378.840000000018</v>
      </c>
      <c r="G112" s="137">
        <v>47860.580000000016</v>
      </c>
      <c r="H112" s="137">
        <v>78788.040000000008</v>
      </c>
      <c r="I112" s="137">
        <v>70669.550000000017</v>
      </c>
      <c r="J112" s="137">
        <v>70876.680000000022</v>
      </c>
      <c r="K112" s="137">
        <v>91156.24000000002</v>
      </c>
      <c r="L112" s="137">
        <v>75076.220000000016</v>
      </c>
      <c r="M112" s="137">
        <v>86557.830000000016</v>
      </c>
      <c r="N112" s="137">
        <v>86575.440000000017</v>
      </c>
      <c r="O112" s="137">
        <v>86641.200000000012</v>
      </c>
      <c r="P112" s="137">
        <v>84382.739999999962</v>
      </c>
      <c r="Q112" s="137">
        <f t="shared" si="4"/>
        <v>869819.2100000002</v>
      </c>
      <c r="R112" s="133"/>
      <c r="S112" s="134"/>
      <c r="T112" s="131"/>
      <c r="U112" s="137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612219.83000000007</v>
      </c>
      <c r="V112" s="133"/>
    </row>
    <row r="113" spans="2:22" x14ac:dyDescent="0.3">
      <c r="B113" s="131"/>
      <c r="C113" s="135">
        <v>40101</v>
      </c>
      <c r="D113" s="136" t="s">
        <v>28</v>
      </c>
      <c r="E113" s="137">
        <v>382635.56000000011</v>
      </c>
      <c r="F113" s="137">
        <v>321438.63000000018</v>
      </c>
      <c r="G113" s="137">
        <v>321438.63000000018</v>
      </c>
      <c r="H113" s="137">
        <v>321438.63000000018</v>
      </c>
      <c r="I113" s="137">
        <v>318438.58000000013</v>
      </c>
      <c r="J113" s="137">
        <v>318438.68999999989</v>
      </c>
      <c r="K113" s="137">
        <v>311257.90000000002</v>
      </c>
      <c r="L113" s="137">
        <v>311257.90000000002</v>
      </c>
      <c r="M113" s="137">
        <v>311257.90000000002</v>
      </c>
      <c r="N113" s="137">
        <v>311257.90000000002</v>
      </c>
      <c r="O113" s="137">
        <v>311257.90000000002</v>
      </c>
      <c r="P113" s="137">
        <v>310288.43</v>
      </c>
      <c r="Q113" s="137">
        <f t="shared" si="4"/>
        <v>3850406.6500000004</v>
      </c>
      <c r="R113" s="133"/>
      <c r="S113" s="134"/>
      <c r="T113" s="131"/>
      <c r="U113" s="137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2917602.4200000004</v>
      </c>
      <c r="V113" s="133"/>
    </row>
    <row r="114" spans="2:22" x14ac:dyDescent="0.3">
      <c r="B114" s="131"/>
      <c r="C114" s="135">
        <v>40102</v>
      </c>
      <c r="D114" s="136" t="s">
        <v>29</v>
      </c>
      <c r="E114" s="137">
        <v>110100.59</v>
      </c>
      <c r="F114" s="137">
        <v>104813.73</v>
      </c>
      <c r="G114" s="137">
        <v>104813.71</v>
      </c>
      <c r="H114" s="137">
        <v>104813.73000000001</v>
      </c>
      <c r="I114" s="137">
        <v>98873.270000000019</v>
      </c>
      <c r="J114" s="137">
        <v>98673.190000000031</v>
      </c>
      <c r="K114" s="137">
        <v>92979.36</v>
      </c>
      <c r="L114" s="137">
        <v>92979.36</v>
      </c>
      <c r="M114" s="137">
        <v>92979.36</v>
      </c>
      <c r="N114" s="137">
        <v>92979.36</v>
      </c>
      <c r="O114" s="137">
        <v>92979.35</v>
      </c>
      <c r="P114" s="137">
        <v>92979.479999999967</v>
      </c>
      <c r="Q114" s="137">
        <f t="shared" si="4"/>
        <v>1179964.49</v>
      </c>
      <c r="R114" s="133"/>
      <c r="S114" s="134"/>
      <c r="T114" s="131"/>
      <c r="U114" s="137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901026.3</v>
      </c>
      <c r="V114" s="133"/>
    </row>
    <row r="115" spans="2:22" x14ac:dyDescent="0.3">
      <c r="B115" s="131"/>
      <c r="C115" s="135">
        <v>40103</v>
      </c>
      <c r="D115" s="136" t="s">
        <v>30</v>
      </c>
      <c r="E115" s="137">
        <v>33350</v>
      </c>
      <c r="F115" s="137">
        <v>33350</v>
      </c>
      <c r="G115" s="137">
        <v>33350</v>
      </c>
      <c r="H115" s="137">
        <v>33350</v>
      </c>
      <c r="I115" s="137">
        <v>33350</v>
      </c>
      <c r="J115" s="137">
        <v>33350</v>
      </c>
      <c r="K115" s="137">
        <v>50399.950000000012</v>
      </c>
      <c r="L115" s="137">
        <v>50399.950000000012</v>
      </c>
      <c r="M115" s="137">
        <v>50399.960000000014</v>
      </c>
      <c r="N115" s="137">
        <v>50399.960000000014</v>
      </c>
      <c r="O115" s="137">
        <v>50399.960000000014</v>
      </c>
      <c r="P115" s="137">
        <v>50401.219999999987</v>
      </c>
      <c r="Q115" s="137">
        <f t="shared" si="4"/>
        <v>502501.00000000006</v>
      </c>
      <c r="R115" s="133"/>
      <c r="S115" s="134"/>
      <c r="T115" s="131"/>
      <c r="U115" s="137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351299.86000000004</v>
      </c>
      <c r="V115" s="133"/>
    </row>
    <row r="116" spans="2:22" x14ac:dyDescent="0.3">
      <c r="B116" s="131"/>
      <c r="C116" s="135">
        <v>40105</v>
      </c>
      <c r="D116" s="136" t="s">
        <v>31</v>
      </c>
      <c r="E116" s="137">
        <v>30283.490000000005</v>
      </c>
      <c r="F116" s="137">
        <v>30383.490000000005</v>
      </c>
      <c r="G116" s="137">
        <v>32483.490000000005</v>
      </c>
      <c r="H116" s="137">
        <v>30441.490000000005</v>
      </c>
      <c r="I116" s="137">
        <v>29933.490000000005</v>
      </c>
      <c r="J116" s="137">
        <v>29232.490000000005</v>
      </c>
      <c r="K116" s="137">
        <v>41722.990000000005</v>
      </c>
      <c r="L116" s="137">
        <v>42046.990000000005</v>
      </c>
      <c r="M116" s="137">
        <v>41819.110000000008</v>
      </c>
      <c r="N116" s="137">
        <v>41052.990000000005</v>
      </c>
      <c r="O116" s="137">
        <v>40952.990000000005</v>
      </c>
      <c r="P116" s="137">
        <v>41229.710000000006</v>
      </c>
      <c r="Q116" s="137">
        <f t="shared" si="4"/>
        <v>431582.71999999997</v>
      </c>
      <c r="R116" s="133"/>
      <c r="S116" s="134"/>
      <c r="T116" s="131"/>
      <c r="U116" s="137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308347.02999999997</v>
      </c>
      <c r="V116" s="133"/>
    </row>
    <row r="117" spans="2:22" x14ac:dyDescent="0.3">
      <c r="B117" s="131"/>
      <c r="C117" s="135">
        <v>40116</v>
      </c>
      <c r="D117" s="136" t="s">
        <v>32</v>
      </c>
      <c r="E117" s="137">
        <v>2522.9199999999996</v>
      </c>
      <c r="F117" s="137">
        <v>2522.9199999999996</v>
      </c>
      <c r="G117" s="137">
        <v>2522.9199999999996</v>
      </c>
      <c r="H117" s="137">
        <v>2522.9199999999996</v>
      </c>
      <c r="I117" s="137">
        <v>2522.9199999999996</v>
      </c>
      <c r="J117" s="137">
        <v>2523.3999999999996</v>
      </c>
      <c r="K117" s="137">
        <v>4220.33</v>
      </c>
      <c r="L117" s="137">
        <v>3693.33</v>
      </c>
      <c r="M117" s="137">
        <v>3693.33</v>
      </c>
      <c r="N117" s="137">
        <v>3693.33</v>
      </c>
      <c r="O117" s="137">
        <v>3693.33</v>
      </c>
      <c r="P117" s="137">
        <v>3718.35</v>
      </c>
      <c r="Q117" s="137">
        <f t="shared" si="4"/>
        <v>37850</v>
      </c>
      <c r="R117" s="133"/>
      <c r="S117" s="134"/>
      <c r="T117" s="131"/>
      <c r="U117" s="137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26744.989999999998</v>
      </c>
      <c r="V117" s="133"/>
    </row>
    <row r="118" spans="2:22" x14ac:dyDescent="0.3">
      <c r="B118" s="131"/>
      <c r="C118" s="135">
        <v>40122</v>
      </c>
      <c r="D118" s="136" t="s">
        <v>33</v>
      </c>
      <c r="E118" s="137">
        <v>933.33</v>
      </c>
      <c r="F118" s="137">
        <v>933.33</v>
      </c>
      <c r="G118" s="137">
        <v>933.33</v>
      </c>
      <c r="H118" s="137">
        <v>933.33</v>
      </c>
      <c r="I118" s="137">
        <v>933.33</v>
      </c>
      <c r="J118" s="137">
        <v>933.35</v>
      </c>
      <c r="K118" s="137">
        <v>1400</v>
      </c>
      <c r="L118" s="137">
        <v>1400</v>
      </c>
      <c r="M118" s="137">
        <v>1400</v>
      </c>
      <c r="N118" s="137">
        <v>1400</v>
      </c>
      <c r="O118" s="137">
        <v>1400</v>
      </c>
      <c r="P118" s="137">
        <v>1400</v>
      </c>
      <c r="Q118" s="137">
        <f t="shared" si="4"/>
        <v>14000</v>
      </c>
      <c r="R118" s="133"/>
      <c r="S118" s="134"/>
      <c r="T118" s="131"/>
      <c r="U118" s="137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9800</v>
      </c>
      <c r="V118" s="133"/>
    </row>
    <row r="119" spans="2:22" x14ac:dyDescent="0.3">
      <c r="B119" s="131"/>
      <c r="C119" s="135">
        <v>40201</v>
      </c>
      <c r="D119" s="136" t="s">
        <v>34</v>
      </c>
      <c r="E119" s="137">
        <v>139695.32999999999</v>
      </c>
      <c r="F119" s="137">
        <v>237163.96000000005</v>
      </c>
      <c r="G119" s="137">
        <v>285560.32000000007</v>
      </c>
      <c r="H119" s="137">
        <v>276881.93000000005</v>
      </c>
      <c r="I119" s="137">
        <v>382211.93</v>
      </c>
      <c r="J119" s="137">
        <v>316881.92000000004</v>
      </c>
      <c r="K119" s="137">
        <v>658338.25000000012</v>
      </c>
      <c r="L119" s="137">
        <v>393244.26000000013</v>
      </c>
      <c r="M119" s="137">
        <v>497138.30000000016</v>
      </c>
      <c r="N119" s="137">
        <v>282771.63</v>
      </c>
      <c r="O119" s="137">
        <v>465466.76000000013</v>
      </c>
      <c r="P119" s="137">
        <v>277433.88999999996</v>
      </c>
      <c r="Q119" s="137">
        <f t="shared" si="4"/>
        <v>4212788.4800000004</v>
      </c>
      <c r="R119" s="133"/>
      <c r="S119" s="134"/>
      <c r="T119" s="131"/>
      <c r="U119" s="137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3187116.2000000007</v>
      </c>
      <c r="V119" s="133"/>
    </row>
    <row r="120" spans="2:22" x14ac:dyDescent="0.3">
      <c r="B120" s="131"/>
      <c r="C120" s="135">
        <v>40202</v>
      </c>
      <c r="D120" s="136" t="s">
        <v>35</v>
      </c>
      <c r="E120" s="137">
        <v>1032367.9200000003</v>
      </c>
      <c r="F120" s="137">
        <v>1032367.9200000003</v>
      </c>
      <c r="G120" s="137">
        <v>1032367.9200000003</v>
      </c>
      <c r="H120" s="137">
        <v>1032367.9200000003</v>
      </c>
      <c r="I120" s="137">
        <v>1032367.9500000003</v>
      </c>
      <c r="J120" s="137">
        <v>1032367.64</v>
      </c>
      <c r="K120" s="137">
        <v>1063316.5299999998</v>
      </c>
      <c r="L120" s="137">
        <v>1063296.5299999998</v>
      </c>
      <c r="M120" s="137">
        <v>1063296.5299999998</v>
      </c>
      <c r="N120" s="137">
        <v>1063296.5299999998</v>
      </c>
      <c r="O120" s="137">
        <v>1063296.5299999998</v>
      </c>
      <c r="P120" s="137">
        <v>1063296.6000000001</v>
      </c>
      <c r="Q120" s="137">
        <f t="shared" si="4"/>
        <v>12574006.519999998</v>
      </c>
      <c r="R120" s="133"/>
      <c r="S120" s="134"/>
      <c r="T120" s="131"/>
      <c r="U120" s="137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9384116.8599999994</v>
      </c>
      <c r="V120" s="133"/>
    </row>
    <row r="121" spans="2:22" x14ac:dyDescent="0.3">
      <c r="B121" s="131"/>
      <c r="C121" s="135">
        <v>40204</v>
      </c>
      <c r="D121" s="136" t="s">
        <v>36</v>
      </c>
      <c r="E121" s="137">
        <v>32264.850000000002</v>
      </c>
      <c r="F121" s="137">
        <v>37243.83</v>
      </c>
      <c r="G121" s="137">
        <v>36012.81</v>
      </c>
      <c r="H121" s="137">
        <v>29872.89</v>
      </c>
      <c r="I121" s="137">
        <v>24993.94</v>
      </c>
      <c r="J121" s="137">
        <v>21520.229999999996</v>
      </c>
      <c r="K121" s="137">
        <v>31315.12000000001</v>
      </c>
      <c r="L121" s="137">
        <v>34276.500000000007</v>
      </c>
      <c r="M121" s="137">
        <v>44056.500000000007</v>
      </c>
      <c r="N121" s="137">
        <v>44121.500000000007</v>
      </c>
      <c r="O121" s="137">
        <v>31828.770000000008</v>
      </c>
      <c r="P121" s="137">
        <v>28771.629999999997</v>
      </c>
      <c r="Q121" s="137">
        <f t="shared" si="4"/>
        <v>396278.57</v>
      </c>
      <c r="R121" s="133"/>
      <c r="S121" s="134"/>
      <c r="T121" s="131"/>
      <c r="U121" s="137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291556.67</v>
      </c>
      <c r="V121" s="133"/>
    </row>
    <row r="122" spans="2:22" x14ac:dyDescent="0.3">
      <c r="B122" s="131"/>
      <c r="C122" s="135">
        <v>40301</v>
      </c>
      <c r="D122" s="136" t="s">
        <v>37</v>
      </c>
      <c r="E122" s="137">
        <v>12676830.169999994</v>
      </c>
      <c r="F122" s="137">
        <v>11567254.749999996</v>
      </c>
      <c r="G122" s="137">
        <v>11123473.289999995</v>
      </c>
      <c r="H122" s="137">
        <v>8822873.299999997</v>
      </c>
      <c r="I122" s="137">
        <v>8740499.8699999992</v>
      </c>
      <c r="J122" s="137">
        <v>8724892.7700000014</v>
      </c>
      <c r="K122" s="137">
        <v>10223646.179999998</v>
      </c>
      <c r="L122" s="137">
        <v>10155173.679999998</v>
      </c>
      <c r="M122" s="137">
        <v>10046621.639999999</v>
      </c>
      <c r="N122" s="137">
        <v>9911129.5399999991</v>
      </c>
      <c r="O122" s="137">
        <v>9782704.5800000001</v>
      </c>
      <c r="P122" s="137">
        <v>9751044.8799999971</v>
      </c>
      <c r="Q122" s="137">
        <f t="shared" si="4"/>
        <v>121526144.64999996</v>
      </c>
      <c r="R122" s="133"/>
      <c r="S122" s="134"/>
      <c r="T122" s="131"/>
      <c r="U122" s="137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92081265.649999976</v>
      </c>
      <c r="V122" s="133"/>
    </row>
    <row r="123" spans="2:22" x14ac:dyDescent="0.3">
      <c r="B123" s="131"/>
      <c r="C123" s="135">
        <v>40401</v>
      </c>
      <c r="D123" s="136" t="s">
        <v>38</v>
      </c>
      <c r="E123" s="137">
        <v>6143463.8000000017</v>
      </c>
      <c r="F123" s="137">
        <v>5003626.9299999978</v>
      </c>
      <c r="G123" s="137">
        <v>4779860.9999999981</v>
      </c>
      <c r="H123" s="137">
        <v>4747836.0199999977</v>
      </c>
      <c r="I123" s="137">
        <v>4635035.959999999</v>
      </c>
      <c r="J123" s="137">
        <v>4646840.8800000008</v>
      </c>
      <c r="K123" s="137">
        <v>6981782.1000000015</v>
      </c>
      <c r="L123" s="137">
        <v>6723786.6799999997</v>
      </c>
      <c r="M123" s="137">
        <v>6429285.7600000007</v>
      </c>
      <c r="N123" s="137">
        <v>6083239.5800000001</v>
      </c>
      <c r="O123" s="137">
        <v>5872413.5699999994</v>
      </c>
      <c r="P123" s="137">
        <v>5315777.9000000004</v>
      </c>
      <c r="Q123" s="137">
        <f t="shared" si="4"/>
        <v>67362950.179999992</v>
      </c>
      <c r="R123" s="133"/>
      <c r="S123" s="134"/>
      <c r="T123" s="131"/>
      <c r="U123" s="137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50091519.129999995</v>
      </c>
      <c r="V123" s="133"/>
    </row>
    <row r="124" spans="2:22" x14ac:dyDescent="0.3">
      <c r="B124" s="131"/>
      <c r="C124" s="135">
        <v>40402</v>
      </c>
      <c r="D124" s="136" t="s">
        <v>39</v>
      </c>
      <c r="E124" s="137">
        <v>41264.560000000005</v>
      </c>
      <c r="F124" s="137">
        <v>35073.770000000004</v>
      </c>
      <c r="G124" s="137">
        <v>33823.770000000004</v>
      </c>
      <c r="H124" s="137">
        <v>33823.770000000004</v>
      </c>
      <c r="I124" s="137">
        <v>33754.770000000004</v>
      </c>
      <c r="J124" s="137">
        <v>33754.770000000004</v>
      </c>
      <c r="K124" s="137">
        <v>103021.44</v>
      </c>
      <c r="L124" s="137">
        <v>60371.44</v>
      </c>
      <c r="M124" s="137">
        <v>60353.440000000002</v>
      </c>
      <c r="N124" s="137">
        <v>34049.440000000002</v>
      </c>
      <c r="O124" s="137">
        <v>34049.440000000002</v>
      </c>
      <c r="P124" s="137">
        <v>34049.650000000016</v>
      </c>
      <c r="Q124" s="137">
        <f t="shared" si="4"/>
        <v>537390.26</v>
      </c>
      <c r="R124" s="133"/>
      <c r="S124" s="134"/>
      <c r="T124" s="131"/>
      <c r="U124" s="137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435241.73000000004</v>
      </c>
      <c r="V124" s="133"/>
    </row>
    <row r="125" spans="2:22" x14ac:dyDescent="0.3">
      <c r="B125" s="131"/>
      <c r="C125" s="135">
        <v>40501</v>
      </c>
      <c r="D125" s="136" t="s">
        <v>1</v>
      </c>
      <c r="E125" s="137">
        <v>44334389.329999976</v>
      </c>
      <c r="F125" s="137">
        <v>17323520.239999995</v>
      </c>
      <c r="G125" s="137">
        <v>23045269.700000029</v>
      </c>
      <c r="H125" s="137">
        <v>40966076.269999981</v>
      </c>
      <c r="I125" s="137">
        <v>111128768.51000002</v>
      </c>
      <c r="J125" s="137">
        <v>25271991.400000025</v>
      </c>
      <c r="K125" s="137">
        <v>60373378.81999997</v>
      </c>
      <c r="L125" s="137">
        <v>20207817.759999987</v>
      </c>
      <c r="M125" s="137">
        <v>33004477.230000027</v>
      </c>
      <c r="N125" s="137">
        <v>42548678.659999989</v>
      </c>
      <c r="O125" s="137">
        <v>81585347.170000032</v>
      </c>
      <c r="P125" s="137">
        <v>53965250.510000043</v>
      </c>
      <c r="Q125" s="137">
        <f t="shared" si="4"/>
        <v>553754965.60000002</v>
      </c>
      <c r="R125" s="133"/>
      <c r="S125" s="134"/>
      <c r="T125" s="131"/>
      <c r="U125" s="137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375655689.26000005</v>
      </c>
      <c r="V125" s="133"/>
    </row>
    <row r="126" spans="2:22" x14ac:dyDescent="0.3">
      <c r="B126" s="131"/>
      <c r="C126" s="135">
        <v>40510</v>
      </c>
      <c r="D126" s="136" t="s">
        <v>40</v>
      </c>
      <c r="E126" s="137">
        <v>215505.72</v>
      </c>
      <c r="F126" s="137">
        <v>241537.74999999997</v>
      </c>
      <c r="G126" s="137">
        <v>220765.59999999998</v>
      </c>
      <c r="H126" s="137">
        <v>216934.86999999994</v>
      </c>
      <c r="I126" s="137">
        <v>216902.11000000002</v>
      </c>
      <c r="J126" s="137">
        <v>213033.2</v>
      </c>
      <c r="K126" s="137">
        <v>583698.54</v>
      </c>
      <c r="L126" s="137">
        <v>194286.64</v>
      </c>
      <c r="M126" s="137">
        <v>225823.64</v>
      </c>
      <c r="N126" s="137">
        <v>393568.00999999995</v>
      </c>
      <c r="O126" s="137">
        <v>4178257.3899999992</v>
      </c>
      <c r="P126" s="137">
        <v>193347.11999999997</v>
      </c>
      <c r="Q126" s="137">
        <f t="shared" si="4"/>
        <v>7093660.5899999989</v>
      </c>
      <c r="R126" s="133"/>
      <c r="S126" s="134"/>
      <c r="T126" s="131"/>
      <c r="U126" s="137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2328488.0700000003</v>
      </c>
      <c r="V126" s="133"/>
    </row>
    <row r="127" spans="2:22" x14ac:dyDescent="0.3">
      <c r="B127" s="131"/>
      <c r="C127" s="135">
        <v>40514</v>
      </c>
      <c r="D127" s="136" t="s">
        <v>41</v>
      </c>
      <c r="E127" s="137">
        <v>34045.81</v>
      </c>
      <c r="F127" s="137">
        <v>34045.81</v>
      </c>
      <c r="G127" s="137">
        <v>34045.81</v>
      </c>
      <c r="H127" s="137">
        <v>34045.829999999994</v>
      </c>
      <c r="I127" s="137">
        <v>34045.789999999994</v>
      </c>
      <c r="J127" s="137">
        <v>34045.73000000001</v>
      </c>
      <c r="K127" s="137">
        <v>41000.700000000004</v>
      </c>
      <c r="L127" s="137">
        <v>41000.720000000001</v>
      </c>
      <c r="M127" s="137">
        <v>41000.71</v>
      </c>
      <c r="N127" s="137">
        <v>41000.730000000003</v>
      </c>
      <c r="O127" s="137">
        <v>41000.720000000001</v>
      </c>
      <c r="P127" s="137">
        <v>41000.71</v>
      </c>
      <c r="Q127" s="137">
        <f t="shared" si="4"/>
        <v>450279.07</v>
      </c>
      <c r="R127" s="133"/>
      <c r="S127" s="134"/>
      <c r="T127" s="131"/>
      <c r="U127" s="137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327276.91000000003</v>
      </c>
      <c r="V127" s="133"/>
    </row>
    <row r="128" spans="2:22" x14ac:dyDescent="0.3">
      <c r="B128" s="131"/>
      <c r="C128" s="135">
        <v>40515</v>
      </c>
      <c r="D128" s="136" t="s">
        <v>42</v>
      </c>
      <c r="E128" s="137">
        <v>76929.170000000013</v>
      </c>
      <c r="F128" s="137">
        <v>76929.170000000013</v>
      </c>
      <c r="G128" s="137">
        <v>76429.190000000017</v>
      </c>
      <c r="H128" s="137">
        <v>74562.510000000009</v>
      </c>
      <c r="I128" s="137">
        <v>74562.540000000008</v>
      </c>
      <c r="J128" s="137">
        <v>74162.540000000023</v>
      </c>
      <c r="K128" s="137">
        <v>82372.669999999984</v>
      </c>
      <c r="L128" s="137">
        <v>82370.239999999976</v>
      </c>
      <c r="M128" s="137">
        <v>82370.27999999997</v>
      </c>
      <c r="N128" s="137">
        <v>82370.179999999978</v>
      </c>
      <c r="O128" s="137">
        <v>82369.62</v>
      </c>
      <c r="P128" s="137">
        <v>82371.38999999997</v>
      </c>
      <c r="Q128" s="137">
        <f t="shared" si="4"/>
        <v>947799.5</v>
      </c>
      <c r="R128" s="133"/>
      <c r="S128" s="134"/>
      <c r="T128" s="131"/>
      <c r="U128" s="137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700688.31</v>
      </c>
      <c r="V128" s="133"/>
    </row>
    <row r="129" spans="2:22" x14ac:dyDescent="0.3">
      <c r="B129" s="131"/>
      <c r="C129" s="135">
        <v>40516</v>
      </c>
      <c r="D129" s="136" t="s">
        <v>43</v>
      </c>
      <c r="E129" s="137">
        <v>60185.260000000009</v>
      </c>
      <c r="F129" s="137">
        <v>59785.260000000009</v>
      </c>
      <c r="G129" s="137">
        <v>56985.260000000009</v>
      </c>
      <c r="H129" s="137">
        <v>56985.260000000009</v>
      </c>
      <c r="I129" s="137">
        <v>56985.310000000005</v>
      </c>
      <c r="J129" s="137">
        <v>56985.330000000009</v>
      </c>
      <c r="K129" s="137">
        <v>67082.760000000009</v>
      </c>
      <c r="L129" s="137">
        <v>67082.790000000008</v>
      </c>
      <c r="M129" s="137">
        <v>67082.77</v>
      </c>
      <c r="N129" s="137">
        <v>67082.75</v>
      </c>
      <c r="O129" s="137">
        <v>67082.75</v>
      </c>
      <c r="P129" s="137">
        <v>67082.91</v>
      </c>
      <c r="Q129" s="137">
        <f t="shared" si="4"/>
        <v>750408.41000000015</v>
      </c>
      <c r="R129" s="133"/>
      <c r="S129" s="134"/>
      <c r="T129" s="131"/>
      <c r="U129" s="137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549160.00000000012</v>
      </c>
      <c r="V129" s="133"/>
    </row>
    <row r="130" spans="2:22" x14ac:dyDescent="0.3">
      <c r="B130" s="131"/>
      <c r="C130" s="135">
        <v>40519</v>
      </c>
      <c r="D130" s="136" t="s">
        <v>46</v>
      </c>
      <c r="E130" s="137">
        <v>2393528.5899999989</v>
      </c>
      <c r="F130" s="137">
        <v>2393358.7199999997</v>
      </c>
      <c r="G130" s="137">
        <v>2407138.9199999995</v>
      </c>
      <c r="H130" s="137">
        <v>2409788.9199999995</v>
      </c>
      <c r="I130" s="137">
        <v>2408450.1199999992</v>
      </c>
      <c r="J130" s="137">
        <v>2415768.5599999991</v>
      </c>
      <c r="K130" s="137">
        <v>3076452.2500000005</v>
      </c>
      <c r="L130" s="137">
        <v>3070738.1500000008</v>
      </c>
      <c r="M130" s="137">
        <v>3071238.1500000008</v>
      </c>
      <c r="N130" s="137">
        <v>3074554.0500000007</v>
      </c>
      <c r="O130" s="137">
        <v>3071481.850000001</v>
      </c>
      <c r="P130" s="137">
        <v>3066499.0700000003</v>
      </c>
      <c r="Q130" s="137">
        <f t="shared" si="4"/>
        <v>32858997.350000005</v>
      </c>
      <c r="R130" s="133"/>
      <c r="S130" s="134"/>
      <c r="T130" s="131"/>
      <c r="U130" s="137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23646462.380000003</v>
      </c>
      <c r="V130" s="133"/>
    </row>
    <row r="131" spans="2:22" x14ac:dyDescent="0.3">
      <c r="B131" s="131"/>
      <c r="C131" s="135">
        <v>40520</v>
      </c>
      <c r="D131" s="136" t="s">
        <v>47</v>
      </c>
      <c r="E131" s="137">
        <v>1504396.5400000007</v>
      </c>
      <c r="F131" s="137">
        <v>1411269.7200000007</v>
      </c>
      <c r="G131" s="137">
        <v>1423139.6400000006</v>
      </c>
      <c r="H131" s="137">
        <v>1428339.6300000006</v>
      </c>
      <c r="I131" s="137">
        <v>1425839.6100000006</v>
      </c>
      <c r="J131" s="137">
        <v>1423825.3200000005</v>
      </c>
      <c r="K131" s="137">
        <v>2318754.870000001</v>
      </c>
      <c r="L131" s="137">
        <v>1499977.3700000006</v>
      </c>
      <c r="M131" s="137">
        <v>1478185.5900000008</v>
      </c>
      <c r="N131" s="137">
        <v>1486485.6200000006</v>
      </c>
      <c r="O131" s="137">
        <v>1983152.6800000009</v>
      </c>
      <c r="P131" s="137">
        <v>1436156.0300000012</v>
      </c>
      <c r="Q131" s="137">
        <f t="shared" si="4"/>
        <v>18819522.620000008</v>
      </c>
      <c r="R131" s="133"/>
      <c r="S131" s="134"/>
      <c r="T131" s="131"/>
      <c r="U131" s="137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13913728.290000007</v>
      </c>
      <c r="V131" s="133"/>
    </row>
    <row r="132" spans="2:22" x14ac:dyDescent="0.3">
      <c r="B132" s="131"/>
      <c r="C132" s="135">
        <v>40601</v>
      </c>
      <c r="D132" s="136" t="s">
        <v>48</v>
      </c>
      <c r="E132" s="137">
        <v>1716786.9900000012</v>
      </c>
      <c r="F132" s="137">
        <v>1473602.2600000014</v>
      </c>
      <c r="G132" s="137">
        <v>1882628.6800000016</v>
      </c>
      <c r="H132" s="137">
        <v>1617481.1400000015</v>
      </c>
      <c r="I132" s="137">
        <v>1426165.0100000019</v>
      </c>
      <c r="J132" s="137">
        <v>1662863.9700000018</v>
      </c>
      <c r="K132" s="137">
        <v>1445664.410000002</v>
      </c>
      <c r="L132" s="137">
        <v>1437175.660000002</v>
      </c>
      <c r="M132" s="137">
        <v>1468005.670000002</v>
      </c>
      <c r="N132" s="137">
        <v>1463005.670000002</v>
      </c>
      <c r="O132" s="137">
        <v>1532195.670000002</v>
      </c>
      <c r="P132" s="137">
        <v>1562611.6100000027</v>
      </c>
      <c r="Q132" s="137">
        <f t="shared" si="4"/>
        <v>18688186.740000024</v>
      </c>
      <c r="R132" s="133"/>
      <c r="S132" s="134"/>
      <c r="T132" s="131"/>
      <c r="U132" s="137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14130373.790000016</v>
      </c>
      <c r="V132" s="133"/>
    </row>
    <row r="133" spans="2:22" x14ac:dyDescent="0.3">
      <c r="B133" s="131"/>
      <c r="C133" s="135">
        <v>40603</v>
      </c>
      <c r="D133" s="136" t="s">
        <v>49</v>
      </c>
      <c r="E133" s="137">
        <v>27043.649999999994</v>
      </c>
      <c r="F133" s="137">
        <v>54978.65</v>
      </c>
      <c r="G133" s="137">
        <v>54003.65</v>
      </c>
      <c r="H133" s="137">
        <v>53663.65</v>
      </c>
      <c r="I133" s="137">
        <v>231772.68999999997</v>
      </c>
      <c r="J133" s="137">
        <v>72773.59</v>
      </c>
      <c r="K133" s="137">
        <v>114708.83000000002</v>
      </c>
      <c r="L133" s="137">
        <v>51748.829999999994</v>
      </c>
      <c r="M133" s="137">
        <v>47611.369999999988</v>
      </c>
      <c r="N133" s="137">
        <v>48306.989999999991</v>
      </c>
      <c r="O133" s="137">
        <v>47456.989999999991</v>
      </c>
      <c r="P133" s="137">
        <v>88431.11</v>
      </c>
      <c r="Q133" s="137">
        <f t="shared" si="4"/>
        <v>892499.99999999988</v>
      </c>
      <c r="R133" s="133"/>
      <c r="S133" s="134"/>
      <c r="T133" s="131"/>
      <c r="U133" s="137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708304.90999999992</v>
      </c>
      <c r="V133" s="133"/>
    </row>
    <row r="134" spans="2:22" x14ac:dyDescent="0.3">
      <c r="B134" s="131"/>
      <c r="C134" s="135">
        <v>40701</v>
      </c>
      <c r="D134" s="136" t="s">
        <v>50</v>
      </c>
      <c r="E134" s="137">
        <v>21256478.099999987</v>
      </c>
      <c r="F134" s="137">
        <v>24139903.699999988</v>
      </c>
      <c r="G134" s="137">
        <v>22899990.429999989</v>
      </c>
      <c r="H134" s="137">
        <v>22908666.429999989</v>
      </c>
      <c r="I134" s="137">
        <v>23342460.429999989</v>
      </c>
      <c r="J134" s="137">
        <v>24890563.549999982</v>
      </c>
      <c r="K134" s="137">
        <v>24880271.429999985</v>
      </c>
      <c r="L134" s="137">
        <v>22851787.18999999</v>
      </c>
      <c r="M134" s="137">
        <v>23731961.429999989</v>
      </c>
      <c r="N134" s="137">
        <v>23170597.429999989</v>
      </c>
      <c r="O134" s="137">
        <v>22792188.889999986</v>
      </c>
      <c r="P134" s="137">
        <v>22644077.560000002</v>
      </c>
      <c r="Q134" s="137">
        <f t="shared" si="4"/>
        <v>279508946.56999981</v>
      </c>
      <c r="R134" s="133"/>
      <c r="S134" s="134"/>
      <c r="T134" s="131"/>
      <c r="U134" s="137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210902082.68999988</v>
      </c>
      <c r="V134" s="133"/>
    </row>
    <row r="135" spans="2:22" x14ac:dyDescent="0.3">
      <c r="B135" s="131"/>
      <c r="C135" s="135">
        <v>40704</v>
      </c>
      <c r="D135" s="136" t="s">
        <v>51</v>
      </c>
      <c r="E135" s="137">
        <v>125540.48000000001</v>
      </c>
      <c r="F135" s="137">
        <v>125599.80000000002</v>
      </c>
      <c r="G135" s="137">
        <v>125620.14000000001</v>
      </c>
      <c r="H135" s="137">
        <v>124332.14000000001</v>
      </c>
      <c r="I135" s="137">
        <v>124334.14000000001</v>
      </c>
      <c r="J135" s="137">
        <v>124775.14000000001</v>
      </c>
      <c r="K135" s="137">
        <v>150386.46999999997</v>
      </c>
      <c r="L135" s="137">
        <v>150553.46999999997</v>
      </c>
      <c r="M135" s="137">
        <v>150553.46999999997</v>
      </c>
      <c r="N135" s="137">
        <v>150553.46999999997</v>
      </c>
      <c r="O135" s="137">
        <v>150555.46999999997</v>
      </c>
      <c r="P135" s="137">
        <v>150459.25999999998</v>
      </c>
      <c r="Q135" s="137">
        <f t="shared" si="4"/>
        <v>1653263.45</v>
      </c>
      <c r="R135" s="133"/>
      <c r="S135" s="134"/>
      <c r="T135" s="131"/>
      <c r="U135" s="137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1201695.25</v>
      </c>
      <c r="V135" s="133"/>
    </row>
    <row r="136" spans="2:22" x14ac:dyDescent="0.3">
      <c r="B136" s="131"/>
      <c r="C136" s="135">
        <v>40705</v>
      </c>
      <c r="D136" s="136" t="s">
        <v>52</v>
      </c>
      <c r="E136" s="137">
        <v>62800.290000000008</v>
      </c>
      <c r="F136" s="137">
        <v>62800.290000000008</v>
      </c>
      <c r="G136" s="137">
        <v>62801.290000000008</v>
      </c>
      <c r="H136" s="137">
        <v>62800.290000000008</v>
      </c>
      <c r="I136" s="137">
        <v>62801.290000000008</v>
      </c>
      <c r="J136" s="137">
        <v>63824.660000000011</v>
      </c>
      <c r="K136" s="137">
        <v>75923.290000000008</v>
      </c>
      <c r="L136" s="137">
        <v>75447.290000000008</v>
      </c>
      <c r="M136" s="137">
        <v>75357.290000000008</v>
      </c>
      <c r="N136" s="137">
        <v>74757.290000000008</v>
      </c>
      <c r="O136" s="137">
        <v>74759.290000000008</v>
      </c>
      <c r="P136" s="137">
        <v>73683.95</v>
      </c>
      <c r="Q136" s="137">
        <f t="shared" si="4"/>
        <v>827756.51000000024</v>
      </c>
      <c r="R136" s="133"/>
      <c r="S136" s="134"/>
      <c r="T136" s="131"/>
      <c r="U136" s="137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604555.98000000021</v>
      </c>
      <c r="V136" s="133"/>
    </row>
    <row r="137" spans="2:22" x14ac:dyDescent="0.3">
      <c r="B137" s="131"/>
      <c r="C137" s="135">
        <v>40709</v>
      </c>
      <c r="D137" s="136" t="s">
        <v>53</v>
      </c>
      <c r="E137" s="137">
        <v>57730.470000000008</v>
      </c>
      <c r="F137" s="137">
        <v>60539.470000000008</v>
      </c>
      <c r="G137" s="137">
        <v>58826.470000000008</v>
      </c>
      <c r="H137" s="137">
        <v>57276.470000000008</v>
      </c>
      <c r="I137" s="137">
        <v>57376.470000000008</v>
      </c>
      <c r="J137" s="137">
        <v>57576.880000000012</v>
      </c>
      <c r="K137" s="137">
        <v>64765.880000000012</v>
      </c>
      <c r="L137" s="137">
        <v>65748.880000000019</v>
      </c>
      <c r="M137" s="137">
        <v>73956.880000000019</v>
      </c>
      <c r="N137" s="137">
        <v>72640.880000000019</v>
      </c>
      <c r="O137" s="137">
        <v>72636.880000000019</v>
      </c>
      <c r="P137" s="137">
        <v>72481.03</v>
      </c>
      <c r="Q137" s="137">
        <f t="shared" si="4"/>
        <v>771556.66000000015</v>
      </c>
      <c r="R137" s="133"/>
      <c r="S137" s="134"/>
      <c r="T137" s="131"/>
      <c r="U137" s="137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553797.87000000011</v>
      </c>
      <c r="V137" s="133"/>
    </row>
    <row r="138" spans="2:22" x14ac:dyDescent="0.3">
      <c r="B138" s="131"/>
      <c r="C138" s="135">
        <v>40710</v>
      </c>
      <c r="D138" s="136" t="s">
        <v>54</v>
      </c>
      <c r="E138" s="137">
        <v>29440.330000000009</v>
      </c>
      <c r="F138" s="137">
        <v>29557.330000000009</v>
      </c>
      <c r="G138" s="137">
        <v>29573.48000000001</v>
      </c>
      <c r="H138" s="137">
        <v>29445.330000000009</v>
      </c>
      <c r="I138" s="137">
        <v>29454.330000000009</v>
      </c>
      <c r="J138" s="137">
        <v>29448.330000000009</v>
      </c>
      <c r="K138" s="137">
        <v>34919.330000000009</v>
      </c>
      <c r="L138" s="137">
        <v>34167.330000000009</v>
      </c>
      <c r="M138" s="137">
        <v>34167.330000000009</v>
      </c>
      <c r="N138" s="137">
        <v>34159.330000000009</v>
      </c>
      <c r="O138" s="137">
        <v>34157.330000000009</v>
      </c>
      <c r="P138" s="137">
        <v>33569.33</v>
      </c>
      <c r="Q138" s="137">
        <f t="shared" si="4"/>
        <v>382059.11000000016</v>
      </c>
      <c r="R138" s="133"/>
      <c r="S138" s="134"/>
      <c r="T138" s="131"/>
      <c r="U138" s="137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280173.12000000011</v>
      </c>
      <c r="V138" s="133"/>
    </row>
    <row r="139" spans="2:22" x14ac:dyDescent="0.3">
      <c r="B139" s="131"/>
      <c r="C139" s="135">
        <v>40801</v>
      </c>
      <c r="D139" s="136" t="s">
        <v>57</v>
      </c>
      <c r="E139" s="137">
        <v>1515077.080000001</v>
      </c>
      <c r="F139" s="137">
        <v>1761063.6300000006</v>
      </c>
      <c r="G139" s="137">
        <v>2217387.2400000016</v>
      </c>
      <c r="H139" s="137">
        <v>1909617.6700000009</v>
      </c>
      <c r="I139" s="137">
        <v>2075599.0700000008</v>
      </c>
      <c r="J139" s="137">
        <v>1935722.830000001</v>
      </c>
      <c r="K139" s="137">
        <v>2507637.1900000023</v>
      </c>
      <c r="L139" s="137">
        <v>2362510.6300000018</v>
      </c>
      <c r="M139" s="137">
        <v>2337498.3100000019</v>
      </c>
      <c r="N139" s="137">
        <v>2316710.1800000016</v>
      </c>
      <c r="O139" s="137">
        <v>2460526.9800000018</v>
      </c>
      <c r="P139" s="137">
        <v>2480146.5000000005</v>
      </c>
      <c r="Q139" s="137">
        <f t="shared" si="4"/>
        <v>25879497.310000014</v>
      </c>
      <c r="R139" s="133"/>
      <c r="S139" s="134"/>
      <c r="T139" s="131"/>
      <c r="U139" s="137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18622113.650000013</v>
      </c>
      <c r="V139" s="133"/>
    </row>
    <row r="140" spans="2:22" x14ac:dyDescent="0.3">
      <c r="B140" s="131"/>
      <c r="C140" s="135">
        <v>40802</v>
      </c>
      <c r="D140" s="136" t="s">
        <v>55</v>
      </c>
      <c r="E140" s="137">
        <v>173886.75000000003</v>
      </c>
      <c r="F140" s="137">
        <v>175586.75000000003</v>
      </c>
      <c r="G140" s="137">
        <v>176566.75000000003</v>
      </c>
      <c r="H140" s="137">
        <v>175726.75000000003</v>
      </c>
      <c r="I140" s="137">
        <v>176651.77000000002</v>
      </c>
      <c r="J140" s="137">
        <v>177675.83000000005</v>
      </c>
      <c r="K140" s="137">
        <v>206754.52</v>
      </c>
      <c r="L140" s="137">
        <v>207016.52</v>
      </c>
      <c r="M140" s="137">
        <v>207004.52</v>
      </c>
      <c r="N140" s="137">
        <v>206804.52</v>
      </c>
      <c r="O140" s="137">
        <v>206804.52</v>
      </c>
      <c r="P140" s="137">
        <v>206904.69000000003</v>
      </c>
      <c r="Q140" s="137">
        <f t="shared" si="4"/>
        <v>2297383.89</v>
      </c>
      <c r="R140" s="133"/>
      <c r="S140" s="134"/>
      <c r="T140" s="131"/>
      <c r="U140" s="137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1676870.1600000001</v>
      </c>
      <c r="V140" s="133"/>
    </row>
    <row r="141" spans="2:22" x14ac:dyDescent="0.3">
      <c r="B141" s="131"/>
      <c r="C141" s="135">
        <v>40817</v>
      </c>
      <c r="D141" s="136" t="s">
        <v>56</v>
      </c>
      <c r="E141" s="137">
        <v>78249.210000000021</v>
      </c>
      <c r="F141" s="137">
        <v>89628.21</v>
      </c>
      <c r="G141" s="137">
        <v>90291.21</v>
      </c>
      <c r="H141" s="137">
        <v>93599.210000000021</v>
      </c>
      <c r="I141" s="137">
        <v>78699.210000000021</v>
      </c>
      <c r="J141" s="137">
        <v>78799.210000000021</v>
      </c>
      <c r="K141" s="137">
        <v>78299.210000000006</v>
      </c>
      <c r="L141" s="137">
        <v>78299.210000000006</v>
      </c>
      <c r="M141" s="137">
        <v>109819.24</v>
      </c>
      <c r="N141" s="137">
        <v>93819.260000000009</v>
      </c>
      <c r="O141" s="137">
        <v>93819.260000000009</v>
      </c>
      <c r="P141" s="137">
        <v>93819.569999999992</v>
      </c>
      <c r="Q141" s="137">
        <f t="shared" si="4"/>
        <v>1057142.01</v>
      </c>
      <c r="R141" s="133"/>
      <c r="S141" s="134"/>
      <c r="T141" s="131"/>
      <c r="U141" s="137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775683.92</v>
      </c>
      <c r="V141" s="133"/>
    </row>
    <row r="142" spans="2:22" x14ac:dyDescent="0.3">
      <c r="B142" s="131"/>
      <c r="C142" s="135">
        <v>40901</v>
      </c>
      <c r="D142" s="136" t="s">
        <v>58</v>
      </c>
      <c r="E142" s="137">
        <v>419112.37000000023</v>
      </c>
      <c r="F142" s="137">
        <v>1437007.8300000005</v>
      </c>
      <c r="G142" s="137">
        <v>978549.23999999987</v>
      </c>
      <c r="H142" s="137">
        <v>550036.30000000028</v>
      </c>
      <c r="I142" s="137">
        <v>910946.95999999938</v>
      </c>
      <c r="J142" s="137">
        <v>1748727.8200000012</v>
      </c>
      <c r="K142" s="137">
        <v>1398874.5300000017</v>
      </c>
      <c r="L142" s="137">
        <v>1377839.6400000015</v>
      </c>
      <c r="M142" s="137">
        <v>1329633.6400000015</v>
      </c>
      <c r="N142" s="137">
        <v>1449600.6400000015</v>
      </c>
      <c r="O142" s="137">
        <v>1356080.8300000017</v>
      </c>
      <c r="P142" s="137">
        <v>1457269.7700000016</v>
      </c>
      <c r="Q142" s="137">
        <f t="shared" si="4"/>
        <v>14413679.57000001</v>
      </c>
      <c r="R142" s="133"/>
      <c r="S142" s="134"/>
      <c r="T142" s="131"/>
      <c r="U142" s="137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10150728.330000006</v>
      </c>
      <c r="V142" s="133"/>
    </row>
    <row r="143" spans="2:22" x14ac:dyDescent="0.3">
      <c r="B143" s="131"/>
      <c r="C143" s="135">
        <v>40904</v>
      </c>
      <c r="D143" s="136" t="s">
        <v>59</v>
      </c>
      <c r="E143" s="137">
        <v>75474.53</v>
      </c>
      <c r="F143" s="137">
        <v>75474.53</v>
      </c>
      <c r="G143" s="137">
        <v>75474.53</v>
      </c>
      <c r="H143" s="137">
        <v>75474.53</v>
      </c>
      <c r="I143" s="137">
        <v>75474.490000000005</v>
      </c>
      <c r="J143" s="137">
        <v>75474.430000000008</v>
      </c>
      <c r="K143" s="137">
        <v>87799.950000000012</v>
      </c>
      <c r="L143" s="137">
        <v>87560.640000000014</v>
      </c>
      <c r="M143" s="137">
        <v>82720.62000000001</v>
      </c>
      <c r="N143" s="137">
        <v>82627.020000000019</v>
      </c>
      <c r="O143" s="137">
        <v>82627.010000000009</v>
      </c>
      <c r="P143" s="137">
        <v>82627.109999999986</v>
      </c>
      <c r="Q143" s="137">
        <f t="shared" si="4"/>
        <v>958809.39</v>
      </c>
      <c r="R143" s="133"/>
      <c r="S143" s="134"/>
      <c r="T143" s="131"/>
      <c r="U143" s="137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710928.25</v>
      </c>
      <c r="V143" s="133"/>
    </row>
    <row r="144" spans="2:22" x14ac:dyDescent="0.3">
      <c r="B144" s="131"/>
      <c r="C144" s="135">
        <v>40911</v>
      </c>
      <c r="D144" s="136" t="s">
        <v>60</v>
      </c>
      <c r="E144" s="137">
        <v>58555.750000000022</v>
      </c>
      <c r="F144" s="137">
        <v>60558.630000000019</v>
      </c>
      <c r="G144" s="137">
        <v>58655.750000000022</v>
      </c>
      <c r="H144" s="137">
        <v>58655.770000000019</v>
      </c>
      <c r="I144" s="137">
        <v>58655.790000000015</v>
      </c>
      <c r="J144" s="137">
        <v>59455.830000000009</v>
      </c>
      <c r="K144" s="137">
        <v>81184.669999999984</v>
      </c>
      <c r="L144" s="137">
        <v>63984.759999999995</v>
      </c>
      <c r="M144" s="137">
        <v>63174.77</v>
      </c>
      <c r="N144" s="137">
        <v>63174.710000000006</v>
      </c>
      <c r="O144" s="137">
        <v>63174.770000000004</v>
      </c>
      <c r="P144" s="137">
        <v>63174.790000000008</v>
      </c>
      <c r="Q144" s="137">
        <f t="shared" si="4"/>
        <v>752405.99000000011</v>
      </c>
      <c r="R144" s="133"/>
      <c r="S144" s="134"/>
      <c r="T144" s="131"/>
      <c r="U144" s="137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562881.72000000009</v>
      </c>
      <c r="V144" s="133"/>
    </row>
    <row r="145" spans="2:22" x14ac:dyDescent="0.3">
      <c r="B145" s="131"/>
      <c r="C145" s="135">
        <v>40912</v>
      </c>
      <c r="D145" s="136" t="s">
        <v>61</v>
      </c>
      <c r="E145" s="137">
        <v>209584.37999999998</v>
      </c>
      <c r="F145" s="137">
        <v>210226.71999999994</v>
      </c>
      <c r="G145" s="137">
        <v>209906.71999999994</v>
      </c>
      <c r="H145" s="137">
        <v>209906.71999999994</v>
      </c>
      <c r="I145" s="137">
        <v>209906.71999999994</v>
      </c>
      <c r="J145" s="137">
        <v>209894.71999999994</v>
      </c>
      <c r="K145" s="137">
        <v>291859.72000000003</v>
      </c>
      <c r="L145" s="137">
        <v>292755.72000000003</v>
      </c>
      <c r="M145" s="137">
        <v>292755.72000000003</v>
      </c>
      <c r="N145" s="137">
        <v>292755.72000000003</v>
      </c>
      <c r="O145" s="137">
        <v>292753.72000000003</v>
      </c>
      <c r="P145" s="137">
        <v>292087.77999999997</v>
      </c>
      <c r="Q145" s="137">
        <f t="shared" si="4"/>
        <v>3014394.36</v>
      </c>
      <c r="R145" s="133"/>
      <c r="S145" s="134"/>
      <c r="T145" s="131"/>
      <c r="U145" s="137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2136797.1399999997</v>
      </c>
      <c r="V145" s="133"/>
    </row>
    <row r="146" spans="2:22" x14ac:dyDescent="0.3">
      <c r="B146" s="131"/>
      <c r="C146" s="135">
        <v>40913</v>
      </c>
      <c r="D146" s="136" t="s">
        <v>62</v>
      </c>
      <c r="E146" s="137">
        <v>32396.1</v>
      </c>
      <c r="F146" s="137">
        <v>34740.46</v>
      </c>
      <c r="G146" s="137">
        <v>35395.78</v>
      </c>
      <c r="H146" s="137">
        <v>33935.78</v>
      </c>
      <c r="I146" s="137">
        <v>33355.78</v>
      </c>
      <c r="J146" s="137">
        <v>34385.78</v>
      </c>
      <c r="K146" s="137">
        <v>35455.78</v>
      </c>
      <c r="L146" s="137">
        <v>36345.78</v>
      </c>
      <c r="M146" s="137">
        <v>40885.78</v>
      </c>
      <c r="N146" s="137">
        <v>115115.78</v>
      </c>
      <c r="O146" s="137">
        <v>35395.78</v>
      </c>
      <c r="P146" s="137">
        <v>42591.419999999991</v>
      </c>
      <c r="Q146" s="137">
        <f t="shared" si="4"/>
        <v>510000.00000000006</v>
      </c>
      <c r="R146" s="133"/>
      <c r="S146" s="134"/>
      <c r="T146" s="131"/>
      <c r="U146" s="137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316897.02</v>
      </c>
      <c r="V146" s="133"/>
    </row>
    <row r="147" spans="2:22" x14ac:dyDescent="0.3">
      <c r="B147" s="131"/>
      <c r="C147" s="135">
        <v>41001</v>
      </c>
      <c r="D147" s="136" t="s">
        <v>63</v>
      </c>
      <c r="E147" s="137">
        <v>596540.83999999973</v>
      </c>
      <c r="F147" s="137">
        <v>537004.81999999948</v>
      </c>
      <c r="G147" s="137">
        <v>583438.16999999958</v>
      </c>
      <c r="H147" s="137">
        <v>530338.17999999947</v>
      </c>
      <c r="I147" s="137">
        <v>530737.69999999949</v>
      </c>
      <c r="J147" s="137">
        <v>528737.7799999998</v>
      </c>
      <c r="K147" s="137">
        <v>1073619.9900000002</v>
      </c>
      <c r="L147" s="137">
        <v>794936.7000000003</v>
      </c>
      <c r="M147" s="137">
        <v>698323.34000000032</v>
      </c>
      <c r="N147" s="137">
        <v>666486.16000000038</v>
      </c>
      <c r="O147" s="137">
        <v>665401.68000000028</v>
      </c>
      <c r="P147" s="137">
        <v>654763.10999999987</v>
      </c>
      <c r="Q147" s="137">
        <f t="shared" si="4"/>
        <v>7860328.4699999988</v>
      </c>
      <c r="R147" s="133"/>
      <c r="S147" s="134"/>
      <c r="T147" s="131"/>
      <c r="U147" s="137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5873677.5199999977</v>
      </c>
      <c r="V147" s="133"/>
    </row>
    <row r="148" spans="2:22" x14ac:dyDescent="0.3">
      <c r="B148" s="131"/>
      <c r="C148" s="135">
        <v>41002</v>
      </c>
      <c r="D148" s="136" t="s">
        <v>64</v>
      </c>
      <c r="E148" s="137">
        <v>100456.33000000003</v>
      </c>
      <c r="F148" s="137">
        <v>100994.51000000002</v>
      </c>
      <c r="G148" s="137">
        <v>99794.510000000024</v>
      </c>
      <c r="H148" s="137">
        <v>86765.510000000024</v>
      </c>
      <c r="I148" s="137">
        <v>92584.260000000024</v>
      </c>
      <c r="J148" s="137">
        <v>92584.260000000024</v>
      </c>
      <c r="K148" s="137">
        <v>141818.23999999993</v>
      </c>
      <c r="L148" s="137">
        <v>141818.23999999993</v>
      </c>
      <c r="M148" s="137">
        <v>141818.23999999993</v>
      </c>
      <c r="N148" s="137">
        <v>141818.23999999993</v>
      </c>
      <c r="O148" s="137">
        <v>141818.29999999993</v>
      </c>
      <c r="P148" s="137">
        <v>146818.75999999992</v>
      </c>
      <c r="Q148" s="137">
        <f t="shared" si="4"/>
        <v>1429089.4000000001</v>
      </c>
      <c r="R148" s="133"/>
      <c r="S148" s="134"/>
      <c r="T148" s="131"/>
      <c r="U148" s="137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998634.10000000009</v>
      </c>
      <c r="V148" s="133"/>
    </row>
    <row r="149" spans="2:22" x14ac:dyDescent="0.3">
      <c r="B149" s="131"/>
      <c r="C149" s="135">
        <v>41003</v>
      </c>
      <c r="D149" s="136" t="s">
        <v>65</v>
      </c>
      <c r="E149" s="137">
        <v>6668307.200000002</v>
      </c>
      <c r="F149" s="137">
        <v>5474211.7100000009</v>
      </c>
      <c r="G149" s="137">
        <v>6172162.6900000013</v>
      </c>
      <c r="H149" s="137">
        <v>6260210.6900000013</v>
      </c>
      <c r="I149" s="137">
        <v>6650042.4300000016</v>
      </c>
      <c r="J149" s="137">
        <v>6197320.1300000018</v>
      </c>
      <c r="K149" s="137">
        <v>8784829.2100000028</v>
      </c>
      <c r="L149" s="137">
        <v>7757497.7100000028</v>
      </c>
      <c r="M149" s="137">
        <v>6503288.7100000028</v>
      </c>
      <c r="N149" s="137">
        <v>6073789.7100000028</v>
      </c>
      <c r="O149" s="137">
        <v>5927721.6800000025</v>
      </c>
      <c r="P149" s="137">
        <v>4588397.3800000036</v>
      </c>
      <c r="Q149" s="137">
        <f t="shared" si="4"/>
        <v>77057779.25000003</v>
      </c>
      <c r="R149" s="133"/>
      <c r="S149" s="134"/>
      <c r="T149" s="131"/>
      <c r="U149" s="137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60467870.480000012</v>
      </c>
      <c r="V149" s="133"/>
    </row>
    <row r="150" spans="2:22" x14ac:dyDescent="0.3">
      <c r="B150" s="131"/>
      <c r="C150" s="135">
        <v>41005</v>
      </c>
      <c r="D150" s="136" t="s">
        <v>66</v>
      </c>
      <c r="E150" s="137">
        <v>1382026.6400000001</v>
      </c>
      <c r="F150" s="137">
        <v>2573520.3200000003</v>
      </c>
      <c r="G150" s="137">
        <v>3621674.2200000007</v>
      </c>
      <c r="H150" s="137">
        <v>1383026.6400000001</v>
      </c>
      <c r="I150" s="137">
        <v>1404026.56</v>
      </c>
      <c r="J150" s="137">
        <v>1404026.56</v>
      </c>
      <c r="K150" s="137">
        <v>1420161.7100000004</v>
      </c>
      <c r="L150" s="137">
        <v>1417161.7100000004</v>
      </c>
      <c r="M150" s="137">
        <v>3351939.7100000004</v>
      </c>
      <c r="N150" s="137">
        <v>2261242.4500000002</v>
      </c>
      <c r="O150" s="137">
        <v>1382661.7100000004</v>
      </c>
      <c r="P150" s="137">
        <v>1382770.0000000007</v>
      </c>
      <c r="Q150" s="137">
        <f t="shared" si="4"/>
        <v>22984238.230000004</v>
      </c>
      <c r="R150" s="133"/>
      <c r="S150" s="134"/>
      <c r="T150" s="131"/>
      <c r="U150" s="137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17957564.070000004</v>
      </c>
      <c r="V150" s="133"/>
    </row>
    <row r="151" spans="2:22" ht="39" x14ac:dyDescent="0.3">
      <c r="B151" s="131"/>
      <c r="C151" s="135">
        <v>41007</v>
      </c>
      <c r="D151" s="136" t="s">
        <v>67</v>
      </c>
      <c r="E151" s="137">
        <v>5036.82</v>
      </c>
      <c r="F151" s="137">
        <v>5641.7999999999993</v>
      </c>
      <c r="G151" s="137">
        <v>4794.0999999999995</v>
      </c>
      <c r="H151" s="137">
        <v>4923.4999999999991</v>
      </c>
      <c r="I151" s="137">
        <v>5936.7500000000018</v>
      </c>
      <c r="J151" s="137">
        <v>5361.7500000000009</v>
      </c>
      <c r="K151" s="137">
        <v>6503.8800000000028</v>
      </c>
      <c r="L151" s="137">
        <v>6503.8800000000028</v>
      </c>
      <c r="M151" s="137">
        <v>6503.8800000000028</v>
      </c>
      <c r="N151" s="137">
        <v>6503.8800000000028</v>
      </c>
      <c r="O151" s="137">
        <v>6503.8800000000028</v>
      </c>
      <c r="P151" s="137">
        <v>7401.7400000000025</v>
      </c>
      <c r="Q151" s="137">
        <f t="shared" si="4"/>
        <v>71615.86000000003</v>
      </c>
      <c r="R151" s="133"/>
      <c r="S151" s="134"/>
      <c r="T151" s="131"/>
      <c r="U151" s="137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51206.360000000015</v>
      </c>
      <c r="V151" s="133"/>
    </row>
    <row r="152" spans="2:22" x14ac:dyDescent="0.3">
      <c r="B152" s="131"/>
      <c r="C152" s="135">
        <v>41008</v>
      </c>
      <c r="D152" s="136" t="s">
        <v>68</v>
      </c>
      <c r="E152" s="137">
        <v>32225.99</v>
      </c>
      <c r="F152" s="137">
        <v>36125.990000000005</v>
      </c>
      <c r="G152" s="137">
        <v>74423.649999999994</v>
      </c>
      <c r="H152" s="137">
        <v>36993.19</v>
      </c>
      <c r="I152" s="137">
        <v>33800.950000000012</v>
      </c>
      <c r="J152" s="137">
        <v>32775.950000000012</v>
      </c>
      <c r="K152" s="137">
        <v>94652.799999999988</v>
      </c>
      <c r="L152" s="137">
        <v>58331.11</v>
      </c>
      <c r="M152" s="137">
        <v>44881.11</v>
      </c>
      <c r="N152" s="137">
        <v>45081.11</v>
      </c>
      <c r="O152" s="137">
        <v>42376.11</v>
      </c>
      <c r="P152" s="137">
        <v>36089.519999999997</v>
      </c>
      <c r="Q152" s="137">
        <f t="shared" si="4"/>
        <v>567757.48</v>
      </c>
      <c r="R152" s="133"/>
      <c r="S152" s="134"/>
      <c r="T152" s="131"/>
      <c r="U152" s="137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444210.74</v>
      </c>
      <c r="V152" s="133"/>
    </row>
    <row r="153" spans="2:22" x14ac:dyDescent="0.3">
      <c r="B153" s="131"/>
      <c r="C153" s="135">
        <v>41101</v>
      </c>
      <c r="D153" s="136" t="s">
        <v>69</v>
      </c>
      <c r="E153" s="137">
        <v>4499410.0500000017</v>
      </c>
      <c r="F153" s="137">
        <v>4501443.3900000015</v>
      </c>
      <c r="G153" s="137">
        <v>4499426.7200000016</v>
      </c>
      <c r="H153" s="137">
        <v>4499426.620000001</v>
      </c>
      <c r="I153" s="137">
        <v>4499426.6300000008</v>
      </c>
      <c r="J153" s="137">
        <v>4249434.7100000018</v>
      </c>
      <c r="K153" s="137">
        <v>4498850.870000001</v>
      </c>
      <c r="L153" s="137">
        <v>4498859</v>
      </c>
      <c r="M153" s="137">
        <v>4498859.1499999994</v>
      </c>
      <c r="N153" s="137">
        <v>4138858.9400000018</v>
      </c>
      <c r="O153" s="137">
        <v>4138276.4900000021</v>
      </c>
      <c r="P153" s="137">
        <v>4121290.2300000004</v>
      </c>
      <c r="Q153" s="137">
        <f t="shared" si="4"/>
        <v>52643562.800000012</v>
      </c>
      <c r="R153" s="133"/>
      <c r="S153" s="134"/>
      <c r="T153" s="131"/>
      <c r="U153" s="137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40245137.140000008</v>
      </c>
      <c r="V153" s="133"/>
    </row>
    <row r="154" spans="2:22" x14ac:dyDescent="0.3">
      <c r="B154" s="131"/>
      <c r="C154" s="135">
        <v>41103</v>
      </c>
      <c r="D154" s="136" t="s">
        <v>70</v>
      </c>
      <c r="E154" s="137">
        <v>484225.08999999997</v>
      </c>
      <c r="F154" s="137">
        <v>484225.08999999997</v>
      </c>
      <c r="G154" s="137">
        <v>484225.08999999997</v>
      </c>
      <c r="H154" s="137">
        <v>484225.01000000013</v>
      </c>
      <c r="I154" s="137">
        <v>484225.03000000009</v>
      </c>
      <c r="J154" s="137">
        <v>484223.14999999991</v>
      </c>
      <c r="K154" s="137">
        <v>508432.91</v>
      </c>
      <c r="L154" s="137">
        <v>508433.83</v>
      </c>
      <c r="M154" s="137">
        <v>508432.99000000005</v>
      </c>
      <c r="N154" s="137">
        <v>508432.83000000007</v>
      </c>
      <c r="O154" s="137">
        <v>508432.87000000005</v>
      </c>
      <c r="P154" s="137">
        <v>508432.99999999988</v>
      </c>
      <c r="Q154" s="137">
        <f t="shared" si="4"/>
        <v>5955946.8900000006</v>
      </c>
      <c r="R154" s="133"/>
      <c r="S154" s="134"/>
      <c r="T154" s="131"/>
      <c r="U154" s="137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4430648.1900000004</v>
      </c>
      <c r="V154" s="133"/>
    </row>
    <row r="155" spans="2:22" x14ac:dyDescent="0.3">
      <c r="B155" s="131"/>
      <c r="C155" s="135">
        <v>41104</v>
      </c>
      <c r="D155" s="136" t="s">
        <v>71</v>
      </c>
      <c r="E155" s="137">
        <v>46431.14</v>
      </c>
      <c r="F155" s="137">
        <v>46431.14</v>
      </c>
      <c r="G155" s="137">
        <v>46271.14</v>
      </c>
      <c r="H155" s="137">
        <v>45494.34</v>
      </c>
      <c r="I155" s="137">
        <v>45494.30000000001</v>
      </c>
      <c r="J155" s="137">
        <v>45494.35</v>
      </c>
      <c r="K155" s="137">
        <v>75354.45</v>
      </c>
      <c r="L155" s="137">
        <v>75336.929999999993</v>
      </c>
      <c r="M155" s="137">
        <v>75278.94</v>
      </c>
      <c r="N155" s="137">
        <v>75278.829999999987</v>
      </c>
      <c r="O155" s="137">
        <v>75278.89</v>
      </c>
      <c r="P155" s="137">
        <v>75283.59</v>
      </c>
      <c r="Q155" s="137">
        <f t="shared" si="4"/>
        <v>727428.03999999992</v>
      </c>
      <c r="R155" s="133"/>
      <c r="S155" s="134"/>
      <c r="T155" s="131"/>
      <c r="U155" s="137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501586.73</v>
      </c>
      <c r="V155" s="133"/>
    </row>
    <row r="156" spans="2:22" x14ac:dyDescent="0.3">
      <c r="B156" s="131"/>
      <c r="C156" s="135">
        <v>41107</v>
      </c>
      <c r="D156" s="136" t="s">
        <v>72</v>
      </c>
      <c r="E156" s="137">
        <v>292960.49000000005</v>
      </c>
      <c r="F156" s="137">
        <v>292960.49000000005</v>
      </c>
      <c r="G156" s="137">
        <v>282960.49000000005</v>
      </c>
      <c r="H156" s="137">
        <v>282960.47000000003</v>
      </c>
      <c r="I156" s="137">
        <v>282960.38999999996</v>
      </c>
      <c r="J156" s="137">
        <v>282960.40999999997</v>
      </c>
      <c r="K156" s="137">
        <v>451659.14</v>
      </c>
      <c r="L156" s="137">
        <v>305797.03000000003</v>
      </c>
      <c r="M156" s="137">
        <v>366067.20000000007</v>
      </c>
      <c r="N156" s="137">
        <v>366067.22000000003</v>
      </c>
      <c r="O156" s="137">
        <v>366067.14</v>
      </c>
      <c r="P156" s="137">
        <v>366067.47999999992</v>
      </c>
      <c r="Q156" s="137">
        <f t="shared" si="4"/>
        <v>3939487.9500000007</v>
      </c>
      <c r="R156" s="133"/>
      <c r="S156" s="134"/>
      <c r="T156" s="131"/>
      <c r="U156" s="137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2841286.1100000003</v>
      </c>
      <c r="V156" s="133"/>
    </row>
    <row r="157" spans="2:22" x14ac:dyDescent="0.3">
      <c r="B157" s="131"/>
      <c r="C157" s="135">
        <v>41301</v>
      </c>
      <c r="D157" s="136" t="s">
        <v>73</v>
      </c>
      <c r="E157" s="137">
        <v>344926.7200000002</v>
      </c>
      <c r="F157" s="137">
        <v>369586.24000000005</v>
      </c>
      <c r="G157" s="137">
        <v>311849.28000000026</v>
      </c>
      <c r="H157" s="137">
        <v>305342.5900000002</v>
      </c>
      <c r="I157" s="137">
        <v>304059.45000000024</v>
      </c>
      <c r="J157" s="137">
        <v>299359.59000000026</v>
      </c>
      <c r="K157" s="137">
        <v>604776.00000000023</v>
      </c>
      <c r="L157" s="137">
        <v>498036.09000000032</v>
      </c>
      <c r="M157" s="137">
        <v>495679.59000000032</v>
      </c>
      <c r="N157" s="137">
        <v>491479.59000000032</v>
      </c>
      <c r="O157" s="137">
        <v>439479.6300000003</v>
      </c>
      <c r="P157" s="137">
        <v>336768.67999999993</v>
      </c>
      <c r="Q157" s="137">
        <f t="shared" si="4"/>
        <v>4801343.450000002</v>
      </c>
      <c r="R157" s="133"/>
      <c r="S157" s="134"/>
      <c r="T157" s="131"/>
      <c r="U157" s="137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3533615.5500000017</v>
      </c>
      <c r="V157" s="133"/>
    </row>
    <row r="158" spans="2:22" x14ac:dyDescent="0.3">
      <c r="B158" s="131"/>
      <c r="C158" s="135">
        <v>41401</v>
      </c>
      <c r="D158" s="136" t="s">
        <v>74</v>
      </c>
      <c r="E158" s="137">
        <v>164749.44</v>
      </c>
      <c r="F158" s="137">
        <v>159901.94999999998</v>
      </c>
      <c r="G158" s="137">
        <v>155901.96</v>
      </c>
      <c r="H158" s="137">
        <v>152521.96</v>
      </c>
      <c r="I158" s="137">
        <v>151751.96</v>
      </c>
      <c r="J158" s="137">
        <v>149231.97999999998</v>
      </c>
      <c r="K158" s="137">
        <v>163939.63999999998</v>
      </c>
      <c r="L158" s="137">
        <v>161215.49999999997</v>
      </c>
      <c r="M158" s="137">
        <v>162745.63999999998</v>
      </c>
      <c r="N158" s="137">
        <v>162545.68</v>
      </c>
      <c r="O158" s="137">
        <v>160495.63999999998</v>
      </c>
      <c r="P158" s="137">
        <v>155188.61999999997</v>
      </c>
      <c r="Q158" s="137">
        <f t="shared" si="4"/>
        <v>1900189.9699999995</v>
      </c>
      <c r="R158" s="133"/>
      <c r="S158" s="134"/>
      <c r="T158" s="131"/>
      <c r="U158" s="137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1421960.0299999998</v>
      </c>
      <c r="V158" s="133"/>
    </row>
    <row r="159" spans="2:22" x14ac:dyDescent="0.3">
      <c r="B159" s="131"/>
      <c r="C159" s="135">
        <v>41501</v>
      </c>
      <c r="D159" s="136" t="s">
        <v>75</v>
      </c>
      <c r="E159" s="137">
        <v>709219.73999999953</v>
      </c>
      <c r="F159" s="137">
        <v>771683.26999999955</v>
      </c>
      <c r="G159" s="137">
        <v>775016.57999999949</v>
      </c>
      <c r="H159" s="137">
        <v>758181.56999999948</v>
      </c>
      <c r="I159" s="137">
        <v>580678.17999999982</v>
      </c>
      <c r="J159" s="137">
        <v>614682.3399999995</v>
      </c>
      <c r="K159" s="137">
        <v>668467.11999999953</v>
      </c>
      <c r="L159" s="137">
        <v>652967.11999999953</v>
      </c>
      <c r="M159" s="137">
        <v>713967.11999999965</v>
      </c>
      <c r="N159" s="137">
        <v>652967.11999999953</v>
      </c>
      <c r="O159" s="137">
        <v>687967.11999999953</v>
      </c>
      <c r="P159" s="137">
        <v>707096.52</v>
      </c>
      <c r="Q159" s="137">
        <f t="shared" si="4"/>
        <v>8292893.7999999933</v>
      </c>
      <c r="R159" s="133"/>
      <c r="S159" s="134"/>
      <c r="T159" s="131"/>
      <c r="U159" s="137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6244863.0399999954</v>
      </c>
      <c r="V159" s="133"/>
    </row>
    <row r="160" spans="2:22" x14ac:dyDescent="0.3">
      <c r="B160" s="131"/>
      <c r="C160" s="135">
        <v>41504</v>
      </c>
      <c r="D160" s="136" t="s">
        <v>76</v>
      </c>
      <c r="E160" s="137">
        <v>160617.70000000007</v>
      </c>
      <c r="F160" s="137">
        <v>160617.70000000007</v>
      </c>
      <c r="G160" s="137">
        <v>160617.71000000005</v>
      </c>
      <c r="H160" s="137">
        <v>160617.72000000003</v>
      </c>
      <c r="I160" s="137">
        <v>160617.78000000003</v>
      </c>
      <c r="J160" s="137">
        <v>160618.11000000004</v>
      </c>
      <c r="K160" s="137">
        <v>203259.36999999982</v>
      </c>
      <c r="L160" s="137">
        <v>203259.35999999978</v>
      </c>
      <c r="M160" s="137">
        <v>203259.35999999978</v>
      </c>
      <c r="N160" s="137">
        <v>203259.39999999979</v>
      </c>
      <c r="O160" s="137">
        <v>203259.3799999998</v>
      </c>
      <c r="P160" s="137">
        <v>203260.21999999986</v>
      </c>
      <c r="Q160" s="137">
        <f t="shared" si="4"/>
        <v>2183263.8099999996</v>
      </c>
      <c r="R160" s="133"/>
      <c r="S160" s="134"/>
      <c r="T160" s="131"/>
      <c r="U160" s="137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1573484.81</v>
      </c>
      <c r="V160" s="133"/>
    </row>
    <row r="161" spans="2:22" x14ac:dyDescent="0.3">
      <c r="B161" s="131"/>
      <c r="C161" s="135">
        <v>41506</v>
      </c>
      <c r="D161" s="136" t="s">
        <v>77</v>
      </c>
      <c r="E161" s="137">
        <v>10699507.18000003</v>
      </c>
      <c r="F161" s="137">
        <v>10268312.150000013</v>
      </c>
      <c r="G161" s="137">
        <v>10268312.150000013</v>
      </c>
      <c r="H161" s="137">
        <v>10269362.150000013</v>
      </c>
      <c r="I161" s="137">
        <v>10268862.170000013</v>
      </c>
      <c r="J161" s="137">
        <v>10338862.110000014</v>
      </c>
      <c r="K161" s="137">
        <v>12591970.290000025</v>
      </c>
      <c r="L161" s="137">
        <v>12588151.370000022</v>
      </c>
      <c r="M161" s="137">
        <v>12581631.420000024</v>
      </c>
      <c r="N161" s="137">
        <v>12581631.390000025</v>
      </c>
      <c r="O161" s="137">
        <v>12581631.390000025</v>
      </c>
      <c r="P161" s="137">
        <v>12581044.509999909</v>
      </c>
      <c r="Q161" s="137">
        <f t="shared" si="4"/>
        <v>137619278.28000012</v>
      </c>
      <c r="R161" s="133"/>
      <c r="S161" s="134"/>
      <c r="T161" s="131"/>
      <c r="U161" s="137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99874970.990000159</v>
      </c>
      <c r="V161" s="133"/>
    </row>
    <row r="162" spans="2:22" x14ac:dyDescent="0.3">
      <c r="B162" s="131"/>
      <c r="C162" s="135">
        <v>41510</v>
      </c>
      <c r="D162" s="136" t="s">
        <v>78</v>
      </c>
      <c r="E162" s="137">
        <v>146369.75999999998</v>
      </c>
      <c r="F162" s="137">
        <v>155581.72</v>
      </c>
      <c r="G162" s="137">
        <v>143151.66000000003</v>
      </c>
      <c r="H162" s="137">
        <v>133809.66000000003</v>
      </c>
      <c r="I162" s="137">
        <v>131758.26</v>
      </c>
      <c r="J162" s="137">
        <v>122725.66000000002</v>
      </c>
      <c r="K162" s="137">
        <v>202567.71</v>
      </c>
      <c r="L162" s="137">
        <v>167190.68999999997</v>
      </c>
      <c r="M162" s="137">
        <v>151579.19</v>
      </c>
      <c r="N162" s="137">
        <v>138875.19</v>
      </c>
      <c r="O162" s="137">
        <v>132324.99000000002</v>
      </c>
      <c r="P162" s="137">
        <v>112138.72999999997</v>
      </c>
      <c r="Q162" s="137">
        <f t="shared" si="4"/>
        <v>1738073.22</v>
      </c>
      <c r="R162" s="133"/>
      <c r="S162" s="134"/>
      <c r="T162" s="131"/>
      <c r="U162" s="137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1354734.31</v>
      </c>
      <c r="V162" s="133"/>
    </row>
    <row r="163" spans="2:22" x14ac:dyDescent="0.3">
      <c r="B163" s="131"/>
      <c r="C163" s="135">
        <v>41601</v>
      </c>
      <c r="D163" s="136" t="s">
        <v>79</v>
      </c>
      <c r="E163" s="137">
        <v>17966047.489999972</v>
      </c>
      <c r="F163" s="137">
        <v>18270122.309999947</v>
      </c>
      <c r="G163" s="137">
        <v>17930813.45999996</v>
      </c>
      <c r="H163" s="137">
        <v>17780903.419999998</v>
      </c>
      <c r="I163" s="137">
        <v>17815534.029999964</v>
      </c>
      <c r="J163" s="137">
        <v>17815947.119999982</v>
      </c>
      <c r="K163" s="137">
        <v>18106046.029999997</v>
      </c>
      <c r="L163" s="137">
        <v>18213962.010000005</v>
      </c>
      <c r="M163" s="137">
        <v>18241961.900000002</v>
      </c>
      <c r="N163" s="137">
        <v>18281029.349999994</v>
      </c>
      <c r="O163" s="137">
        <v>18340753.77</v>
      </c>
      <c r="P163" s="137">
        <v>18228850.410000023</v>
      </c>
      <c r="Q163" s="137">
        <f t="shared" si="4"/>
        <v>216991971.29999986</v>
      </c>
      <c r="R163" s="133"/>
      <c r="S163" s="134"/>
      <c r="T163" s="131"/>
      <c r="U163" s="137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162141337.76999983</v>
      </c>
      <c r="V163" s="133"/>
    </row>
    <row r="164" spans="2:22" x14ac:dyDescent="0.3">
      <c r="B164" s="131"/>
      <c r="C164" s="135">
        <v>41603</v>
      </c>
      <c r="D164" s="136" t="s">
        <v>44</v>
      </c>
      <c r="E164" s="137">
        <v>5416.52</v>
      </c>
      <c r="F164" s="137">
        <v>5580.1500000000005</v>
      </c>
      <c r="G164" s="137">
        <v>5680.1500000000005</v>
      </c>
      <c r="H164" s="137">
        <v>5680.1500000000005</v>
      </c>
      <c r="I164" s="137">
        <v>5580.1500000000005</v>
      </c>
      <c r="J164" s="137">
        <v>5580.1500000000005</v>
      </c>
      <c r="K164" s="137">
        <v>6963.9000000000005</v>
      </c>
      <c r="L164" s="137">
        <v>6813.9000000000005</v>
      </c>
      <c r="M164" s="137">
        <v>9513.9000000000015</v>
      </c>
      <c r="N164" s="137">
        <v>7463.9000000000005</v>
      </c>
      <c r="O164" s="137">
        <v>7063.6</v>
      </c>
      <c r="P164" s="137">
        <v>7064.2800000000007</v>
      </c>
      <c r="Q164" s="137">
        <f t="shared" ref="Q164:Q192" si="5">SUM(E164:P164)</f>
        <v>78400.750000000015</v>
      </c>
      <c r="R164" s="133"/>
      <c r="S164" s="134"/>
      <c r="T164" s="131"/>
      <c r="U164" s="137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56808.970000000008</v>
      </c>
      <c r="V164" s="133"/>
    </row>
    <row r="165" spans="2:22" x14ac:dyDescent="0.3">
      <c r="B165" s="131"/>
      <c r="C165" s="135">
        <v>41604</v>
      </c>
      <c r="D165" s="136" t="s">
        <v>45</v>
      </c>
      <c r="E165" s="137">
        <v>24557.52</v>
      </c>
      <c r="F165" s="137">
        <v>24557.52</v>
      </c>
      <c r="G165" s="137">
        <v>24557.52</v>
      </c>
      <c r="H165" s="137">
        <v>24557.52</v>
      </c>
      <c r="I165" s="137">
        <v>24557.52</v>
      </c>
      <c r="J165" s="137">
        <v>24557.480000000007</v>
      </c>
      <c r="K165" s="137">
        <v>26620.43</v>
      </c>
      <c r="L165" s="137">
        <v>26620.42</v>
      </c>
      <c r="M165" s="137">
        <v>26620.43</v>
      </c>
      <c r="N165" s="137">
        <v>26620.43</v>
      </c>
      <c r="O165" s="137">
        <v>26620.43</v>
      </c>
      <c r="P165" s="137">
        <v>26620.620000000003</v>
      </c>
      <c r="Q165" s="137">
        <f t="shared" si="5"/>
        <v>307067.83999999997</v>
      </c>
      <c r="R165" s="133"/>
      <c r="S165" s="134"/>
      <c r="T165" s="131"/>
      <c r="U165" s="137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227206.36</v>
      </c>
      <c r="V165" s="133"/>
    </row>
    <row r="166" spans="2:22" x14ac:dyDescent="0.3">
      <c r="B166" s="131"/>
      <c r="C166" s="135">
        <v>41801</v>
      </c>
      <c r="D166" s="136" t="s">
        <v>80</v>
      </c>
      <c r="E166" s="137">
        <v>138852.05999999994</v>
      </c>
      <c r="F166" s="137">
        <v>166352.03999999995</v>
      </c>
      <c r="G166" s="137">
        <v>141377.34999999998</v>
      </c>
      <c r="H166" s="137">
        <v>128597.31000000003</v>
      </c>
      <c r="I166" s="137">
        <v>119637.63000000003</v>
      </c>
      <c r="J166" s="137">
        <v>117900.62000000002</v>
      </c>
      <c r="K166" s="137">
        <v>173366.80999999991</v>
      </c>
      <c r="L166" s="137">
        <v>173034.4499999999</v>
      </c>
      <c r="M166" s="137">
        <v>162129.13999999993</v>
      </c>
      <c r="N166" s="137">
        <v>159521.80999999991</v>
      </c>
      <c r="O166" s="137">
        <v>156980.80999999991</v>
      </c>
      <c r="P166" s="137">
        <v>157329.60999999999</v>
      </c>
      <c r="Q166" s="137">
        <f t="shared" si="5"/>
        <v>1795079.6399999992</v>
      </c>
      <c r="R166" s="133"/>
      <c r="S166" s="134"/>
      <c r="T166" s="131"/>
      <c r="U166" s="137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1321247.4099999997</v>
      </c>
      <c r="V166" s="133"/>
    </row>
    <row r="167" spans="2:22" x14ac:dyDescent="0.3">
      <c r="B167" s="131"/>
      <c r="C167" s="135">
        <v>41901</v>
      </c>
      <c r="D167" s="136" t="s">
        <v>81</v>
      </c>
      <c r="E167" s="137">
        <v>141422.81000000003</v>
      </c>
      <c r="F167" s="137">
        <v>443659.44</v>
      </c>
      <c r="G167" s="137">
        <v>3192724.66</v>
      </c>
      <c r="H167" s="137">
        <v>1058411.4699999997</v>
      </c>
      <c r="I167" s="137">
        <v>54080.610000000022</v>
      </c>
      <c r="J167" s="137">
        <v>41530.610000000022</v>
      </c>
      <c r="K167" s="137">
        <v>2655570.25</v>
      </c>
      <c r="L167" s="137">
        <v>350124.27999999997</v>
      </c>
      <c r="M167" s="137">
        <v>236566.04999999984</v>
      </c>
      <c r="N167" s="137">
        <v>187199.02999999985</v>
      </c>
      <c r="O167" s="137">
        <v>78678.140000000029</v>
      </c>
      <c r="P167" s="137">
        <v>77345.080000000016</v>
      </c>
      <c r="Q167" s="137">
        <f t="shared" si="5"/>
        <v>8517312.4300000016</v>
      </c>
      <c r="R167" s="133"/>
      <c r="S167" s="134"/>
      <c r="T167" s="131"/>
      <c r="U167" s="137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8174090.1800000006</v>
      </c>
      <c r="V167" s="133"/>
    </row>
    <row r="168" spans="2:22" x14ac:dyDescent="0.3">
      <c r="B168" s="131"/>
      <c r="C168" s="135">
        <v>42001</v>
      </c>
      <c r="D168" s="136" t="s">
        <v>82</v>
      </c>
      <c r="E168" s="137">
        <v>277362.04000000004</v>
      </c>
      <c r="F168" s="137">
        <v>359234.82000000012</v>
      </c>
      <c r="G168" s="137">
        <v>1886619.3300000005</v>
      </c>
      <c r="H168" s="137">
        <v>1539641.9800000007</v>
      </c>
      <c r="I168" s="137">
        <v>548391.99</v>
      </c>
      <c r="J168" s="137">
        <v>550392.09000000008</v>
      </c>
      <c r="K168" s="137">
        <v>1700342.0400000005</v>
      </c>
      <c r="L168" s="137">
        <v>575191.99</v>
      </c>
      <c r="M168" s="137">
        <v>515191.99000000011</v>
      </c>
      <c r="N168" s="137">
        <v>950692.04</v>
      </c>
      <c r="O168" s="137">
        <v>1078515.08</v>
      </c>
      <c r="P168" s="137">
        <v>545056.01</v>
      </c>
      <c r="Q168" s="137">
        <f t="shared" si="5"/>
        <v>10526631.400000002</v>
      </c>
      <c r="R168" s="133"/>
      <c r="S168" s="134"/>
      <c r="T168" s="131"/>
      <c r="U168" s="137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7952368.2700000014</v>
      </c>
      <c r="V168" s="133"/>
    </row>
    <row r="169" spans="2:22" x14ac:dyDescent="0.3">
      <c r="B169" s="131"/>
      <c r="C169" s="135">
        <v>42002</v>
      </c>
      <c r="D169" s="136" t="s">
        <v>83</v>
      </c>
      <c r="E169" s="137">
        <v>135344.15999999995</v>
      </c>
      <c r="F169" s="137">
        <v>135344.15999999995</v>
      </c>
      <c r="G169" s="137">
        <v>135344.17999999996</v>
      </c>
      <c r="H169" s="137">
        <v>135344.15999999995</v>
      </c>
      <c r="I169" s="137">
        <v>153992.25999999992</v>
      </c>
      <c r="J169" s="137">
        <v>134224.23999999996</v>
      </c>
      <c r="K169" s="137">
        <v>154860.07999999996</v>
      </c>
      <c r="L169" s="137">
        <v>154860.08999999997</v>
      </c>
      <c r="M169" s="137">
        <v>154860.12</v>
      </c>
      <c r="N169" s="137">
        <v>153517.06</v>
      </c>
      <c r="O169" s="137">
        <v>153517.12</v>
      </c>
      <c r="P169" s="137">
        <v>153397.18</v>
      </c>
      <c r="Q169" s="137">
        <f t="shared" si="5"/>
        <v>1754604.8099999998</v>
      </c>
      <c r="R169" s="133"/>
      <c r="S169" s="134"/>
      <c r="T169" s="131"/>
      <c r="U169" s="137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1294173.4499999997</v>
      </c>
      <c r="V169" s="133"/>
    </row>
    <row r="170" spans="2:22" x14ac:dyDescent="0.3">
      <c r="B170" s="131"/>
      <c r="C170" s="135">
        <v>42004</v>
      </c>
      <c r="D170" s="136" t="s">
        <v>84</v>
      </c>
      <c r="E170" s="137">
        <v>512960.87</v>
      </c>
      <c r="F170" s="137">
        <v>530038.65</v>
      </c>
      <c r="G170" s="137">
        <v>533190.87</v>
      </c>
      <c r="H170" s="137">
        <v>525148.87</v>
      </c>
      <c r="I170" s="137">
        <v>524831.12999999989</v>
      </c>
      <c r="J170" s="137">
        <v>537918.87</v>
      </c>
      <c r="K170" s="137">
        <v>559269.31999999995</v>
      </c>
      <c r="L170" s="137">
        <v>559082.02999999991</v>
      </c>
      <c r="M170" s="137">
        <v>559163.78999999992</v>
      </c>
      <c r="N170" s="137">
        <v>549443.05999999994</v>
      </c>
      <c r="O170" s="137">
        <v>564442.62999999989</v>
      </c>
      <c r="P170" s="137">
        <v>563315.09</v>
      </c>
      <c r="Q170" s="137">
        <f t="shared" si="5"/>
        <v>6518805.1799999997</v>
      </c>
      <c r="R170" s="133"/>
      <c r="S170" s="134"/>
      <c r="T170" s="131"/>
      <c r="U170" s="137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4841604.4000000004</v>
      </c>
      <c r="V170" s="133"/>
    </row>
    <row r="171" spans="2:22" x14ac:dyDescent="0.3">
      <c r="B171" s="131"/>
      <c r="C171" s="135">
        <v>42101</v>
      </c>
      <c r="D171" s="136" t="s">
        <v>85</v>
      </c>
      <c r="E171" s="137">
        <v>490349.24</v>
      </c>
      <c r="F171" s="137">
        <v>492849.19999999995</v>
      </c>
      <c r="G171" s="137">
        <v>491182.56999999995</v>
      </c>
      <c r="H171" s="137">
        <v>491182.56999999995</v>
      </c>
      <c r="I171" s="137">
        <v>489349.24</v>
      </c>
      <c r="J171" s="137">
        <v>488149.24</v>
      </c>
      <c r="K171" s="137">
        <v>734649.23999999976</v>
      </c>
      <c r="L171" s="137">
        <v>734649.23999999976</v>
      </c>
      <c r="M171" s="137">
        <v>734649.2799999998</v>
      </c>
      <c r="N171" s="137">
        <v>733815.9099999998</v>
      </c>
      <c r="O171" s="137">
        <v>727515.9099999998</v>
      </c>
      <c r="P171" s="137">
        <v>725849.30999999971</v>
      </c>
      <c r="Q171" s="137">
        <f t="shared" si="5"/>
        <v>7334190.9499999983</v>
      </c>
      <c r="R171" s="133"/>
      <c r="S171" s="134"/>
      <c r="T171" s="131"/>
      <c r="U171" s="137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5147009.8199999984</v>
      </c>
      <c r="V171" s="133"/>
    </row>
    <row r="172" spans="2:22" x14ac:dyDescent="0.3">
      <c r="B172" s="131"/>
      <c r="C172" s="135">
        <v>50201</v>
      </c>
      <c r="D172" s="136" t="s">
        <v>86</v>
      </c>
      <c r="E172" s="137">
        <v>68593.750000000015</v>
      </c>
      <c r="F172" s="137">
        <v>68593.530000000028</v>
      </c>
      <c r="G172" s="137">
        <v>68593.370000000024</v>
      </c>
      <c r="H172" s="137">
        <v>68593.330000000031</v>
      </c>
      <c r="I172" s="137">
        <v>68592.360000000015</v>
      </c>
      <c r="J172" s="137">
        <v>68592.360000000015</v>
      </c>
      <c r="K172" s="137">
        <v>74989.050000000017</v>
      </c>
      <c r="L172" s="137">
        <v>74988.970000000016</v>
      </c>
      <c r="M172" s="137">
        <v>74988.970000000016</v>
      </c>
      <c r="N172" s="137">
        <v>74988.970000000016</v>
      </c>
      <c r="O172" s="137">
        <v>74988.970000000016</v>
      </c>
      <c r="P172" s="137">
        <v>74989.289999999994</v>
      </c>
      <c r="Q172" s="137">
        <f t="shared" si="5"/>
        <v>861492.92</v>
      </c>
      <c r="R172" s="133"/>
      <c r="S172" s="134"/>
      <c r="T172" s="131"/>
      <c r="U172" s="137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636525.69000000006</v>
      </c>
      <c r="V172" s="133"/>
    </row>
    <row r="173" spans="2:22" x14ac:dyDescent="0.3">
      <c r="B173" s="131"/>
      <c r="C173" s="135">
        <v>50301</v>
      </c>
      <c r="D173" s="136" t="s">
        <v>87</v>
      </c>
      <c r="E173" s="137">
        <v>166834.37999999998</v>
      </c>
      <c r="F173" s="137">
        <v>214764.66000000009</v>
      </c>
      <c r="G173" s="137">
        <v>211208.45</v>
      </c>
      <c r="H173" s="137">
        <v>196489.46999999991</v>
      </c>
      <c r="I173" s="137">
        <v>175546.45999999988</v>
      </c>
      <c r="J173" s="137">
        <v>172216.45999999988</v>
      </c>
      <c r="K173" s="137">
        <v>284264.64</v>
      </c>
      <c r="L173" s="137">
        <v>284264.63</v>
      </c>
      <c r="M173" s="137">
        <v>284264.64</v>
      </c>
      <c r="N173" s="137">
        <v>284264.64</v>
      </c>
      <c r="O173" s="137">
        <v>284264.65000000002</v>
      </c>
      <c r="P173" s="137">
        <v>284265.14000000007</v>
      </c>
      <c r="Q173" s="137">
        <f t="shared" si="5"/>
        <v>2842648.2199999997</v>
      </c>
      <c r="R173" s="133"/>
      <c r="S173" s="134"/>
      <c r="T173" s="131"/>
      <c r="U173" s="137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1989853.7899999996</v>
      </c>
      <c r="V173" s="133"/>
    </row>
    <row r="174" spans="2:22" x14ac:dyDescent="0.3">
      <c r="B174" s="131"/>
      <c r="C174" s="135">
        <v>50401</v>
      </c>
      <c r="D174" s="136" t="s">
        <v>88</v>
      </c>
      <c r="E174" s="137">
        <v>181830.83</v>
      </c>
      <c r="F174" s="137">
        <v>181830.83</v>
      </c>
      <c r="G174" s="137">
        <v>181830.83</v>
      </c>
      <c r="H174" s="137">
        <v>181830.83</v>
      </c>
      <c r="I174" s="137">
        <v>181830.76999999993</v>
      </c>
      <c r="J174" s="137">
        <v>181830.89000000004</v>
      </c>
      <c r="K174" s="137">
        <v>223954.92999999996</v>
      </c>
      <c r="L174" s="137">
        <v>223954.92999999996</v>
      </c>
      <c r="M174" s="137">
        <v>223954.90999999997</v>
      </c>
      <c r="N174" s="137">
        <v>223954.88999999998</v>
      </c>
      <c r="O174" s="137">
        <v>223954.93000000002</v>
      </c>
      <c r="P174" s="137">
        <v>223954.93000000002</v>
      </c>
      <c r="Q174" s="137">
        <f t="shared" si="5"/>
        <v>2434714.5</v>
      </c>
      <c r="R174" s="133"/>
      <c r="S174" s="134"/>
      <c r="T174" s="131"/>
      <c r="U174" s="137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1762849.7499999998</v>
      </c>
      <c r="V174" s="133"/>
    </row>
    <row r="175" spans="2:22" x14ac:dyDescent="0.3">
      <c r="B175" s="131"/>
      <c r="C175" s="135">
        <v>50801</v>
      </c>
      <c r="D175" s="136" t="s">
        <v>89</v>
      </c>
      <c r="E175" s="137">
        <v>20000</v>
      </c>
      <c r="F175" s="137">
        <v>16000</v>
      </c>
      <c r="G175" s="137">
        <v>16000</v>
      </c>
      <c r="H175" s="137">
        <v>16000</v>
      </c>
      <c r="I175" s="137">
        <v>16000</v>
      </c>
      <c r="J175" s="137">
        <v>16000</v>
      </c>
      <c r="K175" s="137">
        <v>25000</v>
      </c>
      <c r="L175" s="137">
        <v>23000</v>
      </c>
      <c r="M175" s="137">
        <v>23000</v>
      </c>
      <c r="N175" s="137">
        <v>23000</v>
      </c>
      <c r="O175" s="137">
        <v>23000</v>
      </c>
      <c r="P175" s="137">
        <v>23000</v>
      </c>
      <c r="Q175" s="137">
        <f t="shared" si="5"/>
        <v>240000</v>
      </c>
      <c r="R175" s="133"/>
      <c r="S175" s="134"/>
      <c r="T175" s="131"/>
      <c r="U175" s="137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171000</v>
      </c>
      <c r="V175" s="133"/>
    </row>
    <row r="176" spans="2:22" x14ac:dyDescent="0.3">
      <c r="B176" s="131"/>
      <c r="C176" s="135">
        <v>50901</v>
      </c>
      <c r="D176" s="136" t="s">
        <v>90</v>
      </c>
      <c r="E176" s="137">
        <v>847846.75999999978</v>
      </c>
      <c r="F176" s="137">
        <v>847846.75999999978</v>
      </c>
      <c r="G176" s="137">
        <v>847846.75999999978</v>
      </c>
      <c r="H176" s="137">
        <v>847846.75999999978</v>
      </c>
      <c r="I176" s="137">
        <v>847846.75999999978</v>
      </c>
      <c r="J176" s="137">
        <v>847846.75999999978</v>
      </c>
      <c r="K176" s="137">
        <v>1271828.1899999997</v>
      </c>
      <c r="L176" s="137">
        <v>1271828.24</v>
      </c>
      <c r="M176" s="137">
        <v>1271828.27</v>
      </c>
      <c r="N176" s="137">
        <v>1271828.27</v>
      </c>
      <c r="O176" s="137">
        <v>1271828.28</v>
      </c>
      <c r="P176" s="137">
        <v>1271828.2000000002</v>
      </c>
      <c r="Q176" s="137">
        <f t="shared" si="5"/>
        <v>12718050.009999998</v>
      </c>
      <c r="R176" s="133"/>
      <c r="S176" s="134"/>
      <c r="T176" s="131"/>
      <c r="U176" s="137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8902565.2599999979</v>
      </c>
      <c r="V176" s="133"/>
    </row>
    <row r="177" spans="2:22" x14ac:dyDescent="0.3">
      <c r="B177" s="131"/>
      <c r="C177" s="135">
        <v>51001</v>
      </c>
      <c r="D177" s="136" t="s">
        <v>91</v>
      </c>
      <c r="E177" s="137">
        <v>65974.829999999987</v>
      </c>
      <c r="F177" s="137">
        <v>65974.829999999987</v>
      </c>
      <c r="G177" s="137">
        <v>65974.829999999987</v>
      </c>
      <c r="H177" s="137">
        <v>65974.849999999991</v>
      </c>
      <c r="I177" s="137">
        <v>65974.800000000017</v>
      </c>
      <c r="J177" s="137">
        <v>65974.81</v>
      </c>
      <c r="K177" s="137">
        <v>70851.570000000007</v>
      </c>
      <c r="L177" s="137">
        <v>70851.570000000007</v>
      </c>
      <c r="M177" s="137">
        <v>70851.570000000007</v>
      </c>
      <c r="N177" s="137">
        <v>70851.570000000007</v>
      </c>
      <c r="O177" s="137">
        <v>70851.570000000007</v>
      </c>
      <c r="P177" s="137">
        <v>70851.739999999991</v>
      </c>
      <c r="Q177" s="137">
        <f t="shared" si="5"/>
        <v>820958.54000000027</v>
      </c>
      <c r="R177" s="133"/>
      <c r="S177" s="134"/>
      <c r="T177" s="131"/>
      <c r="U177" s="137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608403.66000000015</v>
      </c>
      <c r="V177" s="133"/>
    </row>
    <row r="178" spans="2:22" x14ac:dyDescent="0.3">
      <c r="B178" s="131"/>
      <c r="C178" s="135">
        <v>51101</v>
      </c>
      <c r="D178" s="136" t="s">
        <v>92</v>
      </c>
      <c r="E178" s="137">
        <v>18333.34</v>
      </c>
      <c r="F178" s="137">
        <v>18333.34</v>
      </c>
      <c r="G178" s="137">
        <v>18333.330000000002</v>
      </c>
      <c r="H178" s="137">
        <v>18333.330000000002</v>
      </c>
      <c r="I178" s="137">
        <v>18333.330000000002</v>
      </c>
      <c r="J178" s="137">
        <v>18333.330000000002</v>
      </c>
      <c r="K178" s="137">
        <v>27500</v>
      </c>
      <c r="L178" s="137">
        <v>27500</v>
      </c>
      <c r="M178" s="137">
        <v>27500</v>
      </c>
      <c r="N178" s="137">
        <v>27500</v>
      </c>
      <c r="O178" s="137">
        <v>27500</v>
      </c>
      <c r="P178" s="137">
        <v>27500</v>
      </c>
      <c r="Q178" s="137">
        <f t="shared" si="5"/>
        <v>275000</v>
      </c>
      <c r="R178" s="133"/>
      <c r="S178" s="134"/>
      <c r="T178" s="131"/>
      <c r="U178" s="137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192500</v>
      </c>
      <c r="V178" s="133"/>
    </row>
    <row r="179" spans="2:22" x14ac:dyDescent="0.3">
      <c r="B179" s="131"/>
      <c r="C179" s="135">
        <v>51301</v>
      </c>
      <c r="D179" s="136" t="s">
        <v>93</v>
      </c>
      <c r="E179" s="137">
        <v>33651.5</v>
      </c>
      <c r="F179" s="137">
        <v>33651.5</v>
      </c>
      <c r="G179" s="137">
        <v>33658.17</v>
      </c>
      <c r="H179" s="137">
        <v>33658.17</v>
      </c>
      <c r="I179" s="137">
        <v>33658.17</v>
      </c>
      <c r="J179" s="137">
        <v>33658.17</v>
      </c>
      <c r="K179" s="137">
        <v>50490</v>
      </c>
      <c r="L179" s="137">
        <v>50490</v>
      </c>
      <c r="M179" s="137">
        <v>50490</v>
      </c>
      <c r="N179" s="137">
        <v>50490.020000000004</v>
      </c>
      <c r="O179" s="137">
        <v>50490</v>
      </c>
      <c r="P179" s="137">
        <v>50490.020000000011</v>
      </c>
      <c r="Q179" s="137">
        <f t="shared" si="5"/>
        <v>504875.72000000003</v>
      </c>
      <c r="R179" s="133"/>
      <c r="S179" s="134"/>
      <c r="T179" s="131"/>
      <c r="U179" s="137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353405.68</v>
      </c>
      <c r="V179" s="133"/>
    </row>
    <row r="180" spans="2:22" x14ac:dyDescent="0.3">
      <c r="B180" s="131"/>
      <c r="C180" s="135">
        <v>51401</v>
      </c>
      <c r="D180" s="136" t="s">
        <v>94</v>
      </c>
      <c r="E180" s="137">
        <v>6560.3099999999995</v>
      </c>
      <c r="F180" s="137">
        <v>6560.3099999999995</v>
      </c>
      <c r="G180" s="137">
        <v>6560.3099999999995</v>
      </c>
      <c r="H180" s="137">
        <v>6560.3099999999995</v>
      </c>
      <c r="I180" s="137">
        <v>6560.3099999999995</v>
      </c>
      <c r="J180" s="137">
        <v>6560.3399999999992</v>
      </c>
      <c r="K180" s="137">
        <v>6858.2900000000009</v>
      </c>
      <c r="L180" s="137">
        <v>6858.2500000000009</v>
      </c>
      <c r="M180" s="137">
        <v>6858.2400000000007</v>
      </c>
      <c r="N180" s="137">
        <v>6858.3000000000011</v>
      </c>
      <c r="O180" s="137">
        <v>6858.2900000000009</v>
      </c>
      <c r="P180" s="137">
        <v>6858.34</v>
      </c>
      <c r="Q180" s="137">
        <f t="shared" si="5"/>
        <v>80511.599999999977</v>
      </c>
      <c r="R180" s="133"/>
      <c r="S180" s="134"/>
      <c r="T180" s="131"/>
      <c r="U180" s="137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59936.669999999991</v>
      </c>
      <c r="V180" s="133"/>
    </row>
    <row r="181" spans="2:22" x14ac:dyDescent="0.3">
      <c r="B181" s="131"/>
      <c r="C181" s="135">
        <v>51601</v>
      </c>
      <c r="D181" s="136" t="s">
        <v>95</v>
      </c>
      <c r="E181" s="137">
        <v>46424.5</v>
      </c>
      <c r="F181" s="137">
        <v>46424.5</v>
      </c>
      <c r="G181" s="137">
        <v>46524.5</v>
      </c>
      <c r="H181" s="137">
        <v>45916.17</v>
      </c>
      <c r="I181" s="137">
        <v>45916.17</v>
      </c>
      <c r="J181" s="137">
        <v>45916.17</v>
      </c>
      <c r="K181" s="137">
        <v>46824.49</v>
      </c>
      <c r="L181" s="137">
        <v>47214.49</v>
      </c>
      <c r="M181" s="137">
        <v>47933.27</v>
      </c>
      <c r="N181" s="137">
        <v>48033.259999999995</v>
      </c>
      <c r="O181" s="137">
        <v>48158.259999999995</v>
      </c>
      <c r="P181" s="137">
        <v>48413.069999999985</v>
      </c>
      <c r="Q181" s="137">
        <f t="shared" si="5"/>
        <v>563698.85</v>
      </c>
      <c r="R181" s="133"/>
      <c r="S181" s="134"/>
      <c r="T181" s="131"/>
      <c r="U181" s="137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419094.25999999995</v>
      </c>
      <c r="V181" s="133"/>
    </row>
    <row r="182" spans="2:22" x14ac:dyDescent="0.3">
      <c r="B182" s="131"/>
      <c r="C182" s="135">
        <v>51801</v>
      </c>
      <c r="D182" s="136" t="s">
        <v>96</v>
      </c>
      <c r="E182" s="137">
        <v>1433625</v>
      </c>
      <c r="F182" s="137">
        <v>1433625</v>
      </c>
      <c r="G182" s="137">
        <v>1433625</v>
      </c>
      <c r="H182" s="137">
        <v>1433625</v>
      </c>
      <c r="I182" s="137">
        <v>1433625</v>
      </c>
      <c r="J182" s="137">
        <v>1433625</v>
      </c>
      <c r="K182" s="137">
        <v>1433625</v>
      </c>
      <c r="L182" s="137">
        <v>1433625</v>
      </c>
      <c r="M182" s="137">
        <v>1433625</v>
      </c>
      <c r="N182" s="137">
        <v>1433625</v>
      </c>
      <c r="O182" s="137">
        <v>1433625</v>
      </c>
      <c r="P182" s="137">
        <v>1433625</v>
      </c>
      <c r="Q182" s="137">
        <f t="shared" si="5"/>
        <v>17203500</v>
      </c>
      <c r="R182" s="133"/>
      <c r="S182" s="134"/>
      <c r="T182" s="131"/>
      <c r="U182" s="137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12902625</v>
      </c>
      <c r="V182" s="133"/>
    </row>
    <row r="183" spans="2:22" x14ac:dyDescent="0.3">
      <c r="B183" s="131"/>
      <c r="C183" s="135">
        <v>51901</v>
      </c>
      <c r="D183" s="136" t="s">
        <v>97</v>
      </c>
      <c r="E183" s="137">
        <v>38213.9</v>
      </c>
      <c r="F183" s="137">
        <v>38213.9</v>
      </c>
      <c r="G183" s="137">
        <v>38213.9</v>
      </c>
      <c r="H183" s="137">
        <v>38213.9</v>
      </c>
      <c r="I183" s="137">
        <v>38213.9</v>
      </c>
      <c r="J183" s="137">
        <v>38213.740000000005</v>
      </c>
      <c r="K183" s="137">
        <v>43614.59</v>
      </c>
      <c r="L183" s="137">
        <v>43614.55</v>
      </c>
      <c r="M183" s="137">
        <v>46522.869999999995</v>
      </c>
      <c r="N183" s="137">
        <v>46522.85</v>
      </c>
      <c r="O183" s="137">
        <v>46522.85</v>
      </c>
      <c r="P183" s="137">
        <v>46522.82</v>
      </c>
      <c r="Q183" s="137">
        <f t="shared" si="5"/>
        <v>502603.7699999999</v>
      </c>
      <c r="R183" s="133"/>
      <c r="S183" s="134"/>
      <c r="T183" s="131"/>
      <c r="U183" s="137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363035.24999999994</v>
      </c>
      <c r="V183" s="133"/>
    </row>
    <row r="184" spans="2:22" x14ac:dyDescent="0.3">
      <c r="B184" s="131"/>
      <c r="C184" s="135">
        <v>52001</v>
      </c>
      <c r="D184" s="136" t="s">
        <v>98</v>
      </c>
      <c r="E184" s="137">
        <v>165952.31</v>
      </c>
      <c r="F184" s="137">
        <v>165952.31</v>
      </c>
      <c r="G184" s="137">
        <v>145827.23000000001</v>
      </c>
      <c r="H184" s="137">
        <v>207910.56</v>
      </c>
      <c r="I184" s="137">
        <v>157923.56</v>
      </c>
      <c r="J184" s="137">
        <v>143827.23000000001</v>
      </c>
      <c r="K184" s="137">
        <v>378442.23</v>
      </c>
      <c r="L184" s="137">
        <v>270799.20999999996</v>
      </c>
      <c r="M184" s="137">
        <v>234415.19</v>
      </c>
      <c r="N184" s="137">
        <v>183082.54</v>
      </c>
      <c r="O184" s="137">
        <v>182599.54</v>
      </c>
      <c r="P184" s="137">
        <v>161924.99000000002</v>
      </c>
      <c r="Q184" s="137">
        <f t="shared" si="5"/>
        <v>2398656.9</v>
      </c>
      <c r="R184" s="133"/>
      <c r="S184" s="134"/>
      <c r="T184" s="131"/>
      <c r="U184" s="137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1871049.8299999998</v>
      </c>
      <c r="V184" s="133"/>
    </row>
    <row r="185" spans="2:22" x14ac:dyDescent="0.3">
      <c r="B185" s="131"/>
      <c r="C185" s="135">
        <v>52301</v>
      </c>
      <c r="D185" s="136" t="s">
        <v>99</v>
      </c>
      <c r="E185" s="137">
        <v>39615.770000000011</v>
      </c>
      <c r="F185" s="137">
        <v>39615.770000000011</v>
      </c>
      <c r="G185" s="137">
        <v>39615.770000000011</v>
      </c>
      <c r="H185" s="137">
        <v>39115.770000000011</v>
      </c>
      <c r="I185" s="137">
        <v>39115.770000000011</v>
      </c>
      <c r="J185" s="137">
        <v>39115.770000000011</v>
      </c>
      <c r="K185" s="137">
        <v>44526.630000000005</v>
      </c>
      <c r="L185" s="137">
        <v>44476.55000000001</v>
      </c>
      <c r="M185" s="137">
        <v>44476.55000000001</v>
      </c>
      <c r="N185" s="137">
        <v>44476.55000000001</v>
      </c>
      <c r="O185" s="137">
        <v>44476.55000000001</v>
      </c>
      <c r="P185" s="137">
        <v>43577.72</v>
      </c>
      <c r="Q185" s="137">
        <f t="shared" si="5"/>
        <v>502205.17000000004</v>
      </c>
      <c r="R185" s="133"/>
      <c r="S185" s="134"/>
      <c r="T185" s="131"/>
      <c r="U185" s="137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369674.35000000009</v>
      </c>
      <c r="V185" s="133"/>
    </row>
    <row r="186" spans="2:22" x14ac:dyDescent="0.3">
      <c r="B186" s="131"/>
      <c r="C186" s="135">
        <v>52401</v>
      </c>
      <c r="D186" s="136" t="s">
        <v>100</v>
      </c>
      <c r="E186" s="137">
        <v>12833.33</v>
      </c>
      <c r="F186" s="137">
        <v>12833.33</v>
      </c>
      <c r="G186" s="137">
        <v>12833.33</v>
      </c>
      <c r="H186" s="137">
        <v>12833.33</v>
      </c>
      <c r="I186" s="137">
        <v>12833.33</v>
      </c>
      <c r="J186" s="137">
        <v>12833.33</v>
      </c>
      <c r="K186" s="137">
        <v>19250</v>
      </c>
      <c r="L186" s="137">
        <v>19250</v>
      </c>
      <c r="M186" s="137">
        <v>19250</v>
      </c>
      <c r="N186" s="137">
        <v>19250</v>
      </c>
      <c r="O186" s="137">
        <v>19250.010000000002</v>
      </c>
      <c r="P186" s="137">
        <v>19250.010000000002</v>
      </c>
      <c r="Q186" s="137">
        <f t="shared" si="5"/>
        <v>192500</v>
      </c>
      <c r="R186" s="133"/>
      <c r="S186" s="134"/>
      <c r="T186" s="131"/>
      <c r="U186" s="137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134749.97999999998</v>
      </c>
      <c r="V186" s="133"/>
    </row>
    <row r="187" spans="2:22" x14ac:dyDescent="0.3">
      <c r="B187" s="131"/>
      <c r="C187" s="135">
        <v>52601</v>
      </c>
      <c r="D187" s="136" t="s">
        <v>101</v>
      </c>
      <c r="E187" s="137">
        <v>58268.67</v>
      </c>
      <c r="F187" s="137">
        <v>41867.67</v>
      </c>
      <c r="G187" s="137">
        <v>605767.67000000004</v>
      </c>
      <c r="H187" s="137">
        <v>40956.67</v>
      </c>
      <c r="I187" s="137">
        <v>39212.67</v>
      </c>
      <c r="J187" s="137">
        <v>36392.67</v>
      </c>
      <c r="K187" s="137">
        <v>890852.28</v>
      </c>
      <c r="L187" s="137">
        <v>45366.67</v>
      </c>
      <c r="M187" s="137">
        <v>40701.67</v>
      </c>
      <c r="N187" s="137">
        <v>40701.67</v>
      </c>
      <c r="O187" s="137">
        <v>35901.67</v>
      </c>
      <c r="P187" s="137">
        <v>33510.020000000004</v>
      </c>
      <c r="Q187" s="137">
        <f t="shared" si="5"/>
        <v>1909500</v>
      </c>
      <c r="R187" s="133"/>
      <c r="S187" s="134"/>
      <c r="T187" s="131"/>
      <c r="U187" s="137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1799386.6400000001</v>
      </c>
      <c r="V187" s="133"/>
    </row>
    <row r="188" spans="2:22" x14ac:dyDescent="0.3">
      <c r="B188" s="131"/>
      <c r="C188" s="135">
        <v>60101</v>
      </c>
      <c r="D188" s="136" t="s">
        <v>102</v>
      </c>
      <c r="E188" s="137">
        <v>44840248.399999999</v>
      </c>
      <c r="F188" s="137">
        <v>44698360.859999992</v>
      </c>
      <c r="G188" s="137">
        <v>44700880.859999992</v>
      </c>
      <c r="H188" s="137">
        <v>44698360.859999992</v>
      </c>
      <c r="I188" s="137">
        <v>44699840.839999996</v>
      </c>
      <c r="J188" s="137">
        <v>44698360.839999996</v>
      </c>
      <c r="K188" s="137">
        <v>44868413.359999992</v>
      </c>
      <c r="L188" s="137">
        <v>44868413.219999999</v>
      </c>
      <c r="M188" s="137">
        <v>44868413.199999996</v>
      </c>
      <c r="N188" s="137">
        <v>44868413.109999992</v>
      </c>
      <c r="O188" s="137">
        <v>44868413.199999996</v>
      </c>
      <c r="P188" s="137">
        <v>44868413.240000002</v>
      </c>
      <c r="Q188" s="137">
        <f t="shared" si="5"/>
        <v>537546531.99000001</v>
      </c>
      <c r="R188" s="133"/>
      <c r="S188" s="134"/>
      <c r="T188" s="131"/>
      <c r="U188" s="137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402941292.44</v>
      </c>
      <c r="V188" s="133"/>
    </row>
    <row r="189" spans="2:22" x14ac:dyDescent="0.3">
      <c r="B189" s="131"/>
      <c r="C189" s="135">
        <v>60201</v>
      </c>
      <c r="D189" s="136" t="s">
        <v>103</v>
      </c>
      <c r="E189" s="137">
        <v>7321788.5200000014</v>
      </c>
      <c r="F189" s="137">
        <v>28354372.939999983</v>
      </c>
      <c r="G189" s="137">
        <v>29851916.939999983</v>
      </c>
      <c r="H189" s="137">
        <v>31006968.309999984</v>
      </c>
      <c r="I189" s="137">
        <v>30742616.939999983</v>
      </c>
      <c r="J189" s="137">
        <v>31285001.539999984</v>
      </c>
      <c r="K189" s="137">
        <v>35998007.409999996</v>
      </c>
      <c r="L189" s="137">
        <v>35780456.039999999</v>
      </c>
      <c r="M189" s="137">
        <v>35777706.050000004</v>
      </c>
      <c r="N189" s="137">
        <v>35945157.189999998</v>
      </c>
      <c r="O189" s="137">
        <v>35765866.160000011</v>
      </c>
      <c r="P189" s="137">
        <v>49345308.530000009</v>
      </c>
      <c r="Q189" s="137">
        <f t="shared" si="5"/>
        <v>387175166.56999993</v>
      </c>
      <c r="R189" s="133"/>
      <c r="S189" s="134"/>
      <c r="T189" s="131"/>
      <c r="U189" s="137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266118834.68999991</v>
      </c>
      <c r="V189" s="133"/>
    </row>
    <row r="190" spans="2:22" x14ac:dyDescent="0.3">
      <c r="B190" s="131"/>
      <c r="C190" s="135">
        <v>60301</v>
      </c>
      <c r="D190" s="136" t="s">
        <v>104</v>
      </c>
      <c r="E190" s="137">
        <v>4772752.6000000006</v>
      </c>
      <c r="F190" s="137">
        <v>4043479.89</v>
      </c>
      <c r="G190" s="137">
        <v>3903479.870000001</v>
      </c>
      <c r="H190" s="137">
        <v>3903479.870000001</v>
      </c>
      <c r="I190" s="137">
        <v>3903479.870000001</v>
      </c>
      <c r="J190" s="137">
        <v>3903479.9300000011</v>
      </c>
      <c r="K190" s="137">
        <v>4467856.040000001</v>
      </c>
      <c r="L190" s="137">
        <v>4467856.0200000005</v>
      </c>
      <c r="M190" s="137">
        <v>4467856.040000001</v>
      </c>
      <c r="N190" s="137">
        <v>4467856.040000001</v>
      </c>
      <c r="O190" s="137">
        <v>4467856.040000001</v>
      </c>
      <c r="P190" s="137">
        <v>4467856.4000000004</v>
      </c>
      <c r="Q190" s="137">
        <f t="shared" si="5"/>
        <v>51237288.609999999</v>
      </c>
      <c r="R190" s="133"/>
      <c r="S190" s="134"/>
      <c r="T190" s="131"/>
      <c r="U190" s="137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37833720.130000003</v>
      </c>
      <c r="V190" s="133"/>
    </row>
    <row r="191" spans="2:22" x14ac:dyDescent="0.3">
      <c r="B191" s="131"/>
      <c r="C191" s="135">
        <v>60501</v>
      </c>
      <c r="D191" s="136" t="s">
        <v>105</v>
      </c>
      <c r="E191" s="137">
        <v>176729.22</v>
      </c>
      <c r="F191" s="137">
        <v>41729.220000000008</v>
      </c>
      <c r="G191" s="137">
        <v>41729.220000000008</v>
      </c>
      <c r="H191" s="137">
        <v>41729.220000000008</v>
      </c>
      <c r="I191" s="137">
        <v>41729.220000000008</v>
      </c>
      <c r="J191" s="137">
        <v>41729.220000000008</v>
      </c>
      <c r="K191" s="137">
        <v>9743729.2200000007</v>
      </c>
      <c r="L191" s="137">
        <v>41729.220000000008</v>
      </c>
      <c r="M191" s="137">
        <v>41729.220000000008</v>
      </c>
      <c r="N191" s="137">
        <v>41729.220000000008</v>
      </c>
      <c r="O191" s="137">
        <v>41729.220000000008</v>
      </c>
      <c r="P191" s="137">
        <v>41729.379999999997</v>
      </c>
      <c r="Q191" s="137">
        <f t="shared" si="5"/>
        <v>10337750.800000004</v>
      </c>
      <c r="R191" s="133"/>
      <c r="S191" s="134"/>
      <c r="T191" s="131"/>
      <c r="U191" s="137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10212562.980000002</v>
      </c>
      <c r="V191" s="133"/>
    </row>
    <row r="192" spans="2:22" x14ac:dyDescent="0.3">
      <c r="B192" s="131"/>
      <c r="C192" s="135">
        <v>60601</v>
      </c>
      <c r="D192" s="136" t="s">
        <v>106</v>
      </c>
      <c r="E192" s="137">
        <v>90771.380000000034</v>
      </c>
      <c r="F192" s="137">
        <v>90771.380000000034</v>
      </c>
      <c r="G192" s="137">
        <v>90771.380000000034</v>
      </c>
      <c r="H192" s="137">
        <v>90771.380000000034</v>
      </c>
      <c r="I192" s="137">
        <v>90771.380000000034</v>
      </c>
      <c r="J192" s="137">
        <v>90775.72000000003</v>
      </c>
      <c r="K192" s="137">
        <v>128111.37000000001</v>
      </c>
      <c r="L192" s="137">
        <v>128111.37000000001</v>
      </c>
      <c r="M192" s="137">
        <v>128111.37000000001</v>
      </c>
      <c r="N192" s="137">
        <v>128111.37000000001</v>
      </c>
      <c r="O192" s="137">
        <v>128111.37000000001</v>
      </c>
      <c r="P192" s="137">
        <v>128111.52999999998</v>
      </c>
      <c r="Q192" s="137">
        <f t="shared" si="5"/>
        <v>1313301.0000000002</v>
      </c>
      <c r="R192" s="133"/>
      <c r="S192" s="134"/>
      <c r="T192" s="131"/>
      <c r="U192" s="137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928966.7300000001</v>
      </c>
      <c r="V192" s="133"/>
    </row>
    <row r="193" spans="2:22" x14ac:dyDescent="0.3">
      <c r="B193" s="131"/>
      <c r="C193" s="135"/>
      <c r="D193" s="136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3"/>
      <c r="S193" s="134"/>
      <c r="T193" s="131"/>
      <c r="U193" s="137"/>
      <c r="V193" s="133"/>
    </row>
    <row r="194" spans="2:22" ht="13.5" thickBot="1" x14ac:dyDescent="0.35">
      <c r="B194" s="106"/>
      <c r="C194" s="138"/>
      <c r="D194" s="139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0"/>
      <c r="R194" s="112"/>
      <c r="S194" s="134"/>
      <c r="T194" s="106"/>
      <c r="U194" s="140"/>
      <c r="V194" s="112"/>
    </row>
    <row r="195" spans="2:22" ht="13.5" thickTop="1" x14ac:dyDescent="0.3"/>
  </sheetData>
  <mergeCells count="4">
    <mergeCell ref="E101:Q101"/>
    <mergeCell ref="E4:Q4"/>
    <mergeCell ref="C7:D7"/>
    <mergeCell ref="C104:D10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2023</vt:lpstr>
      <vt:lpstr>2023</vt:lpstr>
      <vt:lpstr>'Analitika 2023'!Print_Area</vt:lpstr>
      <vt:lpstr>Pregled!Print_Area</vt:lpstr>
      <vt:lpstr>'Analitika 2023'!Print_Titles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Win 10</cp:lastModifiedBy>
  <cp:lastPrinted>2023-03-28T07:38:04Z</cp:lastPrinted>
  <dcterms:created xsi:type="dcterms:W3CDTF">2023-02-26T18:56:37Z</dcterms:created>
  <dcterms:modified xsi:type="dcterms:W3CDTF">2023-10-28T07:50:57Z</dcterms:modified>
</cp:coreProperties>
</file>