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9510" windowHeight="3375"/>
  </bookViews>
  <sheets>
    <sheet name="ANDRIJEVICA" sheetId="1" r:id="rId1"/>
    <sheet name="BAR" sheetId="2" r:id="rId2"/>
    <sheet name="BERANE" sheetId="3" r:id="rId3"/>
    <sheet name="BIJELO POLJE" sheetId="4" r:id="rId4"/>
    <sheet name="BUDVA" sheetId="5" r:id="rId5"/>
    <sheet name="CETINJE" sheetId="6" r:id="rId6"/>
    <sheet name="DANILOVGRAD" sheetId="7" r:id="rId7"/>
    <sheet name="GUSINJE" sheetId="29" r:id="rId8"/>
    <sheet name="HERCEG NOVI" sheetId="8" r:id="rId9"/>
    <sheet name="KOLAŠIN" sheetId="9" r:id="rId10"/>
    <sheet name="KOTOR" sheetId="10" r:id="rId11"/>
    <sheet name="MOJKOVAC" sheetId="11" r:id="rId12"/>
    <sheet name="NIKŠIĆ" sheetId="12" r:id="rId13"/>
    <sheet name="PETNJICA" sheetId="13" r:id="rId14"/>
    <sheet name="PLAV" sheetId="14" r:id="rId15"/>
    <sheet name="PLUŽINE" sheetId="15" r:id="rId16"/>
    <sheet name="PLJEVLJA" sheetId="16" r:id="rId17"/>
    <sheet name="PODGORICA" sheetId="17" r:id="rId18"/>
    <sheet name="ROŽAJE" sheetId="18" r:id="rId19"/>
    <sheet name="ŠAVNIK" sheetId="19" r:id="rId20"/>
    <sheet name="TIVAT" sheetId="20" r:id="rId21"/>
    <sheet name="TUZI" sheetId="30" r:id="rId22"/>
    <sheet name="ULCINJ" sheetId="21" r:id="rId23"/>
    <sheet name="ŽABLJAK" sheetId="22" r:id="rId24"/>
    <sheet name="CRNA GORA" sheetId="23" r:id="rId25"/>
  </sheets>
  <calcPr calcId="144525"/>
</workbook>
</file>

<file path=xl/calcChain.xml><?xml version="1.0" encoding="utf-8"?>
<calcChain xmlns="http://schemas.openxmlformats.org/spreadsheetml/2006/main">
  <c r="C9" i="22"/>
  <c r="D9"/>
  <c r="E9"/>
  <c r="F9"/>
  <c r="G9"/>
  <c r="H9"/>
  <c r="I9"/>
  <c r="J9"/>
  <c r="K9"/>
  <c r="L9"/>
  <c r="M9"/>
  <c r="B9"/>
  <c r="C9" i="21"/>
  <c r="D9"/>
  <c r="E9"/>
  <c r="F9"/>
  <c r="G9"/>
  <c r="H9"/>
  <c r="I9"/>
  <c r="J9"/>
  <c r="K9"/>
  <c r="L9"/>
  <c r="M9"/>
  <c r="B9"/>
  <c r="C9" i="30"/>
  <c r="D9"/>
  <c r="E9"/>
  <c r="F9"/>
  <c r="G9"/>
  <c r="H9"/>
  <c r="I9"/>
  <c r="J9"/>
  <c r="K9"/>
  <c r="L9"/>
  <c r="M9"/>
  <c r="B9"/>
  <c r="C9" i="20"/>
  <c r="D9"/>
  <c r="E9"/>
  <c r="F9"/>
  <c r="G9"/>
  <c r="H9"/>
  <c r="I9"/>
  <c r="J9"/>
  <c r="K9"/>
  <c r="L9"/>
  <c r="M9"/>
  <c r="B9"/>
  <c r="C9" i="19"/>
  <c r="D9"/>
  <c r="E9"/>
  <c r="F9"/>
  <c r="G9"/>
  <c r="H9"/>
  <c r="I9"/>
  <c r="J9"/>
  <c r="K9"/>
  <c r="L9"/>
  <c r="M9"/>
  <c r="B9"/>
  <c r="C9" i="18"/>
  <c r="D9"/>
  <c r="E9"/>
  <c r="F9"/>
  <c r="G9"/>
  <c r="H9"/>
  <c r="I9"/>
  <c r="J9"/>
  <c r="K9"/>
  <c r="L9"/>
  <c r="M9"/>
  <c r="B9"/>
  <c r="C9" i="17"/>
  <c r="D9"/>
  <c r="E9"/>
  <c r="F9"/>
  <c r="G9"/>
  <c r="B9"/>
  <c r="C9" i="16"/>
  <c r="D9"/>
  <c r="E9"/>
  <c r="F9"/>
  <c r="G9"/>
  <c r="H9"/>
  <c r="I9"/>
  <c r="J9"/>
  <c r="K9"/>
  <c r="L9"/>
  <c r="M9"/>
  <c r="B9"/>
  <c r="C9" i="15"/>
  <c r="D9"/>
  <c r="E9"/>
  <c r="F9"/>
  <c r="G9"/>
  <c r="H9"/>
  <c r="I9"/>
  <c r="J9"/>
  <c r="K9"/>
  <c r="L9"/>
  <c r="M9"/>
  <c r="B9"/>
  <c r="C9" i="14"/>
  <c r="D9"/>
  <c r="E9"/>
  <c r="F9"/>
  <c r="G9"/>
  <c r="H9"/>
  <c r="I9"/>
  <c r="J9"/>
  <c r="K9"/>
  <c r="L9"/>
  <c r="M9"/>
  <c r="B9"/>
  <c r="C9" i="13"/>
  <c r="D9"/>
  <c r="E9"/>
  <c r="F9"/>
  <c r="G9"/>
  <c r="H9"/>
  <c r="I9"/>
  <c r="J9"/>
  <c r="K9"/>
  <c r="L9"/>
  <c r="M9"/>
  <c r="N9"/>
  <c r="B9"/>
  <c r="C9" i="12"/>
  <c r="D9"/>
  <c r="E9"/>
  <c r="F9"/>
  <c r="G9"/>
  <c r="H9"/>
  <c r="I9"/>
  <c r="J9"/>
  <c r="K9"/>
  <c r="L9"/>
  <c r="M9"/>
  <c r="B9"/>
  <c r="C9" i="11"/>
  <c r="D9"/>
  <c r="E9"/>
  <c r="F9"/>
  <c r="G9"/>
  <c r="H9"/>
  <c r="I9"/>
  <c r="J9"/>
  <c r="K9"/>
  <c r="L9"/>
  <c r="M9"/>
  <c r="B9"/>
  <c r="C9" i="10"/>
  <c r="D9"/>
  <c r="E9"/>
  <c r="F9"/>
  <c r="G9"/>
  <c r="H9"/>
  <c r="I9"/>
  <c r="J9"/>
  <c r="K9"/>
  <c r="L9"/>
  <c r="M9"/>
  <c r="B9"/>
  <c r="C9" i="9" l="1"/>
  <c r="D9"/>
  <c r="E9"/>
  <c r="F9"/>
  <c r="G9"/>
  <c r="H9"/>
  <c r="I9"/>
  <c r="J9"/>
  <c r="K9"/>
  <c r="L9"/>
  <c r="M9"/>
  <c r="B9"/>
  <c r="N8"/>
  <c r="C9" i="8"/>
  <c r="D9"/>
  <c r="E9"/>
  <c r="F9"/>
  <c r="G9"/>
  <c r="H9"/>
  <c r="I9"/>
  <c r="J9"/>
  <c r="K9"/>
  <c r="L9"/>
  <c r="M9"/>
  <c r="B9"/>
  <c r="C9" i="29"/>
  <c r="D9"/>
  <c r="E9"/>
  <c r="F9"/>
  <c r="G9"/>
  <c r="H9"/>
  <c r="I9"/>
  <c r="J9"/>
  <c r="K9"/>
  <c r="L9"/>
  <c r="M9"/>
  <c r="B9"/>
  <c r="C9" i="7"/>
  <c r="D9"/>
  <c r="E9"/>
  <c r="F9"/>
  <c r="G9"/>
  <c r="H9"/>
  <c r="I9"/>
  <c r="J9"/>
  <c r="K9"/>
  <c r="L9"/>
  <c r="M9"/>
  <c r="B9"/>
  <c r="C9" i="6"/>
  <c r="D9"/>
  <c r="E9"/>
  <c r="F9"/>
  <c r="G9"/>
  <c r="H9"/>
  <c r="I9"/>
  <c r="J9"/>
  <c r="K9"/>
  <c r="L9"/>
  <c r="M9"/>
  <c r="B9"/>
  <c r="C9" i="5"/>
  <c r="D9"/>
  <c r="E9"/>
  <c r="F9"/>
  <c r="G9"/>
  <c r="H9"/>
  <c r="I9"/>
  <c r="J9"/>
  <c r="K9"/>
  <c r="L9"/>
  <c r="M9"/>
  <c r="B9"/>
  <c r="C9" i="4"/>
  <c r="D9"/>
  <c r="E9"/>
  <c r="F9"/>
  <c r="G9"/>
  <c r="H9"/>
  <c r="I9"/>
  <c r="J9"/>
  <c r="K9"/>
  <c r="L9"/>
  <c r="M9"/>
  <c r="B9"/>
  <c r="E9" i="3"/>
  <c r="F9"/>
  <c r="G9"/>
  <c r="B9"/>
  <c r="C9" i="2"/>
  <c r="D9"/>
  <c r="E9"/>
  <c r="F9"/>
  <c r="G9"/>
  <c r="H9"/>
  <c r="I9"/>
  <c r="J9"/>
  <c r="K9"/>
  <c r="L9"/>
  <c r="M9"/>
  <c r="B9"/>
  <c r="C9" i="1"/>
  <c r="D9"/>
  <c r="E9"/>
  <c r="F9"/>
  <c r="G9"/>
  <c r="H9"/>
  <c r="I9"/>
  <c r="J9"/>
  <c r="K9"/>
  <c r="L9"/>
  <c r="M9"/>
  <c r="B9"/>
  <c r="N8" i="30"/>
  <c r="N7"/>
  <c r="N9" s="1"/>
  <c r="N8" i="29" l="1"/>
  <c r="N7"/>
  <c r="N9" s="1"/>
  <c r="D8" i="3" l="1"/>
  <c r="D9" s="1"/>
  <c r="C8"/>
  <c r="C9" s="1"/>
  <c r="H7" i="17"/>
  <c r="H9" s="1"/>
  <c r="H8" i="3"/>
  <c r="H7"/>
  <c r="I8" i="17"/>
  <c r="I7"/>
  <c r="I8" i="3"/>
  <c r="I7"/>
  <c r="J8" i="17"/>
  <c r="J7"/>
  <c r="J8" i="3"/>
  <c r="J7"/>
  <c r="K8" i="17"/>
  <c r="K7"/>
  <c r="K8" i="3"/>
  <c r="K7"/>
  <c r="L8" i="17"/>
  <c r="L7"/>
  <c r="L8" i="3"/>
  <c r="L7"/>
  <c r="M8" i="17"/>
  <c r="M7"/>
  <c r="M8" i="3"/>
  <c r="M7"/>
  <c r="M9" l="1"/>
  <c r="L9"/>
  <c r="K9"/>
  <c r="J9"/>
  <c r="I9"/>
  <c r="H9"/>
  <c r="M9" i="17"/>
  <c r="L9"/>
  <c r="K9"/>
  <c r="J9"/>
  <c r="I9"/>
  <c r="B7" i="23" l="1"/>
  <c r="D7"/>
  <c r="C7"/>
  <c r="N8" i="1"/>
  <c r="N7"/>
  <c r="N9" s="1"/>
  <c r="M7" i="23"/>
  <c r="L7"/>
  <c r="K7"/>
  <c r="J7"/>
  <c r="I7"/>
  <c r="H7"/>
  <c r="F7"/>
  <c r="E7"/>
  <c r="M6"/>
  <c r="M8" s="1"/>
  <c r="L6"/>
  <c r="L8" s="1"/>
  <c r="K6"/>
  <c r="J6"/>
  <c r="J8" s="1"/>
  <c r="I6"/>
  <c r="I8" s="1"/>
  <c r="H6"/>
  <c r="H8" s="1"/>
  <c r="G6"/>
  <c r="F6"/>
  <c r="E6"/>
  <c r="E8" s="1"/>
  <c r="D6"/>
  <c r="D8" s="1"/>
  <c r="C6"/>
  <c r="B6"/>
  <c r="B8" s="1"/>
  <c r="G7"/>
  <c r="C8" l="1"/>
  <c r="G8"/>
  <c r="K8"/>
  <c r="F8"/>
  <c r="N8" i="22"/>
  <c r="N7"/>
  <c r="N8" i="21"/>
  <c r="N7"/>
  <c r="N8" i="20"/>
  <c r="N7"/>
  <c r="N8" i="19"/>
  <c r="N7"/>
  <c r="N9" s="1"/>
  <c r="N8" i="18"/>
  <c r="N7"/>
  <c r="N9" s="1"/>
  <c r="N8" i="17"/>
  <c r="N7"/>
  <c r="N9" s="1"/>
  <c r="N8" i="16"/>
  <c r="N7"/>
  <c r="N9" s="1"/>
  <c r="N8" i="15"/>
  <c r="N7"/>
  <c r="N9" s="1"/>
  <c r="N8" i="14"/>
  <c r="N7"/>
  <c r="N9" s="1"/>
  <c r="N8" i="12"/>
  <c r="N7"/>
  <c r="N9" s="1"/>
  <c r="N8" i="11"/>
  <c r="N7"/>
  <c r="N9" s="1"/>
  <c r="N8" i="10"/>
  <c r="N7"/>
  <c r="N9" s="1"/>
  <c r="N7" i="9"/>
  <c r="N9" s="1"/>
  <c r="N8" i="8"/>
  <c r="N7"/>
  <c r="N9" s="1"/>
  <c r="N8" i="7"/>
  <c r="N7"/>
  <c r="N8" i="6"/>
  <c r="N7"/>
  <c r="N9" s="1"/>
  <c r="N8" i="5"/>
  <c r="N7"/>
  <c r="N8" i="4"/>
  <c r="N7"/>
  <c r="N9" s="1"/>
  <c r="N8" i="3"/>
  <c r="N7"/>
  <c r="N8" i="2"/>
  <c r="N7"/>
  <c r="N9" s="1"/>
  <c r="N9" i="3" l="1"/>
  <c r="N9" i="5"/>
  <c r="N9" i="7"/>
  <c r="N9" i="22"/>
  <c r="N9" i="21"/>
  <c r="N9" i="20"/>
  <c r="N6" i="23"/>
  <c r="N7"/>
  <c r="N8" l="1"/>
  <c r="AB7"/>
  <c r="AG7"/>
  <c r="AB8"/>
  <c r="AF8"/>
  <c r="AB9"/>
  <c r="AL8"/>
  <c r="AK9"/>
  <c r="AB6"/>
  <c r="AL9"/>
  <c r="AI7"/>
  <c r="AK8"/>
  <c r="AI9"/>
  <c r="AD8"/>
  <c r="AL7"/>
  <c r="AH8"/>
  <c r="AM9"/>
  <c r="AE8"/>
  <c r="AN8"/>
  <c r="AI6"/>
  <c r="AJ7"/>
  <c r="AJ6"/>
  <c r="AD7"/>
  <c r="AK7"/>
  <c r="AM8"/>
  <c r="AI8"/>
  <c r="AD9"/>
  <c r="AD15" s="1"/>
  <c r="AE9"/>
  <c r="AE15" s="1"/>
  <c r="AJ9"/>
  <c r="AH7"/>
  <c r="AG8"/>
  <c r="AC8"/>
  <c r="AJ8"/>
  <c r="AM6"/>
  <c r="AK6"/>
  <c r="AG6"/>
  <c r="AL6"/>
  <c r="AF6"/>
  <c r="AE7"/>
  <c r="AF7"/>
  <c r="AF9"/>
  <c r="AE6"/>
  <c r="AG9"/>
  <c r="AH9"/>
  <c r="AC9"/>
  <c r="AC15" s="1"/>
  <c r="AC7"/>
  <c r="AN7"/>
  <c r="AD6"/>
  <c r="AN6"/>
  <c r="AH6"/>
  <c r="AC6"/>
  <c r="AD3" l="1"/>
  <c r="AE3"/>
  <c r="AG3"/>
  <c r="AH3"/>
  <c r="AF3"/>
  <c r="AJ3"/>
  <c r="AI3"/>
  <c r="AK3"/>
  <c r="AC13"/>
  <c r="AF13"/>
  <c r="AH11"/>
  <c r="AL13"/>
  <c r="AM13"/>
  <c r="AK11"/>
  <c r="AK13"/>
  <c r="AG12"/>
  <c r="AB11"/>
  <c r="AK12"/>
  <c r="AG13"/>
  <c r="AG11"/>
  <c r="AM12"/>
  <c r="AF12"/>
  <c r="AI12"/>
  <c r="AB12"/>
  <c r="AR11"/>
  <c r="AD12"/>
  <c r="AE12"/>
  <c r="AJ13"/>
  <c r="AD11"/>
  <c r="AH12"/>
  <c r="AH13"/>
  <c r="AJ12"/>
  <c r="AD13"/>
  <c r="AI13"/>
  <c r="AB13"/>
  <c r="AN12"/>
  <c r="AJ11"/>
  <c r="AL12"/>
  <c r="AC12"/>
  <c r="AE11"/>
  <c r="AO6"/>
  <c r="AN13"/>
  <c r="AE13"/>
  <c r="AF11"/>
  <c r="AI11"/>
  <c r="AO8"/>
  <c r="AN9"/>
  <c r="AO9" s="1"/>
  <c r="AM7"/>
  <c r="AM11" s="1"/>
  <c r="AM3" l="1"/>
  <c r="AN3"/>
  <c r="AC3"/>
  <c r="AL3"/>
  <c r="AC11"/>
  <c r="AO13"/>
  <c r="AP13"/>
  <c r="AN11"/>
  <c r="AO7"/>
  <c r="AL11"/>
  <c r="AO12"/>
  <c r="AB3" l="1"/>
  <c r="AO11"/>
</calcChain>
</file>

<file path=xl/sharedStrings.xml><?xml version="1.0" encoding="utf-8"?>
<sst xmlns="http://schemas.openxmlformats.org/spreadsheetml/2006/main" count="494" uniqueCount="59">
  <si>
    <t>VRSTA POREZA</t>
  </si>
  <si>
    <r>
      <rPr>
        <i/>
        <sz val="11"/>
        <color indexed="8"/>
        <rFont val="Calibri"/>
        <family val="2"/>
        <charset val="238"/>
      </rPr>
      <t xml:space="preserve">Naplaćeno  </t>
    </r>
    <r>
      <rPr>
        <b/>
        <i/>
        <sz val="11"/>
        <color indexed="8"/>
        <rFont val="Calibri"/>
        <family val="2"/>
        <charset val="238"/>
      </rPr>
      <t xml:space="preserve">JANUAR           </t>
    </r>
  </si>
  <si>
    <r>
      <rPr>
        <i/>
        <sz val="11"/>
        <color indexed="8"/>
        <rFont val="Calibri"/>
        <family val="2"/>
        <charset val="238"/>
      </rPr>
      <t xml:space="preserve">Naplaćeno  </t>
    </r>
    <r>
      <rPr>
        <b/>
        <i/>
        <sz val="11"/>
        <color indexed="8"/>
        <rFont val="Calibri"/>
        <family val="2"/>
        <charset val="238"/>
      </rPr>
      <t>FEBRUAR</t>
    </r>
  </si>
  <si>
    <r>
      <rPr>
        <i/>
        <sz val="11"/>
        <color indexed="8"/>
        <rFont val="Calibri"/>
        <family val="2"/>
        <charset val="238"/>
      </rPr>
      <t xml:space="preserve">Naplaćeno </t>
    </r>
    <r>
      <rPr>
        <b/>
        <i/>
        <sz val="11"/>
        <color indexed="8"/>
        <rFont val="Calibri"/>
        <family val="2"/>
        <charset val="238"/>
      </rPr>
      <t>MART</t>
    </r>
  </si>
  <si>
    <r>
      <rPr>
        <i/>
        <sz val="11"/>
        <color indexed="8"/>
        <rFont val="Calibri"/>
        <family val="2"/>
        <charset val="238"/>
      </rPr>
      <t xml:space="preserve">Naplaćeno  </t>
    </r>
    <r>
      <rPr>
        <b/>
        <i/>
        <sz val="11"/>
        <color indexed="8"/>
        <rFont val="Calibri"/>
        <family val="2"/>
        <charset val="238"/>
      </rPr>
      <t>APRIL</t>
    </r>
  </si>
  <si>
    <r>
      <rPr>
        <i/>
        <sz val="11"/>
        <color indexed="8"/>
        <rFont val="Calibri"/>
        <family val="2"/>
        <charset val="238"/>
      </rPr>
      <t>Naplaćeno</t>
    </r>
    <r>
      <rPr>
        <b/>
        <i/>
        <sz val="11"/>
        <color indexed="8"/>
        <rFont val="Calibri"/>
        <family val="2"/>
        <charset val="238"/>
      </rPr>
      <t xml:space="preserve">  MAJ</t>
    </r>
  </si>
  <si>
    <r>
      <rPr>
        <i/>
        <sz val="11"/>
        <color indexed="8"/>
        <rFont val="Calibri"/>
        <family val="2"/>
        <charset val="238"/>
      </rPr>
      <t xml:space="preserve">Naplaćeno </t>
    </r>
    <r>
      <rPr>
        <b/>
        <i/>
        <sz val="11"/>
        <color indexed="8"/>
        <rFont val="Calibri"/>
        <family val="2"/>
        <charset val="238"/>
      </rPr>
      <t xml:space="preserve"> JUN</t>
    </r>
  </si>
  <si>
    <r>
      <rPr>
        <i/>
        <sz val="11"/>
        <color indexed="8"/>
        <rFont val="Calibri"/>
        <family val="2"/>
        <charset val="238"/>
      </rPr>
      <t xml:space="preserve">Naplaćeno </t>
    </r>
    <r>
      <rPr>
        <b/>
        <i/>
        <sz val="11"/>
        <color indexed="8"/>
        <rFont val="Calibri"/>
        <family val="2"/>
        <charset val="238"/>
      </rPr>
      <t xml:space="preserve">   JUL</t>
    </r>
  </si>
  <si>
    <r>
      <rPr>
        <i/>
        <sz val="11"/>
        <color indexed="8"/>
        <rFont val="Calibri"/>
        <family val="2"/>
        <charset val="238"/>
      </rPr>
      <t xml:space="preserve">Naplaćeno </t>
    </r>
    <r>
      <rPr>
        <b/>
        <i/>
        <sz val="11"/>
        <color indexed="8"/>
        <rFont val="Calibri"/>
        <family val="2"/>
        <charset val="238"/>
      </rPr>
      <t xml:space="preserve"> AVGUST</t>
    </r>
  </si>
  <si>
    <r>
      <rPr>
        <i/>
        <sz val="11"/>
        <color indexed="8"/>
        <rFont val="Calibri"/>
        <family val="2"/>
        <charset val="238"/>
      </rPr>
      <t xml:space="preserve">Naplaćeno  </t>
    </r>
    <r>
      <rPr>
        <b/>
        <i/>
        <sz val="11"/>
        <color indexed="8"/>
        <rFont val="Calibri"/>
        <family val="2"/>
        <charset val="238"/>
      </rPr>
      <t>SEPTEMBAR</t>
    </r>
  </si>
  <si>
    <r>
      <rPr>
        <i/>
        <sz val="11"/>
        <color indexed="8"/>
        <rFont val="Calibri"/>
        <family val="2"/>
        <charset val="238"/>
      </rPr>
      <t xml:space="preserve">Naplaćeno </t>
    </r>
    <r>
      <rPr>
        <b/>
        <i/>
        <sz val="11"/>
        <color indexed="8"/>
        <rFont val="Calibri"/>
        <family val="2"/>
        <charset val="238"/>
      </rPr>
      <t xml:space="preserve"> OKTOBAR</t>
    </r>
  </si>
  <si>
    <r>
      <rPr>
        <i/>
        <sz val="11"/>
        <color indexed="8"/>
        <rFont val="Calibri"/>
        <family val="2"/>
        <charset val="238"/>
      </rPr>
      <t xml:space="preserve">Naplaćeno </t>
    </r>
    <r>
      <rPr>
        <b/>
        <i/>
        <sz val="11"/>
        <color indexed="8"/>
        <rFont val="Calibri"/>
        <family val="2"/>
        <charset val="238"/>
      </rPr>
      <t xml:space="preserve"> NOVEMBAR</t>
    </r>
  </si>
  <si>
    <r>
      <rPr>
        <i/>
        <sz val="11"/>
        <color indexed="8"/>
        <rFont val="Calibri"/>
        <family val="2"/>
        <charset val="238"/>
      </rPr>
      <t>Naplaćeno</t>
    </r>
    <r>
      <rPr>
        <b/>
        <i/>
        <sz val="11"/>
        <color indexed="8"/>
        <rFont val="Calibri"/>
        <family val="2"/>
        <charset val="238"/>
      </rPr>
      <t xml:space="preserve">  DECEMBAR</t>
    </r>
  </si>
  <si>
    <t xml:space="preserve">JANUAR           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</si>
  <si>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</si>
  <si>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</si>
  <si>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</si>
  <si>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</si>
  <si>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</si>
  <si>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</si>
  <si>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</si>
  <si>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</si>
  <si>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</si>
  <si>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</si>
  <si>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</si>
  <si>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14=zbir 2-13</t>
  </si>
  <si>
    <t>1. Porez na dobit pravnih lica</t>
  </si>
  <si>
    <t xml:space="preserve">2. Porez na dohodak građana </t>
  </si>
  <si>
    <t xml:space="preserve">3. Porez na dodatu vrijednost </t>
  </si>
  <si>
    <t>Posebne takse</t>
  </si>
  <si>
    <t>U K U P N O(porezi+dopr+tak.)</t>
  </si>
  <si>
    <t>Plan naplate prihoda Žabljak za 2016</t>
  </si>
  <si>
    <t>BRUTO naplata prihoda po mjesecima Ekspoziture KOTOR u 2017.god.</t>
  </si>
  <si>
    <r>
      <t>Naplaćeno</t>
    </r>
    <r>
      <rPr>
        <b/>
        <i/>
        <sz val="12"/>
        <color indexed="8"/>
        <rFont val="Calibri"/>
        <family val="2"/>
        <charset val="238"/>
      </rPr>
      <t xml:space="preserve"> </t>
    </r>
    <r>
      <rPr>
        <i/>
        <sz val="12"/>
        <color indexed="8"/>
        <rFont val="Calibri"/>
        <family val="2"/>
        <charset val="238"/>
      </rPr>
      <t xml:space="preserve"> </t>
    </r>
    <r>
      <rPr>
        <b/>
        <i/>
        <sz val="12"/>
        <color indexed="8"/>
        <rFont val="Calibri"/>
        <family val="2"/>
        <charset val="238"/>
      </rPr>
      <t>2019</t>
    </r>
  </si>
  <si>
    <t>OSTVARENA BRUTO NAPLATA POREZA I DOPRINSA U 2019 GODINI   -    CRNA GORA</t>
  </si>
  <si>
    <t>BRUTO naplata prihoda po mjesecima BAR u 2019.god.</t>
  </si>
  <si>
    <t>BRUTO naplata prihoda po mjesecima BERANA u 2019.god.</t>
  </si>
  <si>
    <t>BRUTO naplata prihoda po mjesecima BIJELO POLJE u 2019.god</t>
  </si>
  <si>
    <t>BRUTO naplata prihoda po mjesecima  BUDVE u 2019.god.</t>
  </si>
  <si>
    <t>BRUTO naplata prihoda po mjesecima Ekspoziture CETINJE u 2019.god</t>
  </si>
  <si>
    <t>BRUTO naplata prihoda po mjesecima Ekspoziture DANILOVGRAD u 2019.god.</t>
  </si>
  <si>
    <t>BRUTO naplata prihoda po mjesecima  PJ HERCEG NOVI u 2019.god.</t>
  </si>
  <si>
    <t>BRUTO naplata prihoda po mjesecima PETNJICE u 2019.god.</t>
  </si>
  <si>
    <t>BRUTO naplata prihoda po mjesecima  NIKŠIĆ u 2019.god.</t>
  </si>
  <si>
    <t>BRUTO naplata prihoda po mjesecima PLJEVLJA u 2019.god.</t>
  </si>
  <si>
    <t>BRUTO naplata prihoda po mjesecima PODGORICA u 2019.god.</t>
  </si>
  <si>
    <t>BRUTO naplata prihoda po mjesecima Ekspoziture TIVAT u 2019.god.-</t>
  </si>
  <si>
    <t>BRUTO naplata prihoda po mjesecima  Ekspoziture ULCINJ u 2019.god.</t>
  </si>
  <si>
    <t>BRUTO naplata prihoda po mjesecima Ekspoziture Žabljak u 2019.god.- bez akcize</t>
  </si>
  <si>
    <t>U K U P N O</t>
  </si>
  <si>
    <t>BRUTO naplata prihoda po mjesecima Ekspozitura ROŽAJE u 2019.god.</t>
  </si>
  <si>
    <t>BRUTO naplata prihoda po mjesecima Ekspoziture ŠAVNIK u 2019.god.</t>
  </si>
  <si>
    <t>BRUTO naplata prihoda po mjesecima  Ekspozitura ANDRIJEVICA u 2019.god.</t>
  </si>
  <si>
    <t>BRUTO naplata prihoda po mjesecima  Ekspozitura GUSINJE u 2019.god.</t>
  </si>
  <si>
    <t>BRUTO naplata prihoda po mjesecima Ekspoziture KOLAŠIN u 2019.god.</t>
  </si>
  <si>
    <t>BRUTO naplata prihoda po mjesecima Ekspoziture MOJKOVAC u 2019.god.</t>
  </si>
  <si>
    <t>BRUTO naplata prihoda po mjesecima Ekspozitura PLAV u 2019.god.</t>
  </si>
  <si>
    <t>BRUTO naplata prihoda po mjesecima Ekspoziture PLUŽINE u 2019.god.</t>
  </si>
  <si>
    <t>BRUTO naplata prihoda po mjesecima Ekspoziture TUZI u 2019.god.</t>
  </si>
</sst>
</file>

<file path=xl/styles.xml><?xml version="1.0" encoding="utf-8"?>
<styleSheet xmlns="http://schemas.openxmlformats.org/spreadsheetml/2006/main">
  <numFmts count="1">
    <numFmt numFmtId="164" formatCode="#,##0.00_);\-#,##0.00"/>
  </numFmts>
  <fonts count="3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2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i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9"/>
      <color indexed="8"/>
      <name val="Arial Narrow"/>
      <family val="2"/>
      <charset val="238"/>
    </font>
    <font>
      <b/>
      <i/>
      <sz val="8"/>
      <color indexed="8"/>
      <name val="Arial Narrow"/>
      <family val="2"/>
      <charset val="238"/>
    </font>
    <font>
      <i/>
      <sz val="8"/>
      <color indexed="8"/>
      <name val="Arial Narrow"/>
      <family val="2"/>
      <charset val="238"/>
    </font>
    <font>
      <b/>
      <i/>
      <sz val="11"/>
      <color indexed="8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i/>
      <sz val="8.0500000000000007"/>
      <color indexed="8"/>
      <name val="Arial"/>
      <family val="2"/>
      <charset val="238"/>
    </font>
    <font>
      <b/>
      <i/>
      <sz val="8.0500000000000007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b/>
      <i/>
      <sz val="8.0500000000000007"/>
      <color indexed="8"/>
      <name val="Arial Narrow"/>
      <family val="2"/>
      <charset val="238"/>
    </font>
    <font>
      <b/>
      <i/>
      <sz val="8.0500000000000007"/>
      <color indexed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.0500000000000007"/>
      <color indexed="8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5" tint="0.39997558519241921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81">
    <xf numFmtId="0" fontId="0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</cellStyleXfs>
  <cellXfs count="180">
    <xf numFmtId="0" fontId="0" fillId="0" borderId="0" xfId="0"/>
    <xf numFmtId="0" fontId="0" fillId="0" borderId="0" xfId="0"/>
    <xf numFmtId="4" fontId="0" fillId="0" borderId="0" xfId="0" applyNumberFormat="1"/>
    <xf numFmtId="0" fontId="8" fillId="0" borderId="0" xfId="0" applyFont="1"/>
    <xf numFmtId="3" fontId="9" fillId="0" borderId="3" xfId="0" applyNumberFormat="1" applyFont="1" applyBorder="1"/>
    <xf numFmtId="3" fontId="10" fillId="0" borderId="12" xfId="0" applyNumberFormat="1" applyFont="1" applyBorder="1"/>
    <xf numFmtId="3" fontId="10" fillId="0" borderId="13" xfId="0" applyNumberFormat="1" applyFont="1" applyBorder="1"/>
    <xf numFmtId="3" fontId="7" fillId="2" borderId="14" xfId="0" applyNumberFormat="1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7" fillId="2" borderId="16" xfId="0" applyNumberFormat="1" applyFont="1" applyFill="1" applyBorder="1" applyAlignment="1">
      <alignment horizontal="center" vertical="center" wrapText="1"/>
    </xf>
    <xf numFmtId="4" fontId="3" fillId="3" borderId="2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20" xfId="0" applyFont="1" applyBorder="1"/>
    <xf numFmtId="3" fontId="11" fillId="0" borderId="23" xfId="0" applyNumberFormat="1" applyFont="1" applyBorder="1"/>
    <xf numFmtId="0" fontId="11" fillId="4" borderId="24" xfId="0" applyFont="1" applyFill="1" applyBorder="1"/>
    <xf numFmtId="0" fontId="11" fillId="4" borderId="17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9" fillId="0" borderId="25" xfId="0" applyFont="1" applyBorder="1"/>
    <xf numFmtId="0" fontId="5" fillId="0" borderId="0" xfId="0" applyFont="1"/>
    <xf numFmtId="3" fontId="11" fillId="4" borderId="23" xfId="0" applyNumberFormat="1" applyFont="1" applyFill="1" applyBorder="1"/>
    <xf numFmtId="3" fontId="11" fillId="0" borderId="26" xfId="0" applyNumberFormat="1" applyFont="1" applyBorder="1"/>
    <xf numFmtId="3" fontId="10" fillId="0" borderId="30" xfId="0" applyNumberFormat="1" applyFont="1" applyBorder="1"/>
    <xf numFmtId="164" fontId="15" fillId="2" borderId="3" xfId="0" applyNumberFormat="1" applyFont="1" applyFill="1" applyBorder="1" applyAlignment="1">
      <alignment vertical="center"/>
    </xf>
    <xf numFmtId="164" fontId="0" fillId="0" borderId="0" xfId="0" applyNumberFormat="1"/>
    <xf numFmtId="3" fontId="0" fillId="0" borderId="0" xfId="0" applyNumberFormat="1"/>
    <xf numFmtId="0" fontId="21" fillId="0" borderId="0" xfId="0" applyFont="1"/>
    <xf numFmtId="164" fontId="16" fillId="0" borderId="0" xfId="0" applyNumberFormat="1" applyFont="1" applyBorder="1" applyAlignment="1">
      <alignment vertical="center" wrapText="1"/>
    </xf>
    <xf numFmtId="0" fontId="0" fillId="0" borderId="0" xfId="0" applyBorder="1"/>
    <xf numFmtId="164" fontId="17" fillId="0" borderId="0" xfId="0" applyNumberFormat="1" applyFont="1" applyBorder="1" applyAlignment="1">
      <alignment vertical="center" wrapText="1"/>
    </xf>
    <xf numFmtId="164" fontId="18" fillId="5" borderId="0" xfId="0" applyNumberFormat="1" applyFont="1" applyFill="1" applyBorder="1" applyAlignment="1">
      <alignment vertical="center" wrapText="1"/>
    </xf>
    <xf numFmtId="164" fontId="18" fillId="5" borderId="0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 applyProtection="1">
      <alignment wrapText="1"/>
    </xf>
    <xf numFmtId="164" fontId="20" fillId="5" borderId="0" xfId="0" applyNumberFormat="1" applyFont="1" applyFill="1" applyBorder="1" applyAlignment="1" applyProtection="1">
      <alignment horizontal="center" vertical="center" wrapText="1"/>
    </xf>
    <xf numFmtId="164" fontId="22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3" fontId="7" fillId="2" borderId="32" xfId="0" applyNumberFormat="1" applyFont="1" applyFill="1" applyBorder="1" applyAlignment="1">
      <alignment horizontal="center" vertical="center" wrapText="1"/>
    </xf>
    <xf numFmtId="164" fontId="29" fillId="0" borderId="0" xfId="19" applyNumberFormat="1" applyFont="1" applyAlignment="1">
      <alignment vertical="center"/>
    </xf>
    <xf numFmtId="164" fontId="29" fillId="0" borderId="0" xfId="20" applyNumberFormat="1" applyFont="1" applyAlignment="1">
      <alignment vertical="center"/>
    </xf>
    <xf numFmtId="164" fontId="29" fillId="0" borderId="0" xfId="21" applyNumberFormat="1" applyFont="1" applyAlignment="1">
      <alignment vertical="center"/>
    </xf>
    <xf numFmtId="164" fontId="29" fillId="0" borderId="0" xfId="22" applyNumberFormat="1" applyFont="1" applyAlignment="1">
      <alignment vertical="center"/>
    </xf>
    <xf numFmtId="164" fontId="29" fillId="0" borderId="0" xfId="24" applyNumberFormat="1" applyFont="1" applyAlignment="1">
      <alignment vertical="center"/>
    </xf>
    <xf numFmtId="164" fontId="29" fillId="0" borderId="0" xfId="25" applyNumberFormat="1" applyFont="1" applyAlignment="1">
      <alignment vertical="center"/>
    </xf>
    <xf numFmtId="3" fontId="10" fillId="0" borderId="34" xfId="0" applyNumberFormat="1" applyFont="1" applyBorder="1"/>
    <xf numFmtId="3" fontId="10" fillId="0" borderId="35" xfId="0" applyNumberFormat="1" applyFont="1" applyBorder="1"/>
    <xf numFmtId="3" fontId="7" fillId="2" borderId="9" xfId="0" applyNumberFormat="1" applyFont="1" applyFill="1" applyBorder="1" applyAlignment="1">
      <alignment horizontal="center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4" fontId="31" fillId="0" borderId="3" xfId="0" applyNumberFormat="1" applyFont="1" applyBorder="1"/>
    <xf numFmtId="4" fontId="26" fillId="0" borderId="3" xfId="0" applyNumberFormat="1" applyFont="1" applyBorder="1" applyAlignment="1">
      <alignment vertical="center"/>
    </xf>
    <xf numFmtId="164" fontId="22" fillId="0" borderId="0" xfId="26" applyNumberFormat="1" applyFont="1" applyAlignment="1">
      <alignment vertical="center"/>
    </xf>
    <xf numFmtId="164" fontId="28" fillId="0" borderId="0" xfId="27" applyNumberFormat="1" applyFont="1" applyAlignment="1">
      <alignment vertical="center"/>
    </xf>
    <xf numFmtId="164" fontId="28" fillId="0" borderId="0" xfId="28" applyNumberFormat="1" applyFont="1" applyAlignment="1">
      <alignment vertical="center"/>
    </xf>
    <xf numFmtId="164" fontId="28" fillId="0" borderId="0" xfId="29" applyNumberFormat="1" applyFont="1" applyAlignment="1">
      <alignment vertical="center"/>
    </xf>
    <xf numFmtId="0" fontId="6" fillId="0" borderId="6" xfId="0" applyFont="1" applyBorder="1"/>
    <xf numFmtId="164" fontId="15" fillId="2" borderId="7" xfId="0" applyNumberFormat="1" applyFont="1" applyFill="1" applyBorder="1" applyAlignment="1">
      <alignment vertical="center"/>
    </xf>
    <xf numFmtId="164" fontId="15" fillId="2" borderId="30" xfId="0" applyNumberFormat="1" applyFont="1" applyFill="1" applyBorder="1" applyAlignment="1">
      <alignment vertical="center"/>
    </xf>
    <xf numFmtId="3" fontId="7" fillId="2" borderId="37" xfId="0" applyNumberFormat="1" applyFont="1" applyFill="1" applyBorder="1" applyAlignment="1">
      <alignment horizontal="center" vertical="center" wrapText="1"/>
    </xf>
    <xf numFmtId="4" fontId="32" fillId="0" borderId="3" xfId="0" applyNumberFormat="1" applyFont="1" applyBorder="1"/>
    <xf numFmtId="4" fontId="32" fillId="0" borderId="5" xfId="0" applyNumberFormat="1" applyFont="1" applyBorder="1"/>
    <xf numFmtId="4" fontId="26" fillId="0" borderId="5" xfId="0" applyNumberFormat="1" applyFont="1" applyBorder="1" applyAlignment="1">
      <alignment vertical="center"/>
    </xf>
    <xf numFmtId="4" fontId="31" fillId="0" borderId="5" xfId="0" applyNumberFormat="1" applyFont="1" applyBorder="1"/>
    <xf numFmtId="4" fontId="26" fillId="0" borderId="7" xfId="0" applyNumberFormat="1" applyFont="1" applyBorder="1" applyAlignment="1">
      <alignment vertical="center"/>
    </xf>
    <xf numFmtId="4" fontId="26" fillId="0" borderId="38" xfId="0" applyNumberFormat="1" applyFont="1" applyBorder="1" applyAlignment="1">
      <alignment vertical="center"/>
    </xf>
    <xf numFmtId="4" fontId="31" fillId="0" borderId="30" xfId="0" applyNumberFormat="1" applyFont="1" applyBorder="1"/>
    <xf numFmtId="4" fontId="32" fillId="0" borderId="20" xfId="0" applyNumberFormat="1" applyFont="1" applyBorder="1"/>
    <xf numFmtId="4" fontId="26" fillId="0" borderId="23" xfId="0" applyNumberFormat="1" applyFont="1" applyBorder="1" applyAlignment="1">
      <alignment vertical="center"/>
    </xf>
    <xf numFmtId="4" fontId="32" fillId="0" borderId="21" xfId="0" applyNumberFormat="1" applyFont="1" applyBorder="1"/>
    <xf numFmtId="4" fontId="26" fillId="0" borderId="28" xfId="0" applyNumberFormat="1" applyFont="1" applyBorder="1" applyAlignment="1">
      <alignment vertical="center"/>
    </xf>
    <xf numFmtId="4" fontId="32" fillId="0" borderId="33" xfId="0" applyNumberFormat="1" applyFont="1" applyBorder="1"/>
    <xf numFmtId="4" fontId="32" fillId="0" borderId="39" xfId="0" applyNumberFormat="1" applyFont="1" applyBorder="1"/>
    <xf numFmtId="0" fontId="8" fillId="3" borderId="2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6" fillId="0" borderId="30" xfId="0" applyFont="1" applyBorder="1"/>
    <xf numFmtId="0" fontId="8" fillId="3" borderId="27" xfId="0" applyFont="1" applyFill="1" applyBorder="1" applyAlignment="1">
      <alignment horizontal="center" vertical="center" wrapText="1"/>
    </xf>
    <xf numFmtId="4" fontId="11" fillId="3" borderId="11" xfId="0" applyNumberFormat="1" applyFont="1" applyFill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center" vertical="center" wrapText="1"/>
    </xf>
    <xf numFmtId="4" fontId="11" fillId="3" borderId="29" xfId="0" applyNumberFormat="1" applyFont="1" applyFill="1" applyBorder="1" applyAlignment="1">
      <alignment horizontal="center" vertical="center" wrapText="1"/>
    </xf>
    <xf numFmtId="4" fontId="3" fillId="3" borderId="27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4" fontId="31" fillId="0" borderId="33" xfId="0" applyNumberFormat="1" applyFont="1" applyBorder="1"/>
    <xf numFmtId="4" fontId="31" fillId="0" borderId="20" xfId="0" applyNumberFormat="1" applyFont="1" applyBorder="1"/>
    <xf numFmtId="3" fontId="7" fillId="2" borderId="40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3" fontId="7" fillId="2" borderId="27" xfId="0" applyNumberFormat="1" applyFont="1" applyFill="1" applyBorder="1" applyAlignment="1">
      <alignment horizontal="center" vertical="center" wrapText="1"/>
    </xf>
    <xf numFmtId="3" fontId="7" fillId="2" borderId="42" xfId="0" applyNumberFormat="1" applyFont="1" applyFill="1" applyBorder="1" applyAlignment="1">
      <alignment horizontal="center" vertical="center" wrapText="1"/>
    </xf>
    <xf numFmtId="3" fontId="7" fillId="2" borderId="43" xfId="0" applyNumberFormat="1" applyFont="1" applyFill="1" applyBorder="1" applyAlignment="1">
      <alignment horizontal="center" vertical="center" wrapText="1"/>
    </xf>
    <xf numFmtId="3" fontId="7" fillId="2" borderId="44" xfId="0" applyNumberFormat="1" applyFont="1" applyFill="1" applyBorder="1" applyAlignment="1">
      <alignment horizontal="center" vertical="center" wrapText="1"/>
    </xf>
    <xf numFmtId="3" fontId="7" fillId="2" borderId="41" xfId="0" applyNumberFormat="1" applyFont="1" applyFill="1" applyBorder="1" applyAlignment="1">
      <alignment horizontal="center" vertical="center" wrapText="1"/>
    </xf>
    <xf numFmtId="4" fontId="25" fillId="0" borderId="3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4" fontId="25" fillId="0" borderId="5" xfId="0" applyNumberFormat="1" applyFont="1" applyBorder="1" applyAlignment="1">
      <alignment vertical="center"/>
    </xf>
    <xf numFmtId="4" fontId="25" fillId="0" borderId="28" xfId="0" applyNumberFormat="1" applyFont="1" applyBorder="1" applyAlignment="1">
      <alignment vertical="center"/>
    </xf>
    <xf numFmtId="4" fontId="31" fillId="0" borderId="21" xfId="0" applyNumberFormat="1" applyFont="1" applyBorder="1"/>
    <xf numFmtId="4" fontId="11" fillId="3" borderId="24" xfId="0" applyNumberFormat="1" applyFont="1" applyFill="1" applyBorder="1" applyAlignment="1">
      <alignment horizontal="center" vertical="center" wrapText="1"/>
    </xf>
    <xf numFmtId="4" fontId="3" fillId="3" borderId="45" xfId="0" applyNumberFormat="1" applyFont="1" applyFill="1" applyBorder="1" applyAlignment="1">
      <alignment horizontal="center" vertical="center" wrapText="1"/>
    </xf>
    <xf numFmtId="4" fontId="12" fillId="4" borderId="27" xfId="0" applyNumberFormat="1" applyFont="1" applyFill="1" applyBorder="1"/>
    <xf numFmtId="3" fontId="7" fillId="2" borderId="47" xfId="0" applyNumberFormat="1" applyFont="1" applyFill="1" applyBorder="1" applyAlignment="1">
      <alignment horizontal="center" vertical="center" wrapText="1"/>
    </xf>
    <xf numFmtId="3" fontId="7" fillId="2" borderId="48" xfId="0" applyNumberFormat="1" applyFont="1" applyFill="1" applyBorder="1" applyAlignment="1">
      <alignment horizontal="center" vertical="center" wrapText="1"/>
    </xf>
    <xf numFmtId="4" fontId="25" fillId="0" borderId="7" xfId="0" applyNumberFormat="1" applyFont="1" applyBorder="1" applyAlignment="1">
      <alignment vertical="center"/>
    </xf>
    <xf numFmtId="4" fontId="25" fillId="0" borderId="38" xfId="0" applyNumberFormat="1" applyFont="1" applyBorder="1" applyAlignment="1">
      <alignment vertical="center"/>
    </xf>
    <xf numFmtId="0" fontId="7" fillId="2" borderId="41" xfId="0" applyFont="1" applyFill="1" applyBorder="1" applyAlignment="1">
      <alignment horizontal="center" vertical="center" wrapText="1"/>
    </xf>
    <xf numFmtId="3" fontId="7" fillId="2" borderId="46" xfId="0" applyNumberFormat="1" applyFont="1" applyFill="1" applyBorder="1" applyAlignment="1">
      <alignment horizontal="center" vertical="center" wrapText="1"/>
    </xf>
    <xf numFmtId="164" fontId="15" fillId="2" borderId="33" xfId="0" applyNumberFormat="1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 wrapText="1"/>
    </xf>
    <xf numFmtId="4" fontId="30" fillId="4" borderId="2" xfId="0" applyNumberFormat="1" applyFont="1" applyFill="1" applyBorder="1"/>
    <xf numFmtId="4" fontId="30" fillId="4" borderId="8" xfId="0" applyNumberFormat="1" applyFont="1" applyFill="1" applyBorder="1"/>
    <xf numFmtId="4" fontId="30" fillId="4" borderId="24" xfId="0" applyNumberFormat="1" applyFont="1" applyFill="1" applyBorder="1"/>
    <xf numFmtId="164" fontId="28" fillId="0" borderId="20" xfId="0" applyNumberFormat="1" applyFont="1" applyBorder="1" applyAlignment="1">
      <alignment vertical="center"/>
    </xf>
    <xf numFmtId="164" fontId="28" fillId="0" borderId="3" xfId="0" applyNumberFormat="1" applyFont="1" applyBorder="1" applyAlignment="1">
      <alignment vertical="center"/>
    </xf>
    <xf numFmtId="164" fontId="22" fillId="0" borderId="0" xfId="43" applyNumberFormat="1" applyFont="1" applyAlignment="1">
      <alignment vertical="center"/>
    </xf>
    <xf numFmtId="164" fontId="22" fillId="0" borderId="3" xfId="35" applyNumberFormat="1" applyFont="1" applyBorder="1" applyAlignment="1">
      <alignment vertical="center"/>
    </xf>
    <xf numFmtId="164" fontId="22" fillId="0" borderId="3" xfId="48" applyNumberFormat="1" applyFont="1" applyBorder="1" applyAlignment="1">
      <alignment vertical="center"/>
    </xf>
    <xf numFmtId="164" fontId="29" fillId="0" borderId="3" xfId="0" applyNumberFormat="1" applyFont="1" applyBorder="1" applyAlignment="1">
      <alignment vertical="center"/>
    </xf>
    <xf numFmtId="164" fontId="22" fillId="0" borderId="3" xfId="57" applyNumberFormat="1" applyFont="1" applyBorder="1" applyAlignment="1">
      <alignment vertical="center"/>
    </xf>
    <xf numFmtId="164" fontId="22" fillId="0" borderId="3" xfId="65" applyNumberFormat="1" applyFont="1" applyBorder="1" applyAlignment="1">
      <alignment vertical="center"/>
    </xf>
    <xf numFmtId="164" fontId="22" fillId="0" borderId="3" xfId="72" applyNumberFormat="1" applyFont="1" applyBorder="1" applyAlignment="1">
      <alignment vertical="center"/>
    </xf>
    <xf numFmtId="4" fontId="31" fillId="0" borderId="49" xfId="0" applyNumberFormat="1" applyFont="1" applyBorder="1"/>
    <xf numFmtId="164" fontId="29" fillId="0" borderId="3" xfId="36" applyNumberFormat="1" applyFont="1" applyBorder="1" applyAlignment="1">
      <alignment vertical="center"/>
    </xf>
    <xf numFmtId="164" fontId="29" fillId="0" borderId="3" xfId="39" applyNumberFormat="1" applyFont="1" applyBorder="1" applyAlignment="1">
      <alignment vertical="center"/>
    </xf>
    <xf numFmtId="164" fontId="29" fillId="0" borderId="3" xfId="44" applyNumberFormat="1" applyFont="1" applyBorder="1" applyAlignment="1">
      <alignment vertical="center"/>
    </xf>
    <xf numFmtId="164" fontId="29" fillId="0" borderId="3" xfId="49" applyNumberFormat="1" applyFont="1" applyBorder="1" applyAlignment="1">
      <alignment vertical="center"/>
    </xf>
    <xf numFmtId="164" fontId="29" fillId="0" borderId="3" xfId="54" applyNumberFormat="1" applyFont="1" applyBorder="1" applyAlignment="1">
      <alignment vertical="center"/>
    </xf>
    <xf numFmtId="164" fontId="29" fillId="0" borderId="3" xfId="62" applyNumberFormat="1" applyFont="1" applyBorder="1" applyAlignment="1">
      <alignment vertical="center"/>
    </xf>
    <xf numFmtId="164" fontId="29" fillId="0" borderId="3" xfId="65" applyNumberFormat="1" applyFont="1" applyBorder="1" applyAlignment="1">
      <alignment vertical="center"/>
    </xf>
    <xf numFmtId="164" fontId="29" fillId="0" borderId="3" xfId="71" applyNumberFormat="1" applyFont="1" applyBorder="1" applyAlignment="1">
      <alignment vertical="center"/>
    </xf>
    <xf numFmtId="164" fontId="29" fillId="0" borderId="3" xfId="74" applyNumberFormat="1" applyFont="1" applyBorder="1" applyAlignment="1">
      <alignment vertical="center"/>
    </xf>
    <xf numFmtId="164" fontId="29" fillId="0" borderId="3" xfId="40" applyNumberFormat="1" applyFont="1" applyBorder="1" applyAlignment="1">
      <alignment vertical="center"/>
    </xf>
    <xf numFmtId="164" fontId="29" fillId="0" borderId="3" xfId="45" applyNumberFormat="1" applyFont="1" applyBorder="1" applyAlignment="1">
      <alignment vertical="center"/>
    </xf>
    <xf numFmtId="164" fontId="29" fillId="0" borderId="3" xfId="50" applyNumberFormat="1" applyFont="1" applyBorder="1" applyAlignment="1">
      <alignment vertical="center"/>
    </xf>
    <xf numFmtId="164" fontId="29" fillId="0" borderId="3" xfId="63" applyNumberFormat="1" applyFont="1" applyBorder="1" applyAlignment="1">
      <alignment vertical="center"/>
    </xf>
    <xf numFmtId="164" fontId="29" fillId="0" borderId="3" xfId="66" applyNumberFormat="1" applyFont="1" applyBorder="1" applyAlignment="1">
      <alignment vertical="center"/>
    </xf>
    <xf numFmtId="164" fontId="29" fillId="0" borderId="3" xfId="68" applyNumberFormat="1" applyFont="1" applyBorder="1" applyAlignment="1">
      <alignment vertical="center"/>
    </xf>
    <xf numFmtId="164" fontId="29" fillId="0" borderId="3" xfId="72" applyNumberFormat="1" applyFont="1" applyBorder="1" applyAlignment="1">
      <alignment vertical="center"/>
    </xf>
    <xf numFmtId="164" fontId="29" fillId="0" borderId="3" xfId="75" applyNumberFormat="1" applyFont="1" applyBorder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>
      <alignment horizontal="center" vertical="center" wrapText="1"/>
    </xf>
    <xf numFmtId="4" fontId="3" fillId="3" borderId="36" xfId="0" applyNumberFormat="1" applyFont="1" applyFill="1" applyBorder="1" applyAlignment="1">
      <alignment horizontal="center" vertical="center" wrapText="1"/>
    </xf>
    <xf numFmtId="3" fontId="7" fillId="2" borderId="51" xfId="0" applyNumberFormat="1" applyFont="1" applyFill="1" applyBorder="1" applyAlignment="1">
      <alignment horizontal="center" vertical="center" wrapText="1"/>
    </xf>
    <xf numFmtId="164" fontId="29" fillId="0" borderId="20" xfId="31" applyNumberFormat="1" applyFont="1" applyBorder="1" applyAlignment="1">
      <alignment vertical="center"/>
    </xf>
    <xf numFmtId="164" fontId="29" fillId="0" borderId="23" xfId="77" applyNumberFormat="1" applyFont="1" applyBorder="1" applyAlignment="1">
      <alignment vertical="center"/>
    </xf>
    <xf numFmtId="164" fontId="29" fillId="0" borderId="20" xfId="32" applyNumberFormat="1" applyFont="1" applyBorder="1" applyAlignment="1">
      <alignment vertical="center"/>
    </xf>
    <xf numFmtId="164" fontId="29" fillId="0" borderId="23" xfId="78" applyNumberFormat="1" applyFont="1" applyBorder="1" applyAlignment="1">
      <alignment vertical="center"/>
    </xf>
    <xf numFmtId="164" fontId="33" fillId="0" borderId="0" xfId="80" applyNumberFormat="1" applyFont="1" applyAlignment="1">
      <alignment vertical="center"/>
    </xf>
    <xf numFmtId="4" fontId="8" fillId="6" borderId="24" xfId="0" applyNumberFormat="1" applyFont="1" applyFill="1" applyBorder="1"/>
    <xf numFmtId="0" fontId="4" fillId="4" borderId="27" xfId="0" applyFont="1" applyFill="1" applyBorder="1"/>
    <xf numFmtId="0" fontId="4" fillId="4" borderId="4" xfId="0" applyFont="1" applyFill="1" applyBorder="1"/>
    <xf numFmtId="4" fontId="25" fillId="0" borderId="7" xfId="4" applyNumberFormat="1" applyFont="1" applyBorder="1" applyAlignment="1">
      <alignment vertical="center"/>
    </xf>
    <xf numFmtId="4" fontId="25" fillId="0" borderId="38" xfId="6" applyNumberFormat="1" applyFont="1" applyBorder="1" applyAlignment="1">
      <alignment vertical="center"/>
    </xf>
    <xf numFmtId="4" fontId="25" fillId="0" borderId="7" xfId="14" applyNumberFormat="1" applyFont="1" applyBorder="1" applyAlignment="1">
      <alignment vertical="center"/>
    </xf>
    <xf numFmtId="4" fontId="25" fillId="0" borderId="38" xfId="15" applyNumberFormat="1" applyFont="1" applyBorder="1" applyAlignment="1">
      <alignment vertical="center"/>
    </xf>
    <xf numFmtId="164" fontId="28" fillId="0" borderId="21" xfId="0" applyNumberFormat="1" applyFont="1" applyBorder="1" applyAlignment="1">
      <alignment vertical="center"/>
    </xf>
    <xf numFmtId="164" fontId="28" fillId="0" borderId="5" xfId="0" applyNumberFormat="1" applyFont="1" applyBorder="1" applyAlignment="1">
      <alignment vertical="center"/>
    </xf>
    <xf numFmtId="164" fontId="22" fillId="0" borderId="5" xfId="34" applyNumberFormat="1" applyFont="1" applyBorder="1" applyAlignment="1">
      <alignment vertical="center"/>
    </xf>
    <xf numFmtId="164" fontId="22" fillId="0" borderId="5" xfId="49" applyNumberFormat="1" applyFont="1" applyBorder="1" applyAlignment="1">
      <alignment vertical="center"/>
    </xf>
    <xf numFmtId="164" fontId="29" fillId="0" borderId="5" xfId="0" applyNumberFormat="1" applyFont="1" applyBorder="1" applyAlignment="1">
      <alignment vertical="center"/>
    </xf>
    <xf numFmtId="164" fontId="22" fillId="0" borderId="5" xfId="58" applyNumberFormat="1" applyFont="1" applyBorder="1" applyAlignment="1">
      <alignment vertical="center"/>
    </xf>
    <xf numFmtId="164" fontId="22" fillId="0" borderId="5" xfId="66" applyNumberFormat="1" applyFont="1" applyBorder="1" applyAlignment="1">
      <alignment vertical="center"/>
    </xf>
    <xf numFmtId="164" fontId="22" fillId="0" borderId="5" xfId="73" applyNumberFormat="1" applyFont="1" applyBorder="1" applyAlignment="1">
      <alignment vertical="center"/>
    </xf>
    <xf numFmtId="4" fontId="12" fillId="4" borderId="24" xfId="0" applyNumberFormat="1" applyFont="1" applyFill="1" applyBorder="1"/>
    <xf numFmtId="4" fontId="12" fillId="4" borderId="11" xfId="0" applyNumberFormat="1" applyFont="1" applyFill="1" applyBorder="1"/>
    <xf numFmtId="4" fontId="12" fillId="4" borderId="36" xfId="0" applyNumberFormat="1" applyFont="1" applyFill="1" applyBorder="1"/>
    <xf numFmtId="4" fontId="12" fillId="4" borderId="1" xfId="0" applyNumberFormat="1" applyFont="1" applyFill="1" applyBorder="1"/>
    <xf numFmtId="4" fontId="30" fillId="4" borderId="27" xfId="0" applyNumberFormat="1" applyFont="1" applyFill="1" applyBorder="1"/>
    <xf numFmtId="4" fontId="12" fillId="4" borderId="2" xfId="0" applyNumberFormat="1" applyFont="1" applyFill="1" applyBorder="1"/>
    <xf numFmtId="4" fontId="12" fillId="4" borderId="29" xfId="0" applyNumberFormat="1" applyFont="1" applyFill="1" applyBorder="1"/>
    <xf numFmtId="4" fontId="7" fillId="2" borderId="41" xfId="0" applyNumberFormat="1" applyFont="1" applyFill="1" applyBorder="1" applyAlignment="1">
      <alignment horizontal="center" vertical="center" wrapText="1"/>
    </xf>
    <xf numFmtId="4" fontId="10" fillId="0" borderId="34" xfId="0" applyNumberFormat="1" applyFont="1" applyBorder="1"/>
    <xf numFmtId="4" fontId="10" fillId="0" borderId="35" xfId="0" applyNumberFormat="1" applyFont="1" applyBorder="1"/>
    <xf numFmtId="4" fontId="10" fillId="0" borderId="12" xfId="0" applyNumberFormat="1" applyFont="1" applyBorder="1"/>
    <xf numFmtId="4" fontId="10" fillId="0" borderId="13" xfId="0" applyNumberFormat="1" applyFont="1" applyBorder="1"/>
    <xf numFmtId="3" fontId="7" fillId="2" borderId="45" xfId="0" applyNumberFormat="1" applyFont="1" applyFill="1" applyBorder="1" applyAlignment="1">
      <alignment horizontal="center" vertical="center" wrapText="1"/>
    </xf>
    <xf numFmtId="4" fontId="10" fillId="0" borderId="22" xfId="0" applyNumberFormat="1" applyFont="1" applyBorder="1"/>
    <xf numFmtId="4" fontId="10" fillId="0" borderId="31" xfId="0" applyNumberFormat="1" applyFont="1" applyBorder="1"/>
    <xf numFmtId="4" fontId="10" fillId="0" borderId="23" xfId="0" applyNumberFormat="1" applyFont="1" applyBorder="1"/>
    <xf numFmtId="4" fontId="10" fillId="0" borderId="28" xfId="0" applyNumberFormat="1" applyFont="1" applyBorder="1"/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81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1"/>
    <cellStyle name="Normal 20" xfId="19"/>
    <cellStyle name="Normal 21" xfId="20"/>
    <cellStyle name="Normal 22" xfId="21"/>
    <cellStyle name="Normal 23" xfId="22"/>
    <cellStyle name="Normal 24" xfId="23"/>
    <cellStyle name="Normal 25" xfId="24"/>
    <cellStyle name="Normal 26" xfId="25"/>
    <cellStyle name="Normal 27" xfId="26"/>
    <cellStyle name="Normal 28" xfId="27"/>
    <cellStyle name="Normal 29" xfId="28"/>
    <cellStyle name="Normal 3" xfId="2"/>
    <cellStyle name="Normal 30" xfId="29"/>
    <cellStyle name="Normal 31" xfId="30"/>
    <cellStyle name="Normal 32" xfId="31"/>
    <cellStyle name="Normal 33" xfId="32"/>
    <cellStyle name="Normal 34" xfId="33"/>
    <cellStyle name="Normal 35" xfId="34"/>
    <cellStyle name="Normal 36" xfId="35"/>
    <cellStyle name="Normal 37" xfId="36"/>
    <cellStyle name="Normal 38" xfId="37"/>
    <cellStyle name="Normal 39" xfId="38"/>
    <cellStyle name="Normal 4" xfId="3"/>
    <cellStyle name="Normal 40" xfId="39"/>
    <cellStyle name="Normal 41" xfId="40"/>
    <cellStyle name="Normal 42" xfId="41"/>
    <cellStyle name="Normal 43" xfId="42"/>
    <cellStyle name="Normal 44" xfId="43"/>
    <cellStyle name="Normal 45" xfId="44"/>
    <cellStyle name="Normal 46" xfId="45"/>
    <cellStyle name="Normal 47" xfId="46"/>
    <cellStyle name="Normal 48" xfId="47"/>
    <cellStyle name="Normal 49" xfId="48"/>
    <cellStyle name="Normal 5" xfId="4"/>
    <cellStyle name="Normal 50" xfId="49"/>
    <cellStyle name="Normal 51" xfId="50"/>
    <cellStyle name="Normal 52" xfId="51"/>
    <cellStyle name="Normal 53" xfId="52"/>
    <cellStyle name="Normal 54" xfId="53"/>
    <cellStyle name="Normal 55" xfId="54"/>
    <cellStyle name="Normal 56" xfId="55"/>
    <cellStyle name="Normal 57" xfId="56"/>
    <cellStyle name="Normal 58" xfId="57"/>
    <cellStyle name="Normal 59" xfId="58"/>
    <cellStyle name="Normal 6" xfId="5"/>
    <cellStyle name="Normal 60" xfId="59"/>
    <cellStyle name="Normal 61" xfId="60"/>
    <cellStyle name="Normal 62" xfId="61"/>
    <cellStyle name="Normal 63" xfId="62"/>
    <cellStyle name="Normal 64" xfId="63"/>
    <cellStyle name="Normal 65" xfId="64"/>
    <cellStyle name="Normal 66" xfId="65"/>
    <cellStyle name="Normal 67" xfId="66"/>
    <cellStyle name="Normal 68" xfId="67"/>
    <cellStyle name="Normal 69" xfId="68"/>
    <cellStyle name="Normal 7" xfId="6"/>
    <cellStyle name="Normal 70" xfId="69"/>
    <cellStyle name="Normal 71" xfId="70"/>
    <cellStyle name="Normal 72" xfId="71"/>
    <cellStyle name="Normal 73" xfId="72"/>
    <cellStyle name="Normal 74" xfId="73"/>
    <cellStyle name="Normal 75" xfId="74"/>
    <cellStyle name="Normal 76" xfId="75"/>
    <cellStyle name="Normal 77" xfId="76"/>
    <cellStyle name="Normal 78" xfId="77"/>
    <cellStyle name="Normal 79" xfId="78"/>
    <cellStyle name="Normal 8" xfId="7"/>
    <cellStyle name="Normal 80" xfId="79"/>
    <cellStyle name="Normal 81" xfId="80"/>
    <cellStyle name="Normal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16"/>
  <sheetViews>
    <sheetView tabSelected="1" workbookViewId="0">
      <selection activeCell="A12" sqref="A12"/>
    </sheetView>
  </sheetViews>
  <sheetFormatPr defaultRowHeight="15"/>
  <cols>
    <col min="1" max="1" width="28" customWidth="1"/>
    <col min="2" max="2" width="12.85546875" bestFit="1" customWidth="1"/>
    <col min="3" max="3" width="10.7109375" customWidth="1"/>
    <col min="4" max="4" width="11.42578125" customWidth="1"/>
    <col min="5" max="5" width="11.28515625" bestFit="1" customWidth="1"/>
    <col min="6" max="6" width="12.140625" bestFit="1" customWidth="1"/>
    <col min="7" max="8" width="10.7109375" customWidth="1"/>
    <col min="9" max="9" width="10.42578125" customWidth="1"/>
    <col min="10" max="10" width="12.42578125" customWidth="1"/>
    <col min="11" max="11" width="12" customWidth="1"/>
    <col min="12" max="12" width="12.140625" customWidth="1"/>
    <col min="13" max="13" width="11.5703125" customWidth="1"/>
    <col min="14" max="14" width="11.42578125" customWidth="1"/>
    <col min="15" max="15" width="5" customWidth="1"/>
  </cols>
  <sheetData>
    <row r="3" spans="1:15" ht="21" customHeight="1">
      <c r="A3" s="3"/>
      <c r="B3" s="175" t="s">
        <v>52</v>
      </c>
      <c r="C3" s="175"/>
      <c r="D3" s="175"/>
      <c r="E3" s="175"/>
      <c r="F3" s="175"/>
      <c r="G3" s="175"/>
      <c r="H3" s="175"/>
      <c r="I3" s="176"/>
      <c r="J3" s="176"/>
      <c r="K3" s="1"/>
      <c r="L3" s="1"/>
      <c r="M3" s="1"/>
      <c r="N3" s="1"/>
      <c r="O3" s="1"/>
    </row>
    <row r="4" spans="1:15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1"/>
    </row>
    <row r="5" spans="1:15" ht="45.75" thickBot="1">
      <c r="A5" s="73" t="s">
        <v>0</v>
      </c>
      <c r="B5" s="74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8" t="s">
        <v>12</v>
      </c>
      <c r="N5" s="77" t="s">
        <v>33</v>
      </c>
      <c r="O5" s="1"/>
    </row>
    <row r="6" spans="1:15" ht="15.75" thickBot="1">
      <c r="A6" s="71">
        <v>1</v>
      </c>
      <c r="B6" s="36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8">
        <v>13</v>
      </c>
      <c r="N6" s="9" t="s">
        <v>25</v>
      </c>
      <c r="O6" s="1"/>
    </row>
    <row r="7" spans="1:15" ht="15.75" thickTop="1">
      <c r="A7" s="72" t="s">
        <v>27</v>
      </c>
      <c r="B7" s="68">
        <v>26908.16</v>
      </c>
      <c r="C7" s="57">
        <v>47573.95</v>
      </c>
      <c r="D7" s="57">
        <v>47637.469999999994</v>
      </c>
      <c r="E7" s="57">
        <v>55063.87</v>
      </c>
      <c r="F7" s="57">
        <v>48181.93</v>
      </c>
      <c r="G7" s="57">
        <v>51287.72</v>
      </c>
      <c r="H7" s="48">
        <v>45315.450000000004</v>
      </c>
      <c r="I7" s="48">
        <v>63324.369999999995</v>
      </c>
      <c r="J7" s="48">
        <v>50170.82</v>
      </c>
      <c r="K7" s="48">
        <v>57739.08</v>
      </c>
      <c r="L7" s="48">
        <v>55498.889999999992</v>
      </c>
      <c r="M7" s="61">
        <v>82151.14</v>
      </c>
      <c r="N7" s="63">
        <f t="shared" ref="N7:N8" si="0">+B7+C7+D7+E7+F7+G7+H7+I7+J7+K7+L7+M7</f>
        <v>630852.85</v>
      </c>
      <c r="O7" s="1"/>
    </row>
    <row r="8" spans="1:15" ht="15.75" thickBot="1">
      <c r="A8" s="72" t="s">
        <v>28</v>
      </c>
      <c r="B8" s="68">
        <v>-182499.76</v>
      </c>
      <c r="C8" s="57">
        <v>9870.2900000000009</v>
      </c>
      <c r="D8" s="57">
        <v>7049.99</v>
      </c>
      <c r="E8" s="57">
        <v>-37665.03</v>
      </c>
      <c r="F8" s="57">
        <v>115493.29</v>
      </c>
      <c r="G8" s="57">
        <v>33482.57</v>
      </c>
      <c r="H8" s="48">
        <v>37192.42</v>
      </c>
      <c r="I8" s="48">
        <v>29614.31</v>
      </c>
      <c r="J8" s="48">
        <v>15875.53</v>
      </c>
      <c r="K8" s="48">
        <v>128770.07</v>
      </c>
      <c r="L8" s="48">
        <v>-30839.41</v>
      </c>
      <c r="M8" s="61">
        <v>1841.72</v>
      </c>
      <c r="N8" s="63">
        <f t="shared" si="0"/>
        <v>128185.98999999999</v>
      </c>
      <c r="O8" s="1"/>
    </row>
    <row r="9" spans="1:15" ht="16.5" thickBot="1">
      <c r="A9" s="144" t="s">
        <v>49</v>
      </c>
      <c r="B9" s="158">
        <f>SUM(B7:B8)</f>
        <v>-155591.6</v>
      </c>
      <c r="C9" s="159">
        <f t="shared" ref="C9:N9" si="1">SUM(C7:C8)</f>
        <v>57444.24</v>
      </c>
      <c r="D9" s="159">
        <f t="shared" si="1"/>
        <v>54687.459999999992</v>
      </c>
      <c r="E9" s="159">
        <f t="shared" si="1"/>
        <v>17398.840000000004</v>
      </c>
      <c r="F9" s="159">
        <f t="shared" si="1"/>
        <v>163675.22</v>
      </c>
      <c r="G9" s="159">
        <f t="shared" si="1"/>
        <v>84770.290000000008</v>
      </c>
      <c r="H9" s="159">
        <f t="shared" si="1"/>
        <v>82507.87</v>
      </c>
      <c r="I9" s="159">
        <f t="shared" si="1"/>
        <v>92938.68</v>
      </c>
      <c r="J9" s="159">
        <f t="shared" si="1"/>
        <v>66046.350000000006</v>
      </c>
      <c r="K9" s="159">
        <f t="shared" si="1"/>
        <v>186509.15000000002</v>
      </c>
      <c r="L9" s="159">
        <f t="shared" si="1"/>
        <v>24659.479999999992</v>
      </c>
      <c r="M9" s="161">
        <f t="shared" si="1"/>
        <v>83992.86</v>
      </c>
      <c r="N9" s="95">
        <f t="shared" si="1"/>
        <v>759038.84</v>
      </c>
      <c r="O9" s="1"/>
    </row>
    <row r="12" spans="1:15">
      <c r="A12" s="19"/>
      <c r="B12" s="11"/>
      <c r="C12" s="11"/>
      <c r="D12" s="11"/>
      <c r="E12" s="11"/>
      <c r="F12" s="11"/>
      <c r="G12" s="1"/>
      <c r="H12" s="1"/>
      <c r="I12" s="1"/>
      <c r="J12" s="1"/>
      <c r="K12" s="1"/>
      <c r="L12" s="1"/>
      <c r="M12" s="25"/>
      <c r="N12" s="1"/>
      <c r="O12" s="1"/>
    </row>
    <row r="13" spans="1:15">
      <c r="A13" s="11"/>
      <c r="B13" s="11"/>
      <c r="C13" s="11"/>
      <c r="D13" s="11"/>
      <c r="E13" s="11"/>
      <c r="F13" s="11"/>
      <c r="G13" s="1"/>
      <c r="H13" s="1"/>
      <c r="I13" s="1"/>
      <c r="J13" s="1"/>
      <c r="K13" s="1"/>
      <c r="L13" s="1"/>
      <c r="M13" s="1"/>
      <c r="N13" s="1"/>
      <c r="O13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mergeCells count="1">
    <mergeCell ref="B3:J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N13"/>
  <sheetViews>
    <sheetView topLeftCell="A2" workbookViewId="0">
      <selection activeCell="B3" sqref="B3:J3"/>
    </sheetView>
  </sheetViews>
  <sheetFormatPr defaultRowHeight="15"/>
  <cols>
    <col min="1" max="1" width="27.42578125" style="1" customWidth="1"/>
    <col min="2" max="2" width="10.5703125" style="1" customWidth="1"/>
    <col min="3" max="9" width="12.140625" style="1" bestFit="1" customWidth="1"/>
    <col min="10" max="10" width="12" style="1" customWidth="1"/>
    <col min="11" max="11" width="12.140625" style="1" bestFit="1" customWidth="1"/>
    <col min="12" max="12" width="12.140625" style="1" customWidth="1"/>
    <col min="13" max="13" width="11.85546875" style="1" customWidth="1"/>
    <col min="14" max="14" width="14" style="1" bestFit="1" customWidth="1"/>
    <col min="15" max="15" width="3.85546875" style="1" customWidth="1"/>
    <col min="16" max="16384" width="9.140625" style="1"/>
  </cols>
  <sheetData>
    <row r="3" spans="1:14" ht="21" customHeight="1">
      <c r="A3" s="3"/>
      <c r="B3" s="175" t="s">
        <v>54</v>
      </c>
      <c r="C3" s="175"/>
      <c r="D3" s="175"/>
      <c r="E3" s="175"/>
      <c r="F3" s="175"/>
      <c r="G3" s="175"/>
      <c r="H3" s="175"/>
      <c r="I3" s="176"/>
      <c r="J3" s="176"/>
    </row>
    <row r="4" spans="1:14" ht="15.75" thickBot="1">
      <c r="M4" s="2"/>
      <c r="N4" s="2"/>
    </row>
    <row r="5" spans="1:14" ht="45.75" thickBot="1">
      <c r="A5" s="73" t="s">
        <v>0</v>
      </c>
      <c r="B5" s="93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8" t="s">
        <v>12</v>
      </c>
      <c r="N5" s="77" t="s">
        <v>33</v>
      </c>
    </row>
    <row r="6" spans="1:14" ht="15.75" thickBot="1">
      <c r="A6" s="71">
        <v>1</v>
      </c>
      <c r="B6" s="84">
        <v>2</v>
      </c>
      <c r="C6" s="85">
        <v>3</v>
      </c>
      <c r="D6" s="85">
        <v>4</v>
      </c>
      <c r="E6" s="85">
        <v>5</v>
      </c>
      <c r="F6" s="85">
        <v>6</v>
      </c>
      <c r="G6" s="85">
        <v>7</v>
      </c>
      <c r="H6" s="85">
        <v>8</v>
      </c>
      <c r="I6" s="85">
        <v>9</v>
      </c>
      <c r="J6" s="85">
        <v>10</v>
      </c>
      <c r="K6" s="85">
        <v>11</v>
      </c>
      <c r="L6" s="85">
        <v>12</v>
      </c>
      <c r="M6" s="86">
        <v>13</v>
      </c>
      <c r="N6" s="9" t="s">
        <v>25</v>
      </c>
    </row>
    <row r="7" spans="1:14" ht="15.75" thickTop="1">
      <c r="A7" s="72" t="s">
        <v>27</v>
      </c>
      <c r="B7" s="68">
        <v>50943.54</v>
      </c>
      <c r="C7" s="57">
        <v>126870.92000000001</v>
      </c>
      <c r="D7" s="57">
        <v>144861.63</v>
      </c>
      <c r="E7" s="57">
        <v>156155.78999999998</v>
      </c>
      <c r="F7" s="57">
        <v>127886.50000000001</v>
      </c>
      <c r="G7" s="57">
        <v>174702.32</v>
      </c>
      <c r="H7" s="48">
        <v>164382.96</v>
      </c>
      <c r="I7" s="48">
        <v>180408.04000000004</v>
      </c>
      <c r="J7" s="48">
        <v>155071.17000000001</v>
      </c>
      <c r="K7" s="48">
        <v>157135.45000000001</v>
      </c>
      <c r="L7" s="48">
        <v>165863.45000000001</v>
      </c>
      <c r="M7" s="61">
        <v>223675.79</v>
      </c>
      <c r="N7" s="168">
        <f t="shared" ref="N7:N8" si="0">M7+L7+K7+J7+I7+H7+G7+F7+E7+D7+C7+B7</f>
        <v>1827957.56</v>
      </c>
    </row>
    <row r="8" spans="1:14" ht="15.75" thickBot="1">
      <c r="A8" s="72" t="s">
        <v>28</v>
      </c>
      <c r="B8" s="69">
        <v>30271.200000000001</v>
      </c>
      <c r="C8" s="58">
        <v>105064.09</v>
      </c>
      <c r="D8" s="58">
        <v>31605.33</v>
      </c>
      <c r="E8" s="58">
        <v>-33783.1</v>
      </c>
      <c r="F8" s="58">
        <v>29456.46</v>
      </c>
      <c r="G8" s="58">
        <v>33750.19</v>
      </c>
      <c r="H8" s="59">
        <v>55040.62</v>
      </c>
      <c r="I8" s="59">
        <v>18608.759999999998</v>
      </c>
      <c r="J8" s="59">
        <v>78531.58</v>
      </c>
      <c r="K8" s="59">
        <v>123074.39</v>
      </c>
      <c r="L8" s="59">
        <v>41545.21</v>
      </c>
      <c r="M8" s="62">
        <v>73381.789999999994</v>
      </c>
      <c r="N8" s="169">
        <f t="shared" si="0"/>
        <v>586546.52</v>
      </c>
    </row>
    <row r="9" spans="1:14" ht="16.5" thickBot="1">
      <c r="A9" s="144" t="s">
        <v>49</v>
      </c>
      <c r="B9" s="158">
        <f>SUM(B7:B8)</f>
        <v>81214.740000000005</v>
      </c>
      <c r="C9" s="159">
        <f t="shared" ref="C9:N9" si="1">SUM(C7:C8)</f>
        <v>231935.01</v>
      </c>
      <c r="D9" s="159">
        <f t="shared" si="1"/>
        <v>176466.96000000002</v>
      </c>
      <c r="E9" s="159">
        <f t="shared" si="1"/>
        <v>122372.68999999997</v>
      </c>
      <c r="F9" s="159">
        <f t="shared" si="1"/>
        <v>157342.96000000002</v>
      </c>
      <c r="G9" s="159">
        <f t="shared" si="1"/>
        <v>208452.51</v>
      </c>
      <c r="H9" s="159">
        <f t="shared" si="1"/>
        <v>219423.58</v>
      </c>
      <c r="I9" s="159">
        <f t="shared" si="1"/>
        <v>199016.80000000005</v>
      </c>
      <c r="J9" s="159">
        <f t="shared" si="1"/>
        <v>233602.75</v>
      </c>
      <c r="K9" s="159">
        <f t="shared" si="1"/>
        <v>280209.84000000003</v>
      </c>
      <c r="L9" s="159">
        <f t="shared" si="1"/>
        <v>207408.66</v>
      </c>
      <c r="M9" s="161">
        <f t="shared" si="1"/>
        <v>297057.58</v>
      </c>
      <c r="N9" s="95">
        <f t="shared" si="1"/>
        <v>2414504.08</v>
      </c>
    </row>
    <row r="12" spans="1:14">
      <c r="A12" s="19"/>
      <c r="B12" s="11"/>
      <c r="C12" s="11"/>
      <c r="D12" s="11"/>
      <c r="E12" s="11"/>
      <c r="F12" s="11"/>
    </row>
    <row r="13" spans="1:14">
      <c r="A13" s="11"/>
      <c r="B13" s="11"/>
      <c r="C13" s="11"/>
      <c r="D13" s="11"/>
      <c r="E13" s="11"/>
      <c r="F13" s="11"/>
    </row>
  </sheetData>
  <mergeCells count="1">
    <mergeCell ref="B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H25" sqref="H25"/>
    </sheetView>
  </sheetViews>
  <sheetFormatPr defaultRowHeight="15"/>
  <cols>
    <col min="1" max="1" width="28" style="1" customWidth="1"/>
    <col min="2" max="2" width="12.140625" style="1" bestFit="1" customWidth="1"/>
    <col min="3" max="3" width="12.42578125" style="1" customWidth="1"/>
    <col min="4" max="4" width="14" style="1" bestFit="1" customWidth="1"/>
    <col min="5" max="5" width="12.140625" style="1" bestFit="1" customWidth="1"/>
    <col min="6" max="13" width="14" style="1" bestFit="1" customWidth="1"/>
    <col min="14" max="14" width="15.140625" style="1" bestFit="1" customWidth="1"/>
    <col min="15" max="15" width="4.140625" style="1" customWidth="1"/>
    <col min="16" max="16384" width="9.140625" style="1"/>
  </cols>
  <sheetData>
    <row r="3" spans="1:14" ht="21" customHeight="1">
      <c r="A3" s="3"/>
      <c r="B3" s="175" t="s">
        <v>32</v>
      </c>
      <c r="C3" s="175"/>
      <c r="D3" s="175"/>
      <c r="E3" s="175"/>
      <c r="F3" s="175"/>
      <c r="G3" s="175"/>
      <c r="H3" s="175"/>
      <c r="I3" s="176"/>
      <c r="J3" s="176"/>
    </row>
    <row r="4" spans="1:14" ht="15.75" thickBot="1">
      <c r="M4" s="2"/>
      <c r="N4" s="2"/>
    </row>
    <row r="5" spans="1:14" ht="32.25" thickBot="1">
      <c r="A5" s="73" t="s">
        <v>0</v>
      </c>
      <c r="B5" s="93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8" t="s">
        <v>12</v>
      </c>
      <c r="N5" s="77" t="s">
        <v>33</v>
      </c>
    </row>
    <row r="6" spans="1:14" ht="15.75" thickBot="1">
      <c r="A6" s="71">
        <v>1</v>
      </c>
      <c r="B6" s="84">
        <v>2</v>
      </c>
      <c r="C6" s="85">
        <v>3</v>
      </c>
      <c r="D6" s="85">
        <v>4</v>
      </c>
      <c r="E6" s="85">
        <v>5</v>
      </c>
      <c r="F6" s="85">
        <v>6</v>
      </c>
      <c r="G6" s="85">
        <v>7</v>
      </c>
      <c r="H6" s="85">
        <v>8</v>
      </c>
      <c r="I6" s="85">
        <v>9</v>
      </c>
      <c r="J6" s="85">
        <v>10</v>
      </c>
      <c r="K6" s="85">
        <v>11</v>
      </c>
      <c r="L6" s="85">
        <v>12</v>
      </c>
      <c r="M6" s="86">
        <v>13</v>
      </c>
      <c r="N6" s="9" t="s">
        <v>25</v>
      </c>
    </row>
    <row r="7" spans="1:14" ht="15.75" thickTop="1">
      <c r="A7" s="53" t="s">
        <v>27</v>
      </c>
      <c r="B7" s="64">
        <v>172731.97</v>
      </c>
      <c r="C7" s="57">
        <v>478547.17</v>
      </c>
      <c r="D7" s="57">
        <v>542574.35000000009</v>
      </c>
      <c r="E7" s="57">
        <v>564562.40999999992</v>
      </c>
      <c r="F7" s="57">
        <v>668859.65999999992</v>
      </c>
      <c r="G7" s="57">
        <v>664087.17000000016</v>
      </c>
      <c r="H7" s="48">
        <v>779149.12</v>
      </c>
      <c r="I7" s="48">
        <v>703895.5</v>
      </c>
      <c r="J7" s="48">
        <v>683099.11</v>
      </c>
      <c r="K7" s="48">
        <v>553116.22000000009</v>
      </c>
      <c r="L7" s="48">
        <v>667810.09000000008</v>
      </c>
      <c r="M7" s="61">
        <v>1137084.6900000002</v>
      </c>
      <c r="N7" s="168">
        <f t="shared" ref="N7:N8" si="0">M7+L7+K7+J7+I7+H7+G7+F7+E7+D7+C7+B7</f>
        <v>7615517.46</v>
      </c>
    </row>
    <row r="8" spans="1:14" ht="15.75" thickBot="1">
      <c r="A8" s="53" t="s">
        <v>28</v>
      </c>
      <c r="B8" s="66">
        <v>617417.14</v>
      </c>
      <c r="C8" s="58">
        <v>368673.78</v>
      </c>
      <c r="D8" s="58">
        <v>648789.81999999995</v>
      </c>
      <c r="E8" s="58">
        <v>426013.07</v>
      </c>
      <c r="F8" s="58">
        <v>975212.15</v>
      </c>
      <c r="G8" s="58">
        <v>819654.94</v>
      </c>
      <c r="H8" s="59">
        <v>1128096.5</v>
      </c>
      <c r="I8" s="59">
        <v>1383378.13</v>
      </c>
      <c r="J8" s="59">
        <v>1821713.54</v>
      </c>
      <c r="K8" s="59">
        <v>1071206.6200000001</v>
      </c>
      <c r="L8" s="59">
        <v>847035.74</v>
      </c>
      <c r="M8" s="62">
        <v>677766.99</v>
      </c>
      <c r="N8" s="169">
        <f t="shared" si="0"/>
        <v>10784958.420000002</v>
      </c>
    </row>
    <row r="9" spans="1:14" ht="16.5" thickBot="1">
      <c r="A9" s="144" t="s">
        <v>49</v>
      </c>
      <c r="B9" s="158">
        <f>SUM(B7:B8)</f>
        <v>790149.11</v>
      </c>
      <c r="C9" s="159">
        <f t="shared" ref="C9:N9" si="1">SUM(C7:C8)</f>
        <v>847220.95</v>
      </c>
      <c r="D9" s="159">
        <f t="shared" si="1"/>
        <v>1191364.17</v>
      </c>
      <c r="E9" s="159">
        <f t="shared" si="1"/>
        <v>990575.48</v>
      </c>
      <c r="F9" s="159">
        <f t="shared" si="1"/>
        <v>1644071.81</v>
      </c>
      <c r="G9" s="159">
        <f t="shared" si="1"/>
        <v>1483742.11</v>
      </c>
      <c r="H9" s="159">
        <f t="shared" si="1"/>
        <v>1907245.62</v>
      </c>
      <c r="I9" s="159">
        <f t="shared" si="1"/>
        <v>2087273.63</v>
      </c>
      <c r="J9" s="159">
        <f t="shared" si="1"/>
        <v>2504812.65</v>
      </c>
      <c r="K9" s="159">
        <f t="shared" si="1"/>
        <v>1624322.8400000003</v>
      </c>
      <c r="L9" s="159">
        <f t="shared" si="1"/>
        <v>1514845.83</v>
      </c>
      <c r="M9" s="161">
        <f t="shared" si="1"/>
        <v>1814851.6800000002</v>
      </c>
      <c r="N9" s="95">
        <f t="shared" si="1"/>
        <v>18400475.880000003</v>
      </c>
    </row>
    <row r="12" spans="1:14">
      <c r="A12" s="19"/>
      <c r="B12" s="11"/>
      <c r="C12" s="11"/>
      <c r="D12" s="11"/>
      <c r="E12" s="11"/>
      <c r="F12" s="11"/>
    </row>
    <row r="13" spans="1:14">
      <c r="A13" s="11"/>
      <c r="B13" s="11"/>
      <c r="C13" s="11"/>
      <c r="D13" s="11"/>
      <c r="E13" s="11"/>
      <c r="F13" s="11"/>
    </row>
  </sheetData>
  <mergeCells count="1">
    <mergeCell ref="B3:J3"/>
  </mergeCells>
  <pageMargins left="0.7" right="0.7" top="0.75" bottom="0.75" header="0.3" footer="0.3"/>
  <pageSetup paperSize="9" orientation="portrait" verticalDpi="599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3:N13"/>
  <sheetViews>
    <sheetView topLeftCell="A2" workbookViewId="0">
      <selection activeCell="B3" sqref="B3:J3"/>
    </sheetView>
  </sheetViews>
  <sheetFormatPr defaultRowHeight="15"/>
  <cols>
    <col min="1" max="1" width="28.42578125" style="1" customWidth="1"/>
    <col min="2" max="2" width="11" style="1" customWidth="1"/>
    <col min="3" max="9" width="12.140625" style="1" bestFit="1" customWidth="1"/>
    <col min="10" max="10" width="12" style="1" customWidth="1"/>
    <col min="11" max="11" width="12.140625" style="1" bestFit="1" customWidth="1"/>
    <col min="12" max="12" width="12" style="1" customWidth="1"/>
    <col min="13" max="13" width="12.140625" style="1" bestFit="1" customWidth="1"/>
    <col min="14" max="14" width="14" style="1" bestFit="1" customWidth="1"/>
    <col min="15" max="15" width="5.7109375" style="1" customWidth="1"/>
    <col min="16" max="16384" width="9.140625" style="1"/>
  </cols>
  <sheetData>
    <row r="3" spans="1:14" ht="21" customHeight="1">
      <c r="A3" s="3"/>
      <c r="B3" s="175" t="s">
        <v>55</v>
      </c>
      <c r="C3" s="175"/>
      <c r="D3" s="175"/>
      <c r="E3" s="175"/>
      <c r="F3" s="175"/>
      <c r="G3" s="175"/>
      <c r="H3" s="175"/>
      <c r="I3" s="176"/>
      <c r="J3" s="176"/>
    </row>
    <row r="4" spans="1:14" ht="15.75" thickBot="1">
      <c r="M4" s="2"/>
      <c r="N4" s="2"/>
    </row>
    <row r="5" spans="1:14" ht="32.25" thickBot="1">
      <c r="A5" s="70" t="s">
        <v>0</v>
      </c>
      <c r="B5" s="93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8" t="s">
        <v>12</v>
      </c>
      <c r="N5" s="77" t="s">
        <v>33</v>
      </c>
    </row>
    <row r="6" spans="1:14" ht="16.5" customHeight="1" thickBot="1">
      <c r="A6" s="71">
        <v>1</v>
      </c>
      <c r="B6" s="96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8">
        <v>13</v>
      </c>
      <c r="N6" s="9" t="s">
        <v>25</v>
      </c>
    </row>
    <row r="7" spans="1:14" ht="15.75" thickTop="1">
      <c r="A7" s="72" t="s">
        <v>27</v>
      </c>
      <c r="B7" s="68">
        <v>45679.69</v>
      </c>
      <c r="C7" s="57">
        <v>113460.63</v>
      </c>
      <c r="D7" s="57">
        <v>120032.82999999999</v>
      </c>
      <c r="E7" s="57">
        <v>135322.79</v>
      </c>
      <c r="F7" s="57">
        <v>119422.36000000002</v>
      </c>
      <c r="G7" s="57">
        <v>116573.84999999999</v>
      </c>
      <c r="H7" s="48">
        <v>131407.18999999997</v>
      </c>
      <c r="I7" s="48">
        <v>132092.03999999998</v>
      </c>
      <c r="J7" s="48">
        <v>108735.26</v>
      </c>
      <c r="K7" s="48">
        <v>137246.82</v>
      </c>
      <c r="L7" s="48">
        <v>164600.56000000003</v>
      </c>
      <c r="M7" s="61">
        <v>277363.10000000003</v>
      </c>
      <c r="N7" s="168">
        <f t="shared" ref="N7:N8" si="0">M7+L7+K7+J7+I7+H7+G7+F7+E7+D7+C7+B7</f>
        <v>1601937.12</v>
      </c>
    </row>
    <row r="8" spans="1:14" ht="15.75" thickBot="1">
      <c r="A8" s="72" t="s">
        <v>28</v>
      </c>
      <c r="B8" s="69">
        <v>18476.599999999999</v>
      </c>
      <c r="C8" s="58">
        <v>26401.66</v>
      </c>
      <c r="D8" s="58">
        <v>19062.29</v>
      </c>
      <c r="E8" s="58">
        <v>19038.609999999997</v>
      </c>
      <c r="F8" s="58">
        <v>670.57999999999879</v>
      </c>
      <c r="G8" s="58">
        <v>13357.98</v>
      </c>
      <c r="H8" s="59">
        <v>13996.39</v>
      </c>
      <c r="I8" s="59">
        <v>20473.86</v>
      </c>
      <c r="J8" s="59">
        <v>27217.11</v>
      </c>
      <c r="K8" s="59">
        <v>14104.87</v>
      </c>
      <c r="L8" s="59">
        <v>15704.64</v>
      </c>
      <c r="M8" s="62">
        <v>50931.55</v>
      </c>
      <c r="N8" s="169">
        <f t="shared" si="0"/>
        <v>239436.13999999998</v>
      </c>
    </row>
    <row r="9" spans="1:14" ht="16.5" thickBot="1">
      <c r="A9" s="144" t="s">
        <v>49</v>
      </c>
      <c r="B9" s="158">
        <f>SUM(B7:B8)</f>
        <v>64156.29</v>
      </c>
      <c r="C9" s="159">
        <f t="shared" ref="C9:N9" si="1">SUM(C7:C8)</f>
        <v>139862.29</v>
      </c>
      <c r="D9" s="159">
        <f t="shared" si="1"/>
        <v>139095.12</v>
      </c>
      <c r="E9" s="159">
        <f t="shared" si="1"/>
        <v>154361.4</v>
      </c>
      <c r="F9" s="159">
        <f t="shared" si="1"/>
        <v>120092.94000000002</v>
      </c>
      <c r="G9" s="159">
        <f t="shared" si="1"/>
        <v>129931.82999999999</v>
      </c>
      <c r="H9" s="159">
        <f t="shared" si="1"/>
        <v>145403.57999999996</v>
      </c>
      <c r="I9" s="159">
        <f t="shared" si="1"/>
        <v>152565.89999999997</v>
      </c>
      <c r="J9" s="159">
        <f t="shared" si="1"/>
        <v>135952.37</v>
      </c>
      <c r="K9" s="159">
        <f t="shared" si="1"/>
        <v>151351.69</v>
      </c>
      <c r="L9" s="159">
        <f t="shared" si="1"/>
        <v>180305.2</v>
      </c>
      <c r="M9" s="161">
        <f t="shared" si="1"/>
        <v>328294.65000000002</v>
      </c>
      <c r="N9" s="95">
        <f t="shared" si="1"/>
        <v>1841373.26</v>
      </c>
    </row>
    <row r="12" spans="1:14">
      <c r="A12" s="19"/>
      <c r="B12" s="11"/>
      <c r="C12" s="11"/>
      <c r="D12" s="11"/>
      <c r="E12" s="11"/>
      <c r="F12" s="11"/>
    </row>
    <row r="13" spans="1:14">
      <c r="A13" s="11"/>
      <c r="B13" s="11"/>
      <c r="C13" s="11"/>
      <c r="D13" s="11"/>
      <c r="E13" s="11"/>
      <c r="F13" s="11"/>
    </row>
  </sheetData>
  <mergeCells count="1">
    <mergeCell ref="B3:J3"/>
  </mergeCells>
  <pageMargins left="0.7" right="0.7" top="0.75" bottom="0.75" header="0.3" footer="0.3"/>
  <pageSetup paperSize="9" orientation="portrait" verticalDpi="599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A12" sqref="A12"/>
    </sheetView>
  </sheetViews>
  <sheetFormatPr defaultRowHeight="15"/>
  <cols>
    <col min="1" max="1" width="27.140625" style="1" customWidth="1"/>
    <col min="2" max="13" width="14" style="1" bestFit="1" customWidth="1"/>
    <col min="14" max="14" width="17.42578125" style="1" bestFit="1" customWidth="1"/>
    <col min="15" max="15" width="4.140625" style="1" customWidth="1"/>
    <col min="16" max="16384" width="9.140625" style="1"/>
  </cols>
  <sheetData>
    <row r="3" spans="1:14" ht="21" customHeight="1">
      <c r="A3" s="3"/>
      <c r="B3" s="175" t="s">
        <v>43</v>
      </c>
      <c r="C3" s="175"/>
      <c r="D3" s="175"/>
      <c r="E3" s="175"/>
      <c r="F3" s="175"/>
      <c r="G3" s="175"/>
      <c r="H3" s="175"/>
      <c r="I3" s="176"/>
      <c r="J3" s="176"/>
    </row>
    <row r="4" spans="1:14" ht="15.75" thickBot="1">
      <c r="M4" s="2"/>
      <c r="N4" s="2"/>
    </row>
    <row r="5" spans="1:14" ht="32.25" thickBot="1">
      <c r="A5" s="73" t="s">
        <v>0</v>
      </c>
      <c r="B5" s="74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8" t="s">
        <v>12</v>
      </c>
      <c r="N5" s="77" t="s">
        <v>33</v>
      </c>
    </row>
    <row r="6" spans="1:14" ht="15.75" thickBot="1">
      <c r="A6" s="100">
        <v>1</v>
      </c>
      <c r="B6" s="97">
        <v>2</v>
      </c>
      <c r="C6" s="85">
        <v>3</v>
      </c>
      <c r="D6" s="85">
        <v>4</v>
      </c>
      <c r="E6" s="85">
        <v>5</v>
      </c>
      <c r="F6" s="85">
        <v>6</v>
      </c>
      <c r="G6" s="85">
        <v>7</v>
      </c>
      <c r="H6" s="85">
        <v>8</v>
      </c>
      <c r="I6" s="85">
        <v>9</v>
      </c>
      <c r="J6" s="85">
        <v>10</v>
      </c>
      <c r="K6" s="85">
        <v>11</v>
      </c>
      <c r="L6" s="85">
        <v>12</v>
      </c>
      <c r="M6" s="86">
        <v>13</v>
      </c>
      <c r="N6" s="165" t="s">
        <v>25</v>
      </c>
    </row>
    <row r="7" spans="1:14" ht="15.75" thickTop="1">
      <c r="A7" s="72" t="s">
        <v>27</v>
      </c>
      <c r="B7" s="68">
        <v>760205.76000000013</v>
      </c>
      <c r="C7" s="57">
        <v>1216545.9100000001</v>
      </c>
      <c r="D7" s="57">
        <v>1317962.46</v>
      </c>
      <c r="E7" s="57">
        <v>1368826.2600000002</v>
      </c>
      <c r="F7" s="57">
        <v>1228611.6900000004</v>
      </c>
      <c r="G7" s="57">
        <v>1452742.2499999998</v>
      </c>
      <c r="H7" s="48">
        <v>1490084.98</v>
      </c>
      <c r="I7" s="48">
        <v>1424542.8699999999</v>
      </c>
      <c r="J7" s="48">
        <v>1446025.11</v>
      </c>
      <c r="K7" s="48">
        <v>1622955.1499999997</v>
      </c>
      <c r="L7" s="48">
        <v>1495072.14</v>
      </c>
      <c r="M7" s="65">
        <v>2488286.5700000003</v>
      </c>
      <c r="N7" s="166">
        <f t="shared" ref="N7:N8" si="0">M7+L7+K7+J7+I7+H7+G7+F7+E7+D7+C7+B7</f>
        <v>17311861.150000002</v>
      </c>
    </row>
    <row r="8" spans="1:14" ht="15.75" thickBot="1">
      <c r="A8" s="72" t="s">
        <v>28</v>
      </c>
      <c r="B8" s="69">
        <v>1820513.03</v>
      </c>
      <c r="C8" s="58">
        <v>640656.85</v>
      </c>
      <c r="D8" s="58">
        <v>-259897.67</v>
      </c>
      <c r="E8" s="58">
        <v>537165.29</v>
      </c>
      <c r="F8" s="58">
        <v>709484.74</v>
      </c>
      <c r="G8" s="58">
        <v>590387.99</v>
      </c>
      <c r="H8" s="59">
        <v>1938485.02</v>
      </c>
      <c r="I8" s="59">
        <v>2553162.0499999998</v>
      </c>
      <c r="J8" s="59">
        <v>1070560.04</v>
      </c>
      <c r="K8" s="59">
        <v>1092859.1000000001</v>
      </c>
      <c r="L8" s="59">
        <v>1358602.4</v>
      </c>
      <c r="M8" s="67">
        <v>934596.93</v>
      </c>
      <c r="N8" s="167">
        <f t="shared" si="0"/>
        <v>12986575.770000001</v>
      </c>
    </row>
    <row r="9" spans="1:14" ht="16.5" thickBot="1">
      <c r="A9" s="144" t="s">
        <v>49</v>
      </c>
      <c r="B9" s="158">
        <f>SUM(B7:B8)</f>
        <v>2580718.79</v>
      </c>
      <c r="C9" s="163">
        <f t="shared" ref="C9:M9" si="1">SUM(C7:C8)</f>
        <v>1857202.7600000002</v>
      </c>
      <c r="D9" s="163">
        <f t="shared" si="1"/>
        <v>1058064.79</v>
      </c>
      <c r="E9" s="163">
        <f t="shared" si="1"/>
        <v>1905991.5500000003</v>
      </c>
      <c r="F9" s="163">
        <f t="shared" si="1"/>
        <v>1938096.4300000004</v>
      </c>
      <c r="G9" s="163">
        <f t="shared" si="1"/>
        <v>2043130.2399999998</v>
      </c>
      <c r="H9" s="163">
        <f t="shared" si="1"/>
        <v>3428570</v>
      </c>
      <c r="I9" s="163">
        <f t="shared" si="1"/>
        <v>3977704.92</v>
      </c>
      <c r="J9" s="163">
        <f t="shared" si="1"/>
        <v>2516585.1500000004</v>
      </c>
      <c r="K9" s="163">
        <f t="shared" si="1"/>
        <v>2715814.25</v>
      </c>
      <c r="L9" s="163">
        <f t="shared" si="1"/>
        <v>2853674.54</v>
      </c>
      <c r="M9" s="163">
        <f t="shared" si="1"/>
        <v>3422883.5000000005</v>
      </c>
      <c r="N9" s="164">
        <f>SUM(N7:N8)</f>
        <v>30298436.920000002</v>
      </c>
    </row>
    <row r="12" spans="1:14">
      <c r="A12" s="19"/>
      <c r="B12" s="11"/>
      <c r="C12" s="11"/>
      <c r="D12" s="11"/>
      <c r="E12" s="11"/>
      <c r="F12" s="11"/>
    </row>
    <row r="13" spans="1:14">
      <c r="A13" s="11"/>
      <c r="B13" s="11"/>
      <c r="C13" s="11"/>
      <c r="D13" s="11"/>
      <c r="E13" s="11"/>
      <c r="F13" s="11"/>
    </row>
  </sheetData>
  <mergeCells count="1">
    <mergeCell ref="B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A12" sqref="A12"/>
    </sheetView>
  </sheetViews>
  <sheetFormatPr defaultRowHeight="15"/>
  <cols>
    <col min="1" max="1" width="28" style="1" customWidth="1"/>
    <col min="2" max="2" width="10.85546875" style="1" customWidth="1"/>
    <col min="3" max="3" width="10.42578125" style="1" customWidth="1"/>
    <col min="4" max="4" width="10.7109375" style="1" customWidth="1"/>
    <col min="5" max="5" width="10.42578125" style="1" customWidth="1"/>
    <col min="6" max="7" width="10.7109375" style="1" customWidth="1"/>
    <col min="8" max="8" width="11" style="1" customWidth="1"/>
    <col min="9" max="9" width="11.140625" style="1" customWidth="1"/>
    <col min="10" max="10" width="12" style="1" customWidth="1"/>
    <col min="11" max="11" width="11.28515625" style="1" customWidth="1"/>
    <col min="12" max="12" width="12.42578125" style="1" customWidth="1"/>
    <col min="13" max="13" width="12.28515625" style="1" customWidth="1"/>
    <col min="14" max="14" width="12.140625" style="1" bestFit="1" customWidth="1"/>
    <col min="15" max="15" width="4.140625" style="1" customWidth="1"/>
    <col min="16" max="16384" width="9.140625" style="1"/>
  </cols>
  <sheetData>
    <row r="3" spans="1:14" ht="21" customHeight="1">
      <c r="A3" s="3"/>
      <c r="B3" s="175" t="s">
        <v>42</v>
      </c>
      <c r="C3" s="175"/>
      <c r="D3" s="175"/>
      <c r="E3" s="175"/>
      <c r="F3" s="175"/>
      <c r="G3" s="175"/>
      <c r="H3" s="175"/>
      <c r="I3" s="176"/>
      <c r="J3" s="176"/>
    </row>
    <row r="4" spans="1:14" ht="15.75" thickBot="1">
      <c r="M4" s="2"/>
      <c r="N4" s="2"/>
    </row>
    <row r="5" spans="1:14" ht="45.75" thickBot="1">
      <c r="A5" s="73" t="s">
        <v>0</v>
      </c>
      <c r="B5" s="74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8" t="s">
        <v>12</v>
      </c>
      <c r="N5" s="77" t="s">
        <v>33</v>
      </c>
    </row>
    <row r="6" spans="1:14" ht="15.75" thickBot="1">
      <c r="A6" s="71">
        <v>1</v>
      </c>
      <c r="B6" s="84">
        <v>2</v>
      </c>
      <c r="C6" s="85">
        <v>3</v>
      </c>
      <c r="D6" s="85">
        <v>4</v>
      </c>
      <c r="E6" s="85">
        <v>5</v>
      </c>
      <c r="F6" s="85">
        <v>6</v>
      </c>
      <c r="G6" s="85">
        <v>7</v>
      </c>
      <c r="H6" s="85">
        <v>8</v>
      </c>
      <c r="I6" s="85">
        <v>9</v>
      </c>
      <c r="J6" s="85">
        <v>10</v>
      </c>
      <c r="K6" s="85">
        <v>11</v>
      </c>
      <c r="L6" s="85">
        <v>12</v>
      </c>
      <c r="M6" s="86">
        <v>13</v>
      </c>
      <c r="N6" s="9" t="s">
        <v>25</v>
      </c>
    </row>
    <row r="7" spans="1:14" ht="15.75" thickTop="1">
      <c r="A7" s="53" t="s">
        <v>27</v>
      </c>
      <c r="B7" s="80">
        <v>6517.26</v>
      </c>
      <c r="C7" s="47">
        <v>7535.89</v>
      </c>
      <c r="D7" s="47">
        <v>8396.02</v>
      </c>
      <c r="E7" s="47">
        <v>9071.66</v>
      </c>
      <c r="F7" s="47">
        <v>11433.070000000002</v>
      </c>
      <c r="G7" s="47">
        <v>12551.99</v>
      </c>
      <c r="H7" s="48">
        <v>8897.09</v>
      </c>
      <c r="I7" s="48">
        <v>11668.62</v>
      </c>
      <c r="J7" s="48">
        <v>14441.55</v>
      </c>
      <c r="K7" s="48">
        <v>12066.230000000001</v>
      </c>
      <c r="L7" s="48">
        <v>13817.55</v>
      </c>
      <c r="M7" s="61">
        <v>21647.269999999997</v>
      </c>
      <c r="N7" s="168">
        <v>138044.20000000001</v>
      </c>
    </row>
    <row r="8" spans="1:14" ht="15.75" thickBot="1">
      <c r="A8" s="53" t="s">
        <v>28</v>
      </c>
      <c r="B8" s="92">
        <v>680.53</v>
      </c>
      <c r="C8" s="60">
        <v>1057.75</v>
      </c>
      <c r="D8" s="60">
        <v>269.49</v>
      </c>
      <c r="E8" s="60">
        <v>134.03</v>
      </c>
      <c r="F8" s="60">
        <v>2768.99</v>
      </c>
      <c r="G8" s="60">
        <v>1937.69</v>
      </c>
      <c r="H8" s="59">
        <v>52.66</v>
      </c>
      <c r="I8" s="59">
        <v>94.67</v>
      </c>
      <c r="J8" s="59">
        <v>3521.26</v>
      </c>
      <c r="K8" s="59">
        <v>12075.5</v>
      </c>
      <c r="L8" s="59">
        <v>11518.83</v>
      </c>
      <c r="M8" s="62">
        <v>3874.43</v>
      </c>
      <c r="N8" s="169">
        <v>37985.829999999994</v>
      </c>
    </row>
    <row r="9" spans="1:14" ht="16.5" thickBot="1">
      <c r="A9" s="144" t="s">
        <v>49</v>
      </c>
      <c r="B9" s="158">
        <f>SUM(B7:B8)</f>
        <v>7197.79</v>
      </c>
      <c r="C9" s="159">
        <f t="shared" ref="C9:N9" si="0">SUM(C7:C8)</f>
        <v>8593.64</v>
      </c>
      <c r="D9" s="159">
        <f t="shared" si="0"/>
        <v>8665.51</v>
      </c>
      <c r="E9" s="159">
        <f t="shared" si="0"/>
        <v>9205.69</v>
      </c>
      <c r="F9" s="159">
        <f t="shared" si="0"/>
        <v>14202.060000000001</v>
      </c>
      <c r="G9" s="159">
        <f t="shared" si="0"/>
        <v>14489.68</v>
      </c>
      <c r="H9" s="159">
        <f t="shared" si="0"/>
        <v>8949.75</v>
      </c>
      <c r="I9" s="159">
        <f t="shared" si="0"/>
        <v>11763.29</v>
      </c>
      <c r="J9" s="159">
        <f t="shared" si="0"/>
        <v>17962.809999999998</v>
      </c>
      <c r="K9" s="159">
        <f t="shared" si="0"/>
        <v>24141.730000000003</v>
      </c>
      <c r="L9" s="159">
        <f t="shared" si="0"/>
        <v>25336.379999999997</v>
      </c>
      <c r="M9" s="161">
        <f t="shared" si="0"/>
        <v>25521.699999999997</v>
      </c>
      <c r="N9" s="95">
        <f t="shared" si="0"/>
        <v>176030.03</v>
      </c>
    </row>
    <row r="12" spans="1:14">
      <c r="A12" s="19"/>
      <c r="B12" s="11"/>
      <c r="C12" s="11"/>
      <c r="D12" s="11"/>
      <c r="E12" s="11"/>
      <c r="F12" s="11"/>
    </row>
    <row r="13" spans="1:14">
      <c r="A13" s="11"/>
      <c r="B13" s="11"/>
      <c r="C13" s="11"/>
      <c r="D13" s="11"/>
      <c r="E13" s="11"/>
      <c r="F13" s="11"/>
    </row>
  </sheetData>
  <mergeCells count="1">
    <mergeCell ref="B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B3" sqref="B3:J3"/>
    </sheetView>
  </sheetViews>
  <sheetFormatPr defaultRowHeight="15"/>
  <cols>
    <col min="1" max="1" width="26.42578125" style="1" customWidth="1"/>
    <col min="2" max="2" width="11.5703125" style="1" customWidth="1"/>
    <col min="3" max="4" width="11" style="1" bestFit="1" customWidth="1"/>
    <col min="5" max="5" width="12.140625" style="1" bestFit="1" customWidth="1"/>
    <col min="6" max="7" width="11" style="1" bestFit="1" customWidth="1"/>
    <col min="8" max="9" width="12.140625" style="1" bestFit="1" customWidth="1"/>
    <col min="10" max="10" width="11.7109375" style="1" customWidth="1"/>
    <col min="11" max="11" width="12.140625" style="1" bestFit="1" customWidth="1"/>
    <col min="12" max="12" width="11.5703125" style="1" customWidth="1"/>
    <col min="13" max="13" width="12.140625" style="1" bestFit="1" customWidth="1"/>
    <col min="14" max="14" width="14" style="1" bestFit="1" customWidth="1"/>
    <col min="15" max="15" width="5.85546875" style="1" customWidth="1"/>
    <col min="16" max="16384" width="9.140625" style="1"/>
  </cols>
  <sheetData>
    <row r="3" spans="1:14" ht="21" customHeight="1">
      <c r="A3" s="3"/>
      <c r="B3" s="175" t="s">
        <v>56</v>
      </c>
      <c r="C3" s="175"/>
      <c r="D3" s="175"/>
      <c r="E3" s="175"/>
      <c r="F3" s="175"/>
      <c r="G3" s="175"/>
      <c r="H3" s="175"/>
      <c r="I3" s="176"/>
      <c r="J3" s="176"/>
    </row>
    <row r="4" spans="1:14" ht="15.75" thickBot="1">
      <c r="M4" s="2"/>
      <c r="N4" s="2"/>
    </row>
    <row r="5" spans="1:14" ht="45.75" thickBot="1">
      <c r="A5" s="73" t="s">
        <v>0</v>
      </c>
      <c r="B5" s="93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8" t="s">
        <v>12</v>
      </c>
      <c r="N5" s="77" t="s">
        <v>33</v>
      </c>
    </row>
    <row r="6" spans="1:14" ht="15.75" thickBot="1">
      <c r="A6" s="71">
        <v>1</v>
      </c>
      <c r="B6" s="36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8">
        <v>13</v>
      </c>
      <c r="N6" s="9" t="s">
        <v>25</v>
      </c>
    </row>
    <row r="7" spans="1:14" ht="15.75" thickTop="1">
      <c r="A7" s="72" t="s">
        <v>27</v>
      </c>
      <c r="B7" s="68">
        <v>29423.99</v>
      </c>
      <c r="C7" s="57">
        <v>73993.149999999994</v>
      </c>
      <c r="D7" s="57">
        <v>80650.64</v>
      </c>
      <c r="E7" s="57">
        <v>97906.94</v>
      </c>
      <c r="F7" s="57">
        <v>94486.76</v>
      </c>
      <c r="G7" s="57">
        <v>85783.83</v>
      </c>
      <c r="H7" s="48">
        <v>83783.960000000006</v>
      </c>
      <c r="I7" s="48">
        <v>116795.51000000002</v>
      </c>
      <c r="J7" s="48">
        <v>73314.100000000006</v>
      </c>
      <c r="K7" s="48">
        <v>95539.98</v>
      </c>
      <c r="L7" s="48">
        <v>98033.77</v>
      </c>
      <c r="M7" s="61">
        <v>185626.96000000002</v>
      </c>
      <c r="N7" s="168">
        <f t="shared" ref="N7:N8" si="0">M7+L7+K7+J7+I7+H7+G7+F7+E7+D7+C7+B7</f>
        <v>1115339.5900000001</v>
      </c>
    </row>
    <row r="8" spans="1:14" ht="15.75" thickBot="1">
      <c r="A8" s="72" t="s">
        <v>28</v>
      </c>
      <c r="B8" s="69">
        <v>18915.45</v>
      </c>
      <c r="C8" s="58">
        <v>10659.27</v>
      </c>
      <c r="D8" s="58">
        <v>7741.45</v>
      </c>
      <c r="E8" s="58">
        <v>7620.19</v>
      </c>
      <c r="F8" s="58">
        <v>966.3</v>
      </c>
      <c r="G8" s="58">
        <v>7876.59</v>
      </c>
      <c r="H8" s="59">
        <v>19812.599999999999</v>
      </c>
      <c r="I8" s="59">
        <v>42379.63</v>
      </c>
      <c r="J8" s="59">
        <v>25447.08</v>
      </c>
      <c r="K8" s="59">
        <v>40956.81</v>
      </c>
      <c r="L8" s="59">
        <v>5232.8900000000003</v>
      </c>
      <c r="M8" s="62">
        <v>8632.7199999999993</v>
      </c>
      <c r="N8" s="169">
        <f t="shared" si="0"/>
        <v>196240.98</v>
      </c>
    </row>
    <row r="9" spans="1:14" ht="16.5" thickBot="1">
      <c r="A9" s="144" t="s">
        <v>49</v>
      </c>
      <c r="B9" s="158">
        <f>SUM(B7:B8)</f>
        <v>48339.44</v>
      </c>
      <c r="C9" s="159">
        <f t="shared" ref="C9:N9" si="1">SUM(C7:C8)</f>
        <v>84652.42</v>
      </c>
      <c r="D9" s="159">
        <f t="shared" si="1"/>
        <v>88392.09</v>
      </c>
      <c r="E9" s="159">
        <f t="shared" si="1"/>
        <v>105527.13</v>
      </c>
      <c r="F9" s="159">
        <f t="shared" si="1"/>
        <v>95453.06</v>
      </c>
      <c r="G9" s="159">
        <f t="shared" si="1"/>
        <v>93660.42</v>
      </c>
      <c r="H9" s="159">
        <f t="shared" si="1"/>
        <v>103596.56</v>
      </c>
      <c r="I9" s="159">
        <f t="shared" si="1"/>
        <v>159175.14000000001</v>
      </c>
      <c r="J9" s="159">
        <f t="shared" si="1"/>
        <v>98761.180000000008</v>
      </c>
      <c r="K9" s="159">
        <f t="shared" si="1"/>
        <v>136496.78999999998</v>
      </c>
      <c r="L9" s="159">
        <f t="shared" si="1"/>
        <v>103266.66</v>
      </c>
      <c r="M9" s="161">
        <f t="shared" si="1"/>
        <v>194259.68000000002</v>
      </c>
      <c r="N9" s="95">
        <f t="shared" si="1"/>
        <v>1311580.57</v>
      </c>
    </row>
    <row r="12" spans="1:14">
      <c r="A12" s="19"/>
      <c r="B12" s="11"/>
      <c r="C12" s="11"/>
      <c r="D12" s="11"/>
      <c r="E12" s="11"/>
      <c r="F12" s="11"/>
    </row>
    <row r="13" spans="1:14">
      <c r="A13" s="11"/>
      <c r="B13" s="11"/>
      <c r="C13" s="11"/>
      <c r="D13" s="11"/>
      <c r="E13" s="11"/>
      <c r="F13" s="11"/>
    </row>
  </sheetData>
  <mergeCells count="1">
    <mergeCell ref="B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B3" sqref="B3:J3"/>
    </sheetView>
  </sheetViews>
  <sheetFormatPr defaultRowHeight="15"/>
  <cols>
    <col min="1" max="1" width="27.140625" style="1" customWidth="1"/>
    <col min="2" max="2" width="11.28515625" style="1" customWidth="1"/>
    <col min="3" max="3" width="10.85546875" style="1" customWidth="1"/>
    <col min="4" max="4" width="11.42578125" style="1" customWidth="1"/>
    <col min="5" max="5" width="10.7109375" style="1" customWidth="1"/>
    <col min="6" max="6" width="11.28515625" style="1" customWidth="1"/>
    <col min="7" max="7" width="11.140625" style="1" customWidth="1"/>
    <col min="8" max="8" width="10.7109375" style="1" customWidth="1"/>
    <col min="9" max="9" width="10.5703125" style="1" customWidth="1"/>
    <col min="10" max="10" width="12.42578125" style="1" customWidth="1"/>
    <col min="11" max="11" width="10.85546875" style="1" customWidth="1"/>
    <col min="12" max="12" width="12.140625" style="1" customWidth="1"/>
    <col min="13" max="13" width="11.85546875" style="1" customWidth="1"/>
    <col min="14" max="14" width="11.7109375" style="1" customWidth="1"/>
    <col min="15" max="16384" width="9.140625" style="1"/>
  </cols>
  <sheetData>
    <row r="3" spans="1:14" ht="21" customHeight="1">
      <c r="A3" s="3"/>
      <c r="B3" s="175" t="s">
        <v>57</v>
      </c>
      <c r="C3" s="175"/>
      <c r="D3" s="175"/>
      <c r="E3" s="175"/>
      <c r="F3" s="175"/>
      <c r="G3" s="175"/>
      <c r="H3" s="175"/>
      <c r="I3" s="176"/>
      <c r="J3" s="176"/>
    </row>
    <row r="4" spans="1:14" ht="15.75" thickBot="1">
      <c r="M4" s="2"/>
      <c r="N4" s="2"/>
    </row>
    <row r="5" spans="1:14" ht="45.75" thickBot="1">
      <c r="A5" s="73" t="s">
        <v>0</v>
      </c>
      <c r="B5" s="93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8" t="s">
        <v>12</v>
      </c>
      <c r="N5" s="77" t="s">
        <v>33</v>
      </c>
    </row>
    <row r="6" spans="1:14" ht="15.75" thickBot="1">
      <c r="A6" s="71">
        <v>1</v>
      </c>
      <c r="B6" s="84">
        <v>2</v>
      </c>
      <c r="C6" s="85">
        <v>3</v>
      </c>
      <c r="D6" s="85">
        <v>4</v>
      </c>
      <c r="E6" s="85">
        <v>5</v>
      </c>
      <c r="F6" s="85">
        <v>6</v>
      </c>
      <c r="G6" s="85">
        <v>7</v>
      </c>
      <c r="H6" s="85">
        <v>8</v>
      </c>
      <c r="I6" s="85">
        <v>9</v>
      </c>
      <c r="J6" s="85">
        <v>10</v>
      </c>
      <c r="K6" s="85">
        <v>11</v>
      </c>
      <c r="L6" s="85">
        <v>12</v>
      </c>
      <c r="M6" s="86">
        <v>13</v>
      </c>
      <c r="N6" s="170" t="s">
        <v>25</v>
      </c>
    </row>
    <row r="7" spans="1:14" ht="15.75" thickTop="1">
      <c r="A7" s="53" t="s">
        <v>27</v>
      </c>
      <c r="B7" s="64">
        <v>28933.34</v>
      </c>
      <c r="C7" s="57">
        <v>49584.33</v>
      </c>
      <c r="D7" s="57">
        <v>54578.030000000006</v>
      </c>
      <c r="E7" s="57">
        <v>59654</v>
      </c>
      <c r="F7" s="57">
        <v>51330.54</v>
      </c>
      <c r="G7" s="57">
        <v>57221.850000000006</v>
      </c>
      <c r="H7" s="48">
        <v>54447.81</v>
      </c>
      <c r="I7" s="48">
        <v>56670.359999999993</v>
      </c>
      <c r="J7" s="48">
        <v>60229.79</v>
      </c>
      <c r="K7" s="48">
        <v>58721</v>
      </c>
      <c r="L7" s="48">
        <v>63444.7</v>
      </c>
      <c r="M7" s="61">
        <v>110677.78</v>
      </c>
      <c r="N7" s="171">
        <f t="shared" ref="N7:N8" si="0">M7+L7+K7+J7+I7+H7+G7+F7+E7+D7+C7+B7</f>
        <v>705493.5299999998</v>
      </c>
    </row>
    <row r="8" spans="1:14" ht="15.75" thickBot="1">
      <c r="A8" s="53" t="s">
        <v>28</v>
      </c>
      <c r="B8" s="66">
        <v>7772.9500000000007</v>
      </c>
      <c r="C8" s="58">
        <v>1750.72</v>
      </c>
      <c r="D8" s="58">
        <v>1514.79</v>
      </c>
      <c r="E8" s="58">
        <v>1607.92</v>
      </c>
      <c r="F8" s="58">
        <v>1615.01</v>
      </c>
      <c r="G8" s="58">
        <v>2479.06</v>
      </c>
      <c r="H8" s="59">
        <v>3078.08</v>
      </c>
      <c r="I8" s="59">
        <v>6603.67</v>
      </c>
      <c r="J8" s="59">
        <v>15795.47</v>
      </c>
      <c r="K8" s="59">
        <v>9819.0300000000007</v>
      </c>
      <c r="L8" s="59">
        <v>2656.32</v>
      </c>
      <c r="M8" s="62">
        <v>3294.78</v>
      </c>
      <c r="N8" s="172">
        <f t="shared" si="0"/>
        <v>57987.8</v>
      </c>
    </row>
    <row r="9" spans="1:14" ht="16.5" thickBot="1">
      <c r="A9" s="144" t="s">
        <v>49</v>
      </c>
      <c r="B9" s="158">
        <f>SUM(B7:B8)</f>
        <v>36706.29</v>
      </c>
      <c r="C9" s="159">
        <f t="shared" ref="C9:N9" si="1">SUM(C7:C8)</f>
        <v>51335.05</v>
      </c>
      <c r="D9" s="159">
        <f t="shared" si="1"/>
        <v>56092.820000000007</v>
      </c>
      <c r="E9" s="159">
        <f t="shared" si="1"/>
        <v>61261.919999999998</v>
      </c>
      <c r="F9" s="159">
        <f t="shared" si="1"/>
        <v>52945.55</v>
      </c>
      <c r="G9" s="159">
        <f t="shared" si="1"/>
        <v>59700.91</v>
      </c>
      <c r="H9" s="159">
        <f t="shared" si="1"/>
        <v>57525.89</v>
      </c>
      <c r="I9" s="159">
        <f t="shared" si="1"/>
        <v>63274.029999999992</v>
      </c>
      <c r="J9" s="159">
        <f t="shared" si="1"/>
        <v>76025.259999999995</v>
      </c>
      <c r="K9" s="159">
        <f t="shared" si="1"/>
        <v>68540.03</v>
      </c>
      <c r="L9" s="159">
        <f t="shared" si="1"/>
        <v>66101.02</v>
      </c>
      <c r="M9" s="161">
        <f t="shared" si="1"/>
        <v>113972.56</v>
      </c>
      <c r="N9" s="95">
        <f t="shared" si="1"/>
        <v>763481.32999999984</v>
      </c>
    </row>
    <row r="11" spans="1:14">
      <c r="B11" s="24"/>
    </row>
    <row r="12" spans="1:14">
      <c r="A12" s="19"/>
      <c r="B12" s="11"/>
      <c r="C12" s="11"/>
      <c r="D12" s="11"/>
      <c r="E12" s="11"/>
      <c r="F12" s="11"/>
    </row>
    <row r="13" spans="1:14">
      <c r="A13" s="11"/>
      <c r="B13" s="11"/>
      <c r="C13" s="11"/>
      <c r="D13" s="11"/>
      <c r="E13" s="11"/>
      <c r="F13" s="11"/>
    </row>
  </sheetData>
  <mergeCells count="1">
    <mergeCell ref="B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A12" sqref="A12"/>
    </sheetView>
  </sheetViews>
  <sheetFormatPr defaultRowHeight="15"/>
  <cols>
    <col min="1" max="1" width="27.85546875" style="1" customWidth="1"/>
    <col min="2" max="2" width="12.140625" style="1" bestFit="1" customWidth="1"/>
    <col min="3" max="5" width="14" style="1" bestFit="1" customWidth="1"/>
    <col min="6" max="6" width="11.5703125" style="1" customWidth="1"/>
    <col min="7" max="13" width="14" style="1" bestFit="1" customWidth="1"/>
    <col min="14" max="14" width="15.140625" style="1" bestFit="1" customWidth="1"/>
    <col min="15" max="15" width="5.28515625" style="1" customWidth="1"/>
    <col min="16" max="16384" width="9.140625" style="1"/>
  </cols>
  <sheetData>
    <row r="3" spans="1:14" ht="21" customHeight="1">
      <c r="A3" s="3"/>
      <c r="B3" s="175" t="s">
        <v>44</v>
      </c>
      <c r="C3" s="175"/>
      <c r="D3" s="175"/>
      <c r="E3" s="175"/>
      <c r="F3" s="175"/>
      <c r="G3" s="175"/>
      <c r="H3" s="175"/>
      <c r="I3" s="176"/>
      <c r="J3" s="176"/>
    </row>
    <row r="4" spans="1:14" ht="15.75" thickBot="1">
      <c r="M4" s="2"/>
      <c r="N4" s="2"/>
    </row>
    <row r="5" spans="1:14" ht="32.25" thickBot="1">
      <c r="A5" s="73" t="s">
        <v>0</v>
      </c>
      <c r="B5" s="74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8" t="s">
        <v>12</v>
      </c>
      <c r="N5" s="77" t="s">
        <v>33</v>
      </c>
    </row>
    <row r="6" spans="1:14" ht="15.75" thickBot="1">
      <c r="A6" s="71">
        <v>1</v>
      </c>
      <c r="B6" s="84">
        <v>2</v>
      </c>
      <c r="C6" s="85">
        <v>3</v>
      </c>
      <c r="D6" s="85">
        <v>4</v>
      </c>
      <c r="E6" s="85">
        <v>5</v>
      </c>
      <c r="F6" s="85">
        <v>6</v>
      </c>
      <c r="G6" s="85">
        <v>7</v>
      </c>
      <c r="H6" s="85">
        <v>8</v>
      </c>
      <c r="I6" s="85">
        <v>9</v>
      </c>
      <c r="J6" s="85">
        <v>10</v>
      </c>
      <c r="K6" s="85">
        <v>11</v>
      </c>
      <c r="L6" s="85">
        <v>12</v>
      </c>
      <c r="M6" s="86">
        <v>13</v>
      </c>
      <c r="N6" s="87" t="s">
        <v>25</v>
      </c>
    </row>
    <row r="7" spans="1:14" ht="15.75" thickTop="1">
      <c r="A7" s="72" t="s">
        <v>27</v>
      </c>
      <c r="B7" s="68">
        <v>446834.95</v>
      </c>
      <c r="C7" s="57">
        <v>625325.89000000013</v>
      </c>
      <c r="D7" s="57">
        <v>581226.44999999984</v>
      </c>
      <c r="E7" s="57">
        <v>514262.42000000004</v>
      </c>
      <c r="F7" s="57">
        <v>441368.05</v>
      </c>
      <c r="G7" s="57">
        <v>577447.91</v>
      </c>
      <c r="H7" s="88">
        <v>595118.78</v>
      </c>
      <c r="I7" s="88">
        <v>497897.44000000006</v>
      </c>
      <c r="J7" s="88">
        <v>575414.93000000005</v>
      </c>
      <c r="K7" s="88">
        <v>534097.48</v>
      </c>
      <c r="L7" s="88">
        <v>572612.5</v>
      </c>
      <c r="M7" s="98">
        <v>902949.95</v>
      </c>
      <c r="N7" s="168">
        <f t="shared" ref="N7:N8" si="0">M7+L7+K7+J7+I7+H7+G7+F7+E7+D7+C7+B7</f>
        <v>6864556.7500000009</v>
      </c>
    </row>
    <row r="8" spans="1:14" ht="15.75" thickBot="1">
      <c r="A8" s="72" t="s">
        <v>28</v>
      </c>
      <c r="B8" s="69">
        <v>234822.05</v>
      </c>
      <c r="C8" s="58">
        <v>814678.5</v>
      </c>
      <c r="D8" s="58">
        <v>1275192.3799999999</v>
      </c>
      <c r="E8" s="58">
        <v>582061.52</v>
      </c>
      <c r="F8" s="58">
        <v>157917.09</v>
      </c>
      <c r="G8" s="58">
        <v>470957.11</v>
      </c>
      <c r="H8" s="90">
        <v>1045035.24</v>
      </c>
      <c r="I8" s="90">
        <v>807961.12</v>
      </c>
      <c r="J8" s="90">
        <v>638780.07999999996</v>
      </c>
      <c r="K8" s="90">
        <v>829538.88</v>
      </c>
      <c r="L8" s="90">
        <v>724412.85</v>
      </c>
      <c r="M8" s="99">
        <v>514387.48</v>
      </c>
      <c r="N8" s="169">
        <f t="shared" si="0"/>
        <v>8095744.3000000007</v>
      </c>
    </row>
    <row r="9" spans="1:14" ht="16.5" thickBot="1">
      <c r="A9" s="144" t="s">
        <v>49</v>
      </c>
      <c r="B9" s="158">
        <f>SUM(B7:B8)</f>
        <v>681657</v>
      </c>
      <c r="C9" s="159">
        <f t="shared" ref="C9:N9" si="1">SUM(C7:C8)</f>
        <v>1440004.3900000001</v>
      </c>
      <c r="D9" s="159">
        <f t="shared" si="1"/>
        <v>1856418.8299999996</v>
      </c>
      <c r="E9" s="159">
        <f t="shared" si="1"/>
        <v>1096323.94</v>
      </c>
      <c r="F9" s="159">
        <f t="shared" si="1"/>
        <v>599285.14</v>
      </c>
      <c r="G9" s="159">
        <f t="shared" si="1"/>
        <v>1048405.02</v>
      </c>
      <c r="H9" s="159">
        <f t="shared" si="1"/>
        <v>1640154.02</v>
      </c>
      <c r="I9" s="159">
        <f t="shared" si="1"/>
        <v>1305858.5600000001</v>
      </c>
      <c r="J9" s="159">
        <f t="shared" si="1"/>
        <v>1214195.01</v>
      </c>
      <c r="K9" s="159">
        <f t="shared" si="1"/>
        <v>1363636.3599999999</v>
      </c>
      <c r="L9" s="159">
        <f t="shared" si="1"/>
        <v>1297025.3500000001</v>
      </c>
      <c r="M9" s="161">
        <f t="shared" si="1"/>
        <v>1417337.43</v>
      </c>
      <c r="N9" s="95">
        <f t="shared" si="1"/>
        <v>14960301.050000001</v>
      </c>
    </row>
    <row r="12" spans="1:14">
      <c r="A12" s="19"/>
      <c r="B12" s="11"/>
      <c r="C12" s="11"/>
      <c r="D12" s="11"/>
      <c r="E12" s="11"/>
      <c r="F12" s="11"/>
    </row>
    <row r="13" spans="1:14">
      <c r="A13" s="11"/>
      <c r="B13" s="11"/>
      <c r="C13" s="11"/>
      <c r="D13" s="11"/>
      <c r="E13" s="11"/>
      <c r="F13" s="11"/>
    </row>
  </sheetData>
  <mergeCells count="1">
    <mergeCell ref="B3:J3"/>
  </mergeCells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3:N21"/>
  <sheetViews>
    <sheetView workbookViewId="0">
      <selection activeCell="A12" sqref="A12"/>
    </sheetView>
  </sheetViews>
  <sheetFormatPr defaultRowHeight="15"/>
  <cols>
    <col min="1" max="1" width="26.42578125" style="1" customWidth="1"/>
    <col min="2" max="13" width="15.140625" style="1" bestFit="1" customWidth="1"/>
    <col min="14" max="14" width="16.28515625" style="1" bestFit="1" customWidth="1"/>
    <col min="15" max="15" width="5.28515625" style="1" customWidth="1"/>
    <col min="16" max="16384" width="9.140625" style="1"/>
  </cols>
  <sheetData>
    <row r="3" spans="1:14" ht="21" customHeight="1">
      <c r="A3" s="3"/>
      <c r="B3" s="175" t="s">
        <v>45</v>
      </c>
      <c r="C3" s="175"/>
      <c r="D3" s="175"/>
      <c r="E3" s="175"/>
      <c r="F3" s="175"/>
      <c r="G3" s="175"/>
      <c r="H3" s="175"/>
      <c r="I3" s="176"/>
      <c r="J3" s="176"/>
    </row>
    <row r="4" spans="1:14" ht="15.75" thickBot="1">
      <c r="M4" s="2"/>
      <c r="N4" s="2"/>
    </row>
    <row r="5" spans="1:14" ht="32.25" thickBot="1">
      <c r="A5" s="70" t="s">
        <v>0</v>
      </c>
      <c r="B5" s="93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8" t="s">
        <v>12</v>
      </c>
      <c r="N5" s="10" t="s">
        <v>33</v>
      </c>
    </row>
    <row r="6" spans="1:14" ht="15.75" thickBot="1">
      <c r="A6" s="71">
        <v>1</v>
      </c>
      <c r="B6" s="36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8">
        <v>13</v>
      </c>
      <c r="N6" s="56" t="s">
        <v>25</v>
      </c>
    </row>
    <row r="7" spans="1:14" ht="15.75" thickTop="1">
      <c r="A7" s="72" t="s">
        <v>27</v>
      </c>
      <c r="B7" s="68">
        <v>2941424.1700000004</v>
      </c>
      <c r="C7" s="57">
        <v>5671393.1900000004</v>
      </c>
      <c r="D7" s="57">
        <v>5567456.3199999994</v>
      </c>
      <c r="E7" s="57">
        <v>6618175.5</v>
      </c>
      <c r="F7" s="57">
        <v>6401339.2800000003</v>
      </c>
      <c r="G7" s="57">
        <v>6158806.0499999998</v>
      </c>
      <c r="H7" s="88">
        <f>6082655.68+1941.09</f>
        <v>6084596.7699999996</v>
      </c>
      <c r="I7" s="88">
        <f>5879487.71+45425.89</f>
        <v>5924913.5999999996</v>
      </c>
      <c r="J7" s="88">
        <f>5604670.75+86523.31</f>
        <v>5691194.0599999996</v>
      </c>
      <c r="K7" s="88">
        <f>6370942.21+118946.29</f>
        <v>6489888.5</v>
      </c>
      <c r="L7" s="88">
        <f>5784905.81+109458.23</f>
        <v>5894364.04</v>
      </c>
      <c r="M7" s="98">
        <f>9934131.94+199882.69</f>
        <v>10134014.629999999</v>
      </c>
      <c r="N7" s="168">
        <f t="shared" ref="N7:N8" si="0">M7+L7+K7+J7+I7+H7+G7+F7+E7+D7+C7+B7</f>
        <v>73577566.109999999</v>
      </c>
    </row>
    <row r="8" spans="1:14" ht="15.75" thickBot="1">
      <c r="A8" s="72" t="s">
        <v>28</v>
      </c>
      <c r="B8" s="69">
        <v>20998291.75</v>
      </c>
      <c r="C8" s="58">
        <v>11520070.57</v>
      </c>
      <c r="D8" s="58">
        <v>12023341.52</v>
      </c>
      <c r="E8" s="58">
        <v>10126131.630000001</v>
      </c>
      <c r="F8" s="58">
        <v>11054295.73</v>
      </c>
      <c r="G8" s="58">
        <v>13235724.77</v>
      </c>
      <c r="H8" s="90">
        <v>15439318.949999999</v>
      </c>
      <c r="I8" s="90">
        <f>18736937.39+795.7</f>
        <v>18737733.09</v>
      </c>
      <c r="J8" s="90">
        <f>18487040.65+1116.43</f>
        <v>18488157.079999998</v>
      </c>
      <c r="K8" s="90">
        <f>16172336.65+30136.01</f>
        <v>16202472.66</v>
      </c>
      <c r="L8" s="90">
        <f>12868605.43+8683.76</f>
        <v>12877289.189999999</v>
      </c>
      <c r="M8" s="99">
        <f>14751912.36+12377.47</f>
        <v>14764289.83</v>
      </c>
      <c r="N8" s="169">
        <f t="shared" si="0"/>
        <v>175467116.76999998</v>
      </c>
    </row>
    <row r="9" spans="1:14" ht="16.5" thickBot="1">
      <c r="A9" s="144" t="s">
        <v>49</v>
      </c>
      <c r="B9" s="158">
        <f>SUM(B7:B8)</f>
        <v>23939715.920000002</v>
      </c>
      <c r="C9" s="159">
        <f t="shared" ref="C9:M9" si="1">SUM(C7:C8)</f>
        <v>17191463.760000002</v>
      </c>
      <c r="D9" s="159">
        <f t="shared" si="1"/>
        <v>17590797.84</v>
      </c>
      <c r="E9" s="159">
        <f t="shared" si="1"/>
        <v>16744307.130000001</v>
      </c>
      <c r="F9" s="159">
        <f t="shared" si="1"/>
        <v>17455635.010000002</v>
      </c>
      <c r="G9" s="159">
        <f t="shared" si="1"/>
        <v>19394530.82</v>
      </c>
      <c r="H9" s="159">
        <f t="shared" si="1"/>
        <v>21523915.719999999</v>
      </c>
      <c r="I9" s="159">
        <f t="shared" si="1"/>
        <v>24662646.689999998</v>
      </c>
      <c r="J9" s="159">
        <f t="shared" si="1"/>
        <v>24179351.139999997</v>
      </c>
      <c r="K9" s="159">
        <f t="shared" si="1"/>
        <v>22692361.16</v>
      </c>
      <c r="L9" s="159">
        <f t="shared" si="1"/>
        <v>18771653.23</v>
      </c>
      <c r="M9" s="161">
        <f t="shared" si="1"/>
        <v>24898304.460000001</v>
      </c>
      <c r="N9" s="95">
        <f>SUM(N7:N8)</f>
        <v>249044682.88</v>
      </c>
    </row>
    <row r="10" spans="1:14">
      <c r="C10" s="37"/>
    </row>
    <row r="11" spans="1:14">
      <c r="D11" s="38"/>
      <c r="F11" s="39"/>
      <c r="H11" s="40"/>
      <c r="I11" s="41"/>
      <c r="K11" s="42"/>
      <c r="M11" s="49"/>
      <c r="N11" s="51"/>
    </row>
    <row r="12" spans="1:14">
      <c r="A12" s="19"/>
      <c r="B12" s="11"/>
      <c r="C12" s="11"/>
      <c r="D12" s="11"/>
      <c r="E12" s="11"/>
      <c r="F12" s="11"/>
    </row>
    <row r="13" spans="1:14">
      <c r="A13" s="11"/>
      <c r="B13" s="11"/>
      <c r="C13" s="11"/>
      <c r="D13" s="11"/>
      <c r="E13" s="11"/>
      <c r="F13" s="11"/>
      <c r="H13" s="34"/>
      <c r="I13" s="34"/>
      <c r="J13" s="34"/>
      <c r="L13" s="34"/>
      <c r="M13" s="35"/>
    </row>
    <row r="14" spans="1:14">
      <c r="I14" s="34"/>
      <c r="J14" s="34"/>
      <c r="L14" s="34"/>
      <c r="N14" s="50"/>
    </row>
    <row r="15" spans="1:14">
      <c r="H15" s="34"/>
      <c r="I15" s="34"/>
      <c r="J15" s="34"/>
      <c r="L15" s="34"/>
    </row>
    <row r="16" spans="1:14">
      <c r="H16" s="34"/>
    </row>
    <row r="17" spans="8:10">
      <c r="H17" s="34"/>
      <c r="J17" s="34"/>
    </row>
    <row r="18" spans="8:10">
      <c r="I18" s="34"/>
    </row>
    <row r="21" spans="8:10">
      <c r="J21" s="34"/>
    </row>
  </sheetData>
  <mergeCells count="1">
    <mergeCell ref="B3:J3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A12" sqref="A12"/>
    </sheetView>
  </sheetViews>
  <sheetFormatPr defaultRowHeight="15"/>
  <cols>
    <col min="1" max="1" width="27.28515625" style="1" customWidth="1"/>
    <col min="2" max="3" width="12.140625" style="1" bestFit="1" customWidth="1"/>
    <col min="4" max="4" width="11.42578125" style="1" customWidth="1"/>
    <col min="5" max="9" width="12.140625" style="1" bestFit="1" customWidth="1"/>
    <col min="10" max="11" width="11.7109375" style="1" customWidth="1"/>
    <col min="12" max="12" width="12.42578125" style="1" bestFit="1" customWidth="1"/>
    <col min="13" max="13" width="12.140625" style="1" bestFit="1" customWidth="1"/>
    <col min="14" max="14" width="14" style="1" bestFit="1" customWidth="1"/>
    <col min="15" max="15" width="5.42578125" style="1" customWidth="1"/>
    <col min="16" max="16384" width="9.140625" style="1"/>
  </cols>
  <sheetData>
    <row r="3" spans="1:14" ht="21" customHeight="1">
      <c r="A3" s="3"/>
      <c r="B3" s="175" t="s">
        <v>50</v>
      </c>
      <c r="C3" s="175"/>
      <c r="D3" s="175"/>
      <c r="E3" s="175"/>
      <c r="F3" s="175"/>
      <c r="G3" s="175"/>
      <c r="H3" s="175"/>
      <c r="I3" s="176"/>
      <c r="J3" s="176"/>
    </row>
    <row r="4" spans="1:14" ht="15.75" thickBot="1">
      <c r="M4" s="2"/>
      <c r="N4" s="2"/>
    </row>
    <row r="5" spans="1:14" ht="45.75" thickBot="1">
      <c r="A5" s="70" t="s">
        <v>0</v>
      </c>
      <c r="B5" s="93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8" t="s">
        <v>12</v>
      </c>
      <c r="N5" s="77" t="s">
        <v>33</v>
      </c>
    </row>
    <row r="6" spans="1:14" ht="15.75" thickBot="1">
      <c r="A6" s="103">
        <v>1</v>
      </c>
      <c r="B6" s="36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8">
        <v>13</v>
      </c>
      <c r="N6" s="9" t="s">
        <v>25</v>
      </c>
    </row>
    <row r="7" spans="1:14" ht="15.75" thickTop="1">
      <c r="A7" s="53" t="s">
        <v>27</v>
      </c>
      <c r="B7" s="64">
        <v>62331.549999999996</v>
      </c>
      <c r="C7" s="57">
        <v>157583.91000000003</v>
      </c>
      <c r="D7" s="57">
        <v>176613.18</v>
      </c>
      <c r="E7" s="57">
        <v>174318.86</v>
      </c>
      <c r="F7" s="57">
        <v>166630.81000000003</v>
      </c>
      <c r="G7" s="57">
        <v>150219.49</v>
      </c>
      <c r="H7" s="88">
        <v>176904.77000000002</v>
      </c>
      <c r="I7" s="88">
        <v>160647.64999999997</v>
      </c>
      <c r="J7" s="88">
        <v>190140.87</v>
      </c>
      <c r="K7" s="88">
        <v>155715.27000000002</v>
      </c>
      <c r="L7" s="88">
        <v>209424.71000000002</v>
      </c>
      <c r="M7" s="98">
        <v>500129.48</v>
      </c>
      <c r="N7" s="168">
        <f t="shared" ref="N7:N8" si="0">M7+L7+K7+J7+I7+H7+G7+F7+E7+D7+C7+B7</f>
        <v>2280660.5499999998</v>
      </c>
    </row>
    <row r="8" spans="1:14" ht="15.75" thickBot="1">
      <c r="A8" s="53" t="s">
        <v>28</v>
      </c>
      <c r="B8" s="66">
        <v>102628.12</v>
      </c>
      <c r="C8" s="58">
        <v>32100.34</v>
      </c>
      <c r="D8" s="58">
        <v>72945.47</v>
      </c>
      <c r="E8" s="58">
        <v>59627.01</v>
      </c>
      <c r="F8" s="58">
        <v>55842.91</v>
      </c>
      <c r="G8" s="58">
        <v>26842.81</v>
      </c>
      <c r="H8" s="90">
        <v>35257.949999999997</v>
      </c>
      <c r="I8" s="90">
        <v>61150.81</v>
      </c>
      <c r="J8" s="90">
        <v>98061.53</v>
      </c>
      <c r="K8" s="90">
        <v>77589.36</v>
      </c>
      <c r="L8" s="90">
        <v>87217.86</v>
      </c>
      <c r="M8" s="99">
        <v>90662.09</v>
      </c>
      <c r="N8" s="169">
        <f t="shared" si="0"/>
        <v>799926.25999999989</v>
      </c>
    </row>
    <row r="9" spans="1:14" ht="16.5" thickBot="1">
      <c r="A9" s="144" t="s">
        <v>49</v>
      </c>
      <c r="B9" s="158">
        <f>SUM(B7:B8)</f>
        <v>164959.66999999998</v>
      </c>
      <c r="C9" s="159">
        <f t="shared" ref="C9:M9" si="1">SUM(C7:C8)</f>
        <v>189684.25000000003</v>
      </c>
      <c r="D9" s="159">
        <f t="shared" si="1"/>
        <v>249558.65</v>
      </c>
      <c r="E9" s="159">
        <f t="shared" si="1"/>
        <v>233945.87</v>
      </c>
      <c r="F9" s="159">
        <f t="shared" si="1"/>
        <v>222473.72000000003</v>
      </c>
      <c r="G9" s="159">
        <f t="shared" si="1"/>
        <v>177062.3</v>
      </c>
      <c r="H9" s="159">
        <f t="shared" si="1"/>
        <v>212162.72000000003</v>
      </c>
      <c r="I9" s="159">
        <f t="shared" si="1"/>
        <v>221798.45999999996</v>
      </c>
      <c r="J9" s="159">
        <f t="shared" si="1"/>
        <v>288202.40000000002</v>
      </c>
      <c r="K9" s="159">
        <f t="shared" si="1"/>
        <v>233304.63</v>
      </c>
      <c r="L9" s="159">
        <f t="shared" si="1"/>
        <v>296642.57</v>
      </c>
      <c r="M9" s="161">
        <f t="shared" si="1"/>
        <v>590791.56999999995</v>
      </c>
      <c r="N9" s="95">
        <f>SUM(N7:N8)</f>
        <v>3080586.8099999996</v>
      </c>
    </row>
    <row r="12" spans="1:14">
      <c r="A12" s="19"/>
      <c r="B12" s="11"/>
      <c r="C12" s="11"/>
      <c r="D12" s="11"/>
      <c r="E12" s="11"/>
      <c r="F12" s="11"/>
    </row>
    <row r="13" spans="1:14">
      <c r="A13" s="11"/>
      <c r="B13" s="11"/>
      <c r="C13" s="11"/>
      <c r="D13" s="11"/>
      <c r="E13" s="11"/>
      <c r="F13" s="11"/>
    </row>
  </sheetData>
  <mergeCells count="1">
    <mergeCell ref="B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A12" sqref="A12"/>
    </sheetView>
  </sheetViews>
  <sheetFormatPr defaultRowHeight="15"/>
  <cols>
    <col min="1" max="1" width="28.5703125" style="1" customWidth="1"/>
    <col min="2" max="7" width="14" style="1" bestFit="1" customWidth="1"/>
    <col min="8" max="8" width="13.5703125" style="1" customWidth="1"/>
    <col min="9" max="9" width="14" style="1" bestFit="1" customWidth="1"/>
    <col min="10" max="10" width="13.140625" style="1" customWidth="1"/>
    <col min="11" max="13" width="14" style="1" bestFit="1" customWidth="1"/>
    <col min="14" max="14" width="15.140625" style="1" bestFit="1" customWidth="1"/>
    <col min="15" max="15" width="5.85546875" style="1" customWidth="1"/>
    <col min="16" max="16384" width="9.140625" style="1"/>
  </cols>
  <sheetData>
    <row r="3" spans="1:14" ht="21" customHeight="1">
      <c r="A3" s="3"/>
      <c r="B3" s="175" t="s">
        <v>35</v>
      </c>
      <c r="C3" s="175"/>
      <c r="D3" s="175"/>
      <c r="E3" s="175"/>
      <c r="F3" s="175"/>
      <c r="G3" s="175"/>
      <c r="H3" s="175"/>
      <c r="I3" s="176"/>
      <c r="J3" s="176"/>
    </row>
    <row r="4" spans="1:14" ht="15.75" thickBot="1">
      <c r="M4" s="2"/>
      <c r="N4" s="2"/>
    </row>
    <row r="5" spans="1:14" ht="32.25" thickBot="1">
      <c r="A5" s="73" t="s">
        <v>0</v>
      </c>
      <c r="B5" s="74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8" t="s">
        <v>12</v>
      </c>
      <c r="N5" s="77" t="s">
        <v>33</v>
      </c>
    </row>
    <row r="6" spans="1:14" ht="15.75" thickBot="1">
      <c r="A6" s="71">
        <v>1</v>
      </c>
      <c r="B6" s="36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8">
        <v>13</v>
      </c>
      <c r="N6" s="9" t="s">
        <v>25</v>
      </c>
    </row>
    <row r="7" spans="1:14" ht="15.75" thickTop="1">
      <c r="A7" s="72" t="s">
        <v>27</v>
      </c>
      <c r="B7" s="79">
        <v>457123.49</v>
      </c>
      <c r="C7" s="47">
        <v>1265701.6499999999</v>
      </c>
      <c r="D7" s="47">
        <v>748812.67000000016</v>
      </c>
      <c r="E7" s="47">
        <v>660189.84</v>
      </c>
      <c r="F7" s="47">
        <v>747502.08000000007</v>
      </c>
      <c r="G7" s="47">
        <v>878633.65999999992</v>
      </c>
      <c r="H7" s="48">
        <v>858332.25</v>
      </c>
      <c r="I7" s="48">
        <v>978866.78</v>
      </c>
      <c r="J7" s="48">
        <v>810137.20000000007</v>
      </c>
      <c r="K7" s="48">
        <v>741889.62</v>
      </c>
      <c r="L7" s="48">
        <v>833930.39000000013</v>
      </c>
      <c r="M7" s="61">
        <v>1539062.75</v>
      </c>
      <c r="N7" s="5">
        <f t="shared" ref="N7:N8" si="0">M7+L7+K7+J7+I7+H7+G7+F7+E7+D7+C7+B7</f>
        <v>10520182.380000001</v>
      </c>
    </row>
    <row r="8" spans="1:14" ht="15.75" thickBot="1">
      <c r="A8" s="72" t="s">
        <v>28</v>
      </c>
      <c r="B8" s="79">
        <v>922904.61</v>
      </c>
      <c r="C8" s="47">
        <v>475295.99</v>
      </c>
      <c r="D8" s="47">
        <v>620921.47</v>
      </c>
      <c r="E8" s="47">
        <v>572707.48</v>
      </c>
      <c r="F8" s="47">
        <v>637071.1</v>
      </c>
      <c r="G8" s="47">
        <v>714010.79</v>
      </c>
      <c r="H8" s="48">
        <v>738558.85</v>
      </c>
      <c r="I8" s="48">
        <v>971514.35</v>
      </c>
      <c r="J8" s="48">
        <v>1420991.9</v>
      </c>
      <c r="K8" s="48">
        <v>949104.1</v>
      </c>
      <c r="L8" s="48">
        <v>667703.01</v>
      </c>
      <c r="M8" s="61">
        <v>891296.54</v>
      </c>
      <c r="N8" s="5">
        <f t="shared" si="0"/>
        <v>9582080.1899999976</v>
      </c>
    </row>
    <row r="9" spans="1:14" ht="16.5" thickBot="1">
      <c r="A9" s="144" t="s">
        <v>49</v>
      </c>
      <c r="B9" s="159">
        <f>SUM(B7:B8)</f>
        <v>1380028.1</v>
      </c>
      <c r="C9" s="159">
        <f t="shared" ref="C9:N9" si="1">SUM(C7:C8)</f>
        <v>1740997.64</v>
      </c>
      <c r="D9" s="159">
        <f t="shared" si="1"/>
        <v>1369734.1400000001</v>
      </c>
      <c r="E9" s="159">
        <f t="shared" si="1"/>
        <v>1232897.3199999998</v>
      </c>
      <c r="F9" s="159">
        <f t="shared" si="1"/>
        <v>1384573.1800000002</v>
      </c>
      <c r="G9" s="159">
        <f t="shared" si="1"/>
        <v>1592644.45</v>
      </c>
      <c r="H9" s="159">
        <f t="shared" si="1"/>
        <v>1596891.1</v>
      </c>
      <c r="I9" s="159">
        <f t="shared" si="1"/>
        <v>1950381.13</v>
      </c>
      <c r="J9" s="159">
        <f t="shared" si="1"/>
        <v>2231129.1</v>
      </c>
      <c r="K9" s="159">
        <f t="shared" si="1"/>
        <v>1690993.72</v>
      </c>
      <c r="L9" s="159">
        <f t="shared" si="1"/>
        <v>1501633.4000000001</v>
      </c>
      <c r="M9" s="161">
        <f t="shared" si="1"/>
        <v>2430359.29</v>
      </c>
      <c r="N9" s="95">
        <f t="shared" si="1"/>
        <v>20102262.57</v>
      </c>
    </row>
    <row r="12" spans="1:14">
      <c r="A12" s="19"/>
      <c r="B12" s="11"/>
      <c r="C12" s="11"/>
      <c r="D12" s="11"/>
      <c r="E12" s="11"/>
      <c r="F12" s="11"/>
    </row>
    <row r="13" spans="1:14">
      <c r="A13" s="11"/>
      <c r="B13" s="11"/>
      <c r="C13" s="11"/>
      <c r="D13" s="11"/>
      <c r="E13" s="11"/>
      <c r="F13" s="11"/>
    </row>
  </sheetData>
  <mergeCells count="1">
    <mergeCell ref="B3:J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A12" sqref="A12"/>
    </sheetView>
  </sheetViews>
  <sheetFormatPr defaultRowHeight="15"/>
  <cols>
    <col min="1" max="1" width="27.28515625" style="1" customWidth="1"/>
    <col min="2" max="3" width="10.42578125" style="1" customWidth="1"/>
    <col min="4" max="4" width="11.140625" style="1" customWidth="1"/>
    <col min="5" max="5" width="11" style="1" bestFit="1" customWidth="1"/>
    <col min="6" max="6" width="10.42578125" style="1" customWidth="1"/>
    <col min="7" max="7" width="10.7109375" style="1" customWidth="1"/>
    <col min="8" max="9" width="10.85546875" style="1" customWidth="1"/>
    <col min="10" max="10" width="11.5703125" style="1" customWidth="1"/>
    <col min="11" max="11" width="10.7109375" style="1" customWidth="1"/>
    <col min="12" max="12" width="11.85546875" style="1" customWidth="1"/>
    <col min="13" max="13" width="11" style="1" customWidth="1"/>
    <col min="14" max="14" width="12.140625" style="1" bestFit="1" customWidth="1"/>
    <col min="15" max="16384" width="9.140625" style="1"/>
  </cols>
  <sheetData>
    <row r="3" spans="1:14" ht="21" customHeight="1">
      <c r="A3" s="3"/>
      <c r="B3" s="175" t="s">
        <v>51</v>
      </c>
      <c r="C3" s="175"/>
      <c r="D3" s="175"/>
      <c r="E3" s="175"/>
      <c r="F3" s="175"/>
      <c r="G3" s="175"/>
      <c r="H3" s="175"/>
      <c r="I3" s="176"/>
      <c r="J3" s="176"/>
    </row>
    <row r="4" spans="1:14" ht="15.75" thickBot="1">
      <c r="M4" s="2"/>
      <c r="N4" s="2"/>
    </row>
    <row r="5" spans="1:14" ht="45.75" thickBot="1">
      <c r="A5" s="70" t="s">
        <v>0</v>
      </c>
      <c r="B5" s="93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8" t="s">
        <v>12</v>
      </c>
      <c r="N5" s="77" t="s">
        <v>33</v>
      </c>
    </row>
    <row r="6" spans="1:14" ht="17.25" customHeight="1" thickBot="1">
      <c r="A6" s="103">
        <v>1</v>
      </c>
      <c r="B6" s="36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8">
        <v>13</v>
      </c>
      <c r="N6" s="9" t="s">
        <v>25</v>
      </c>
    </row>
    <row r="7" spans="1:14" ht="15.75" thickTop="1">
      <c r="A7" s="53" t="s">
        <v>27</v>
      </c>
      <c r="B7" s="64">
        <v>7437.4000000000005</v>
      </c>
      <c r="C7" s="57">
        <v>25367.039999999997</v>
      </c>
      <c r="D7" s="57">
        <v>30094.34</v>
      </c>
      <c r="E7" s="57">
        <v>28757.39</v>
      </c>
      <c r="F7" s="57">
        <v>19622.460000000003</v>
      </c>
      <c r="G7" s="57">
        <v>31354.36</v>
      </c>
      <c r="H7" s="88">
        <v>31782.66</v>
      </c>
      <c r="I7" s="88">
        <v>27551.159999999996</v>
      </c>
      <c r="J7" s="88">
        <v>27392.9</v>
      </c>
      <c r="K7" s="88">
        <v>29044.5</v>
      </c>
      <c r="L7" s="88">
        <v>55871.72</v>
      </c>
      <c r="M7" s="146">
        <v>68346.930000000008</v>
      </c>
      <c r="N7" s="168">
        <f t="shared" ref="N7:N8" si="0">M7+L7+K7+J7+I7+H7+G7+F7+E7+D7+C7+B7</f>
        <v>382622.8600000001</v>
      </c>
    </row>
    <row r="8" spans="1:14" ht="15.75" thickBot="1">
      <c r="A8" s="53" t="s">
        <v>28</v>
      </c>
      <c r="B8" s="66">
        <v>5947.96</v>
      </c>
      <c r="C8" s="58">
        <v>1725.82</v>
      </c>
      <c r="D8" s="58">
        <v>1149.54</v>
      </c>
      <c r="E8" s="58">
        <v>1569.45</v>
      </c>
      <c r="F8" s="58">
        <v>1329.52</v>
      </c>
      <c r="G8" s="58">
        <v>2063.56</v>
      </c>
      <c r="H8" s="90">
        <v>3134.64</v>
      </c>
      <c r="I8" s="90">
        <v>9533.61</v>
      </c>
      <c r="J8" s="90">
        <v>9936.26</v>
      </c>
      <c r="K8" s="90">
        <v>6821.38</v>
      </c>
      <c r="L8" s="90">
        <v>3020.3</v>
      </c>
      <c r="M8" s="147">
        <v>2954.09</v>
      </c>
      <c r="N8" s="169">
        <f t="shared" si="0"/>
        <v>49186.12999999999</v>
      </c>
    </row>
    <row r="9" spans="1:14" ht="16.5" thickBot="1">
      <c r="A9" s="144" t="s">
        <v>49</v>
      </c>
      <c r="B9" s="158">
        <f>SUM(B7:B8)</f>
        <v>13385.36</v>
      </c>
      <c r="C9" s="159">
        <f t="shared" ref="C9:N9" si="1">SUM(C7:C8)</f>
        <v>27092.859999999997</v>
      </c>
      <c r="D9" s="159">
        <f t="shared" si="1"/>
        <v>31243.88</v>
      </c>
      <c r="E9" s="159">
        <f t="shared" si="1"/>
        <v>30326.84</v>
      </c>
      <c r="F9" s="159">
        <f t="shared" si="1"/>
        <v>20951.980000000003</v>
      </c>
      <c r="G9" s="159">
        <f t="shared" si="1"/>
        <v>33417.919999999998</v>
      </c>
      <c r="H9" s="159">
        <f t="shared" si="1"/>
        <v>34917.300000000003</v>
      </c>
      <c r="I9" s="159">
        <f t="shared" si="1"/>
        <v>37084.769999999997</v>
      </c>
      <c r="J9" s="159">
        <f t="shared" si="1"/>
        <v>37329.160000000003</v>
      </c>
      <c r="K9" s="159">
        <f t="shared" si="1"/>
        <v>35865.879999999997</v>
      </c>
      <c r="L9" s="159">
        <f t="shared" si="1"/>
        <v>58892.020000000004</v>
      </c>
      <c r="M9" s="161">
        <f t="shared" si="1"/>
        <v>71301.02</v>
      </c>
      <c r="N9" s="95">
        <f t="shared" si="1"/>
        <v>431808.99000000011</v>
      </c>
    </row>
    <row r="12" spans="1:14">
      <c r="A12" s="19"/>
      <c r="B12" s="11"/>
      <c r="C12" s="11"/>
      <c r="D12" s="11"/>
      <c r="E12" s="11"/>
      <c r="F12" s="11"/>
    </row>
    <row r="13" spans="1:14">
      <c r="A13" s="11"/>
      <c r="B13" s="11"/>
      <c r="C13" s="11"/>
      <c r="D13" s="11"/>
      <c r="E13" s="11"/>
      <c r="F13" s="11"/>
    </row>
  </sheetData>
  <mergeCells count="1">
    <mergeCell ref="B3:J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B3" sqref="B3:J3"/>
    </sheetView>
  </sheetViews>
  <sheetFormatPr defaultRowHeight="15"/>
  <cols>
    <col min="1" max="1" width="27.85546875" style="1" customWidth="1"/>
    <col min="2" max="2" width="12.140625" style="1" bestFit="1" customWidth="1"/>
    <col min="3" max="3" width="11.42578125" style="1" customWidth="1"/>
    <col min="4" max="7" width="14" style="1" bestFit="1" customWidth="1"/>
    <col min="8" max="8" width="12.140625" style="1" bestFit="1" customWidth="1"/>
    <col min="9" max="11" width="14" style="1" bestFit="1" customWidth="1"/>
    <col min="12" max="12" width="13.140625" style="1" customWidth="1"/>
    <col min="13" max="13" width="14" style="1" bestFit="1" customWidth="1"/>
    <col min="14" max="14" width="15.140625" style="1" bestFit="1" customWidth="1"/>
    <col min="15" max="15" width="5.28515625" style="1" customWidth="1"/>
    <col min="16" max="16384" width="9.140625" style="1"/>
  </cols>
  <sheetData>
    <row r="3" spans="1:14" ht="21" customHeight="1">
      <c r="A3" s="3"/>
      <c r="B3" s="175" t="s">
        <v>46</v>
      </c>
      <c r="C3" s="175"/>
      <c r="D3" s="175"/>
      <c r="E3" s="175"/>
      <c r="F3" s="175"/>
      <c r="G3" s="175"/>
      <c r="H3" s="175"/>
      <c r="I3" s="176"/>
      <c r="J3" s="176"/>
    </row>
    <row r="4" spans="1:14" ht="15.75" thickBot="1">
      <c r="M4" s="2"/>
      <c r="N4" s="2"/>
    </row>
    <row r="5" spans="1:14" ht="32.25" thickBot="1">
      <c r="A5" s="73" t="s">
        <v>0</v>
      </c>
      <c r="B5" s="74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8" t="s">
        <v>12</v>
      </c>
      <c r="N5" s="77" t="s">
        <v>33</v>
      </c>
    </row>
    <row r="6" spans="1:14" ht="15.75" thickBot="1">
      <c r="A6" s="71">
        <v>1</v>
      </c>
      <c r="B6" s="84">
        <v>2</v>
      </c>
      <c r="C6" s="85">
        <v>3</v>
      </c>
      <c r="D6" s="85">
        <v>4</v>
      </c>
      <c r="E6" s="85">
        <v>5</v>
      </c>
      <c r="F6" s="85">
        <v>6</v>
      </c>
      <c r="G6" s="85">
        <v>7</v>
      </c>
      <c r="H6" s="85">
        <v>8</v>
      </c>
      <c r="I6" s="85">
        <v>9</v>
      </c>
      <c r="J6" s="85">
        <v>10</v>
      </c>
      <c r="K6" s="85">
        <v>11</v>
      </c>
      <c r="L6" s="85">
        <v>12</v>
      </c>
      <c r="M6" s="86">
        <v>13</v>
      </c>
      <c r="N6" s="87" t="s">
        <v>25</v>
      </c>
    </row>
    <row r="7" spans="1:14" ht="15.75" thickTop="1">
      <c r="A7" s="53" t="s">
        <v>27</v>
      </c>
      <c r="B7" s="64">
        <v>215058.53</v>
      </c>
      <c r="C7" s="57">
        <v>417640.19999999995</v>
      </c>
      <c r="D7" s="57">
        <v>597512.56999999995</v>
      </c>
      <c r="E7" s="57">
        <v>589129.83000000007</v>
      </c>
      <c r="F7" s="57">
        <v>775231.27000000014</v>
      </c>
      <c r="G7" s="57">
        <v>540342.83000000007</v>
      </c>
      <c r="H7" s="88">
        <v>649293.05000000005</v>
      </c>
      <c r="I7" s="88">
        <v>607676.51</v>
      </c>
      <c r="J7" s="88">
        <v>570239.47</v>
      </c>
      <c r="K7" s="88">
        <v>640724.56000000006</v>
      </c>
      <c r="L7" s="88">
        <v>585107.32000000007</v>
      </c>
      <c r="M7" s="148">
        <v>711697.52</v>
      </c>
      <c r="N7" s="168">
        <f t="shared" ref="N7:N8" si="0">M7+L7+K7+J7+I7+H7+G7+F7+E7+D7+C7+B7</f>
        <v>6899653.6600000011</v>
      </c>
    </row>
    <row r="8" spans="1:14" ht="15.75" thickBot="1">
      <c r="A8" s="53" t="s">
        <v>28</v>
      </c>
      <c r="B8" s="66">
        <v>673412.35</v>
      </c>
      <c r="C8" s="58">
        <v>455675.91</v>
      </c>
      <c r="D8" s="58">
        <v>439109.49</v>
      </c>
      <c r="E8" s="58">
        <v>443203.53</v>
      </c>
      <c r="F8" s="58">
        <v>641315.24</v>
      </c>
      <c r="G8" s="58">
        <v>742635.33</v>
      </c>
      <c r="H8" s="90">
        <v>261579.48</v>
      </c>
      <c r="I8" s="90">
        <v>1979495.5</v>
      </c>
      <c r="J8" s="90">
        <v>1573311.74</v>
      </c>
      <c r="K8" s="90">
        <v>988763.33</v>
      </c>
      <c r="L8" s="90">
        <v>872852.72</v>
      </c>
      <c r="M8" s="149">
        <v>1899332.55</v>
      </c>
      <c r="N8" s="169">
        <f t="shared" si="0"/>
        <v>10970687.17</v>
      </c>
    </row>
    <row r="9" spans="1:14" ht="16.5" thickBot="1">
      <c r="A9" s="144" t="s">
        <v>49</v>
      </c>
      <c r="B9" s="158">
        <f>SUM(B7:B8)</f>
        <v>888470.88</v>
      </c>
      <c r="C9" s="159">
        <f t="shared" ref="C9:N9" si="1">SUM(C7:C8)</f>
        <v>873316.10999999987</v>
      </c>
      <c r="D9" s="159">
        <f t="shared" si="1"/>
        <v>1036622.0599999999</v>
      </c>
      <c r="E9" s="159">
        <f t="shared" si="1"/>
        <v>1032333.3600000001</v>
      </c>
      <c r="F9" s="159">
        <f t="shared" si="1"/>
        <v>1416546.5100000002</v>
      </c>
      <c r="G9" s="159">
        <f t="shared" si="1"/>
        <v>1282978.1600000001</v>
      </c>
      <c r="H9" s="159">
        <f t="shared" si="1"/>
        <v>910872.53</v>
      </c>
      <c r="I9" s="159">
        <f t="shared" si="1"/>
        <v>2587172.0099999998</v>
      </c>
      <c r="J9" s="159">
        <f t="shared" si="1"/>
        <v>2143551.21</v>
      </c>
      <c r="K9" s="159">
        <f t="shared" si="1"/>
        <v>1629487.8900000001</v>
      </c>
      <c r="L9" s="159">
        <f t="shared" si="1"/>
        <v>1457960.04</v>
      </c>
      <c r="M9" s="161">
        <f t="shared" si="1"/>
        <v>2611030.0700000003</v>
      </c>
      <c r="N9" s="95">
        <f t="shared" si="1"/>
        <v>17870340.830000002</v>
      </c>
    </row>
    <row r="12" spans="1:14">
      <c r="A12" s="19"/>
      <c r="B12" s="11"/>
      <c r="C12" s="11"/>
      <c r="D12" s="11"/>
      <c r="E12" s="11"/>
      <c r="F12" s="11"/>
    </row>
    <row r="13" spans="1:14">
      <c r="A13" s="11"/>
      <c r="B13" s="11"/>
      <c r="C13" s="11"/>
      <c r="D13" s="11"/>
      <c r="E13" s="11"/>
      <c r="F13" s="11"/>
    </row>
  </sheetData>
  <mergeCells count="1">
    <mergeCell ref="B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B3" sqref="B3:J3"/>
    </sheetView>
  </sheetViews>
  <sheetFormatPr defaultRowHeight="15"/>
  <cols>
    <col min="1" max="1" width="28.42578125" style="1" customWidth="1"/>
    <col min="2" max="2" width="11" style="1" customWidth="1"/>
    <col min="3" max="3" width="10.85546875" style="1" customWidth="1"/>
    <col min="4" max="4" width="10.42578125" style="1" customWidth="1"/>
    <col min="5" max="7" width="10.5703125" style="1" bestFit="1" customWidth="1"/>
    <col min="8" max="8" width="10.5703125" style="1" customWidth="1"/>
    <col min="9" max="9" width="11" style="1" bestFit="1" customWidth="1"/>
    <col min="10" max="10" width="12" style="1" customWidth="1"/>
    <col min="11" max="11" width="12.140625" style="1" bestFit="1" customWidth="1"/>
    <col min="12" max="12" width="12" style="1" customWidth="1"/>
    <col min="13" max="14" width="12.140625" style="1" bestFit="1" customWidth="1"/>
    <col min="15" max="15" width="5.7109375" style="1" customWidth="1"/>
    <col min="16" max="16384" width="9.140625" style="1"/>
  </cols>
  <sheetData>
    <row r="3" spans="1:14" ht="21" customHeight="1">
      <c r="A3" s="3"/>
      <c r="B3" s="175" t="s">
        <v>58</v>
      </c>
      <c r="C3" s="175"/>
      <c r="D3" s="175"/>
      <c r="E3" s="175"/>
      <c r="F3" s="175"/>
      <c r="G3" s="175"/>
      <c r="H3" s="175"/>
      <c r="I3" s="176"/>
      <c r="J3" s="176"/>
    </row>
    <row r="4" spans="1:14" ht="15.75" thickBot="1">
      <c r="M4" s="2"/>
      <c r="N4" s="2"/>
    </row>
    <row r="5" spans="1:14" ht="32.25" thickBot="1">
      <c r="A5" s="70" t="s">
        <v>0</v>
      </c>
      <c r="B5" s="93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6" t="s">
        <v>12</v>
      </c>
      <c r="N5" s="77" t="s">
        <v>33</v>
      </c>
    </row>
    <row r="6" spans="1:14" ht="16.5" customHeight="1" thickBot="1">
      <c r="A6" s="71">
        <v>1</v>
      </c>
      <c r="B6" s="96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8">
        <v>13</v>
      </c>
      <c r="N6" s="9" t="s">
        <v>25</v>
      </c>
    </row>
    <row r="7" spans="1:14" ht="15.75" thickTop="1">
      <c r="A7" s="72" t="s">
        <v>27</v>
      </c>
      <c r="B7" s="107">
        <v>0</v>
      </c>
      <c r="C7" s="108">
        <v>0</v>
      </c>
      <c r="D7" s="108">
        <v>0</v>
      </c>
      <c r="E7" s="108">
        <v>0</v>
      </c>
      <c r="F7" s="108">
        <v>0</v>
      </c>
      <c r="G7" s="109">
        <v>122.87</v>
      </c>
      <c r="H7" s="110">
        <v>1941.0900000000001</v>
      </c>
      <c r="I7" s="111">
        <v>45425.890000000007</v>
      </c>
      <c r="J7" s="112">
        <v>86523.309999999983</v>
      </c>
      <c r="K7" s="113">
        <v>118946.29000000001</v>
      </c>
      <c r="L7" s="114">
        <v>109458.23</v>
      </c>
      <c r="M7" s="115">
        <v>199882.69</v>
      </c>
      <c r="N7" s="173">
        <f t="shared" ref="N7:N8" si="0">M7+L7+K7+J7+I7+H7+G7+F7+E7+D7+C7+B7</f>
        <v>562300.36999999988</v>
      </c>
    </row>
    <row r="8" spans="1:14" ht="15.75" thickBot="1">
      <c r="A8" s="72" t="s">
        <v>28</v>
      </c>
      <c r="B8" s="150">
        <v>0</v>
      </c>
      <c r="C8" s="151">
        <v>0</v>
      </c>
      <c r="D8" s="151">
        <v>0</v>
      </c>
      <c r="E8" s="151">
        <v>0</v>
      </c>
      <c r="F8" s="151">
        <v>0</v>
      </c>
      <c r="G8" s="151">
        <v>0</v>
      </c>
      <c r="H8" s="152">
        <v>0</v>
      </c>
      <c r="I8" s="153">
        <v>795.7</v>
      </c>
      <c r="J8" s="154">
        <v>1116.43</v>
      </c>
      <c r="K8" s="155">
        <v>30136.01</v>
      </c>
      <c r="L8" s="156">
        <v>8683.76</v>
      </c>
      <c r="M8" s="157">
        <v>12377.47</v>
      </c>
      <c r="N8" s="174">
        <f t="shared" si="0"/>
        <v>53109.369999999995</v>
      </c>
    </row>
    <row r="9" spans="1:14" ht="16.5" thickBot="1">
      <c r="A9" s="144" t="s">
        <v>49</v>
      </c>
      <c r="B9" s="158">
        <f>SUM(B7:B8)</f>
        <v>0</v>
      </c>
      <c r="C9" s="159">
        <f t="shared" ref="C9:N9" si="1">SUM(C7:C8)</f>
        <v>0</v>
      </c>
      <c r="D9" s="159">
        <f t="shared" si="1"/>
        <v>0</v>
      </c>
      <c r="E9" s="159">
        <f t="shared" si="1"/>
        <v>0</v>
      </c>
      <c r="F9" s="159">
        <f t="shared" si="1"/>
        <v>0</v>
      </c>
      <c r="G9" s="159">
        <f t="shared" si="1"/>
        <v>122.87</v>
      </c>
      <c r="H9" s="159">
        <f t="shared" si="1"/>
        <v>1941.0900000000001</v>
      </c>
      <c r="I9" s="159">
        <f t="shared" si="1"/>
        <v>46221.590000000004</v>
      </c>
      <c r="J9" s="159">
        <f t="shared" si="1"/>
        <v>87639.739999999976</v>
      </c>
      <c r="K9" s="159">
        <f t="shared" si="1"/>
        <v>149082.30000000002</v>
      </c>
      <c r="L9" s="159">
        <f t="shared" si="1"/>
        <v>118141.98999999999</v>
      </c>
      <c r="M9" s="159">
        <f t="shared" si="1"/>
        <v>212260.16</v>
      </c>
      <c r="N9" s="160">
        <f t="shared" si="1"/>
        <v>615409.73999999987</v>
      </c>
    </row>
    <row r="12" spans="1:14">
      <c r="A12" s="19"/>
      <c r="B12" s="11"/>
      <c r="C12" s="11"/>
      <c r="D12" s="11"/>
      <c r="E12" s="11"/>
      <c r="F12" s="11"/>
    </row>
    <row r="13" spans="1:14">
      <c r="A13" s="11"/>
      <c r="B13" s="11"/>
      <c r="C13" s="11"/>
      <c r="D13" s="11"/>
      <c r="E13" s="11"/>
      <c r="F13" s="11"/>
    </row>
  </sheetData>
  <mergeCells count="1">
    <mergeCell ref="B3:J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3:N50"/>
  <sheetViews>
    <sheetView topLeftCell="A3" workbookViewId="0">
      <selection activeCell="C14" sqref="C14"/>
    </sheetView>
  </sheetViews>
  <sheetFormatPr defaultRowHeight="15"/>
  <cols>
    <col min="1" max="1" width="27.42578125" style="1" customWidth="1"/>
    <col min="2" max="2" width="11.5703125" style="1" customWidth="1"/>
    <col min="3" max="5" width="12.140625" style="1" bestFit="1" customWidth="1"/>
    <col min="6" max="6" width="11.85546875" style="1" customWidth="1"/>
    <col min="7" max="8" width="12.140625" style="1" bestFit="1" customWidth="1"/>
    <col min="9" max="10" width="14" style="1" bestFit="1" customWidth="1"/>
    <col min="11" max="13" width="12.140625" style="1" bestFit="1" customWidth="1"/>
    <col min="14" max="14" width="14" style="1" bestFit="1" customWidth="1"/>
    <col min="15" max="15" width="4.28515625" style="1" customWidth="1"/>
    <col min="16" max="16384" width="9.140625" style="1"/>
  </cols>
  <sheetData>
    <row r="3" spans="1:14" ht="21" customHeight="1">
      <c r="A3" s="3"/>
      <c r="B3" s="175" t="s">
        <v>47</v>
      </c>
      <c r="C3" s="175"/>
      <c r="D3" s="175"/>
      <c r="E3" s="175"/>
      <c r="F3" s="175"/>
      <c r="G3" s="175"/>
      <c r="H3" s="175"/>
      <c r="I3" s="176"/>
      <c r="J3" s="176"/>
    </row>
    <row r="4" spans="1:14" ht="15.75" thickBot="1">
      <c r="M4" s="2"/>
      <c r="N4" s="2"/>
    </row>
    <row r="5" spans="1:14" ht="32.25" thickBot="1">
      <c r="A5" s="70" t="s">
        <v>0</v>
      </c>
      <c r="B5" s="93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8" t="s">
        <v>12</v>
      </c>
      <c r="N5" s="77" t="s">
        <v>33</v>
      </c>
    </row>
    <row r="6" spans="1:14" ht="15.75" thickBot="1">
      <c r="A6" s="71">
        <v>1</v>
      </c>
      <c r="B6" s="84">
        <v>2</v>
      </c>
      <c r="C6" s="85">
        <v>3</v>
      </c>
      <c r="D6" s="85">
        <v>4</v>
      </c>
      <c r="E6" s="85">
        <v>5</v>
      </c>
      <c r="F6" s="85">
        <v>6</v>
      </c>
      <c r="G6" s="85">
        <v>7</v>
      </c>
      <c r="H6" s="85">
        <v>8</v>
      </c>
      <c r="I6" s="85">
        <v>9</v>
      </c>
      <c r="J6" s="85">
        <v>10</v>
      </c>
      <c r="K6" s="85">
        <v>11</v>
      </c>
      <c r="L6" s="85">
        <v>12</v>
      </c>
      <c r="M6" s="86">
        <v>13</v>
      </c>
      <c r="N6" s="9" t="s">
        <v>25</v>
      </c>
    </row>
    <row r="7" spans="1:14" ht="15.75" thickTop="1">
      <c r="A7" s="53" t="s">
        <v>27</v>
      </c>
      <c r="B7" s="64">
        <v>335974.46</v>
      </c>
      <c r="C7" s="57">
        <v>446059.15</v>
      </c>
      <c r="D7" s="57">
        <v>242237.75</v>
      </c>
      <c r="E7" s="57">
        <v>236685.07</v>
      </c>
      <c r="F7" s="57">
        <v>268430.95</v>
      </c>
      <c r="G7" s="57">
        <v>280432.90000000002</v>
      </c>
      <c r="H7" s="88">
        <v>432941.74000000005</v>
      </c>
      <c r="I7" s="88">
        <v>383233.42</v>
      </c>
      <c r="J7" s="88">
        <v>393115.97</v>
      </c>
      <c r="K7" s="88">
        <v>264540.95</v>
      </c>
      <c r="L7" s="88">
        <v>228529.35</v>
      </c>
      <c r="M7" s="98">
        <v>534970.15999999992</v>
      </c>
      <c r="N7" s="168">
        <f t="shared" ref="N7:N8" si="0">M7+L7+K7+J7+I7+H7+G7+F7+E7+D7+C7+B7</f>
        <v>4047151.8699999996</v>
      </c>
    </row>
    <row r="8" spans="1:14" ht="15.75" thickBot="1">
      <c r="A8" s="53" t="s">
        <v>28</v>
      </c>
      <c r="B8" s="66">
        <v>219323.65</v>
      </c>
      <c r="C8" s="58">
        <v>254910.97</v>
      </c>
      <c r="D8" s="58">
        <v>127510.66</v>
      </c>
      <c r="E8" s="58">
        <v>123031.29</v>
      </c>
      <c r="F8" s="58">
        <v>134895.1</v>
      </c>
      <c r="G8" s="58">
        <v>110881.28</v>
      </c>
      <c r="H8" s="90">
        <v>342512.83</v>
      </c>
      <c r="I8" s="90">
        <v>708328.8</v>
      </c>
      <c r="J8" s="90">
        <v>1118248.44</v>
      </c>
      <c r="K8" s="90">
        <v>586791.11</v>
      </c>
      <c r="L8" s="90">
        <v>230508.3</v>
      </c>
      <c r="M8" s="99">
        <v>177252.28</v>
      </c>
      <c r="N8" s="169">
        <f t="shared" si="0"/>
        <v>4134194.71</v>
      </c>
    </row>
    <row r="9" spans="1:14" ht="16.5" thickBot="1">
      <c r="A9" s="144" t="s">
        <v>49</v>
      </c>
      <c r="B9" s="158">
        <f>SUM(B7:B8)</f>
        <v>555298.11</v>
      </c>
      <c r="C9" s="159">
        <f t="shared" ref="C9:N9" si="1">SUM(C7:C8)</f>
        <v>700970.12</v>
      </c>
      <c r="D9" s="159">
        <f t="shared" si="1"/>
        <v>369748.41000000003</v>
      </c>
      <c r="E9" s="159">
        <f t="shared" si="1"/>
        <v>359716.36</v>
      </c>
      <c r="F9" s="159">
        <f t="shared" si="1"/>
        <v>403326.05000000005</v>
      </c>
      <c r="G9" s="159">
        <f t="shared" si="1"/>
        <v>391314.18000000005</v>
      </c>
      <c r="H9" s="159">
        <f t="shared" si="1"/>
        <v>775454.57000000007</v>
      </c>
      <c r="I9" s="159">
        <f t="shared" si="1"/>
        <v>1091562.22</v>
      </c>
      <c r="J9" s="159">
        <f t="shared" si="1"/>
        <v>1511364.41</v>
      </c>
      <c r="K9" s="159">
        <f t="shared" si="1"/>
        <v>851332.06</v>
      </c>
      <c r="L9" s="159">
        <f t="shared" si="1"/>
        <v>459037.65</v>
      </c>
      <c r="M9" s="161">
        <f t="shared" si="1"/>
        <v>712222.44</v>
      </c>
      <c r="N9" s="95">
        <f t="shared" si="1"/>
        <v>8181346.5800000001</v>
      </c>
    </row>
    <row r="12" spans="1:14">
      <c r="A12" s="19"/>
      <c r="B12" s="11"/>
      <c r="C12" s="11"/>
      <c r="D12" s="11"/>
      <c r="E12" s="11"/>
      <c r="F12" s="11"/>
    </row>
    <row r="13" spans="1:14">
      <c r="A13" s="11"/>
      <c r="B13" s="11"/>
      <c r="C13" s="11"/>
      <c r="D13" s="11"/>
      <c r="E13" s="11"/>
      <c r="F13" s="11"/>
    </row>
    <row r="15" spans="1:14">
      <c r="D15" s="27"/>
      <c r="E15" s="28"/>
      <c r="F15" s="28"/>
    </row>
    <row r="16" spans="1:14">
      <c r="D16" s="27"/>
      <c r="E16" s="28"/>
      <c r="F16" s="28"/>
    </row>
    <row r="17" spans="4:6">
      <c r="D17" s="29"/>
      <c r="E17" s="28"/>
      <c r="F17" s="28"/>
    </row>
    <row r="18" spans="4:6">
      <c r="D18" s="29"/>
      <c r="E18" s="28"/>
      <c r="F18" s="28"/>
    </row>
    <row r="19" spans="4:6">
      <c r="D19" s="29"/>
      <c r="E19" s="28"/>
      <c r="F19" s="28"/>
    </row>
    <row r="20" spans="4:6">
      <c r="D20" s="29"/>
      <c r="E20" s="28"/>
      <c r="F20" s="28"/>
    </row>
    <row r="21" spans="4:6">
      <c r="D21" s="29"/>
      <c r="E21" s="28"/>
      <c r="F21" s="28"/>
    </row>
    <row r="22" spans="4:6">
      <c r="D22" s="27"/>
      <c r="E22" s="28"/>
      <c r="F22" s="28"/>
    </row>
    <row r="23" spans="4:6">
      <c r="D23" s="27"/>
      <c r="E23" s="28"/>
      <c r="F23" s="28"/>
    </row>
    <row r="24" spans="4:6">
      <c r="D24" s="27"/>
      <c r="E24" s="28"/>
      <c r="F24" s="28"/>
    </row>
    <row r="25" spans="4:6">
      <c r="D25" s="29"/>
      <c r="E25" s="28"/>
      <c r="F25" s="28"/>
    </row>
    <row r="26" spans="4:6">
      <c r="D26" s="29"/>
      <c r="E26" s="28"/>
      <c r="F26" s="28"/>
    </row>
    <row r="27" spans="4:6">
      <c r="D27" s="27"/>
      <c r="E27" s="28"/>
      <c r="F27" s="28"/>
    </row>
    <row r="28" spans="4:6">
      <c r="D28" s="27"/>
      <c r="E28" s="28"/>
      <c r="F28" s="28"/>
    </row>
    <row r="29" spans="4:6">
      <c r="D29" s="27"/>
      <c r="E29" s="28"/>
      <c r="F29" s="28"/>
    </row>
    <row r="30" spans="4:6">
      <c r="D30" s="27"/>
      <c r="E30" s="28"/>
      <c r="F30" s="28"/>
    </row>
    <row r="31" spans="4:6">
      <c r="D31" s="27"/>
      <c r="E31" s="28"/>
      <c r="F31" s="28"/>
    </row>
    <row r="32" spans="4:6">
      <c r="D32" s="29"/>
      <c r="E32" s="28"/>
      <c r="F32" s="28"/>
    </row>
    <row r="33" spans="4:6">
      <c r="D33" s="29"/>
      <c r="E33" s="28"/>
      <c r="F33" s="28"/>
    </row>
    <row r="34" spans="4:6">
      <c r="D34" s="29"/>
      <c r="E34" s="28"/>
      <c r="F34" s="28"/>
    </row>
    <row r="35" spans="4:6" ht="16.5">
      <c r="D35" s="30"/>
      <c r="E35" s="28"/>
      <c r="F35" s="28"/>
    </row>
    <row r="36" spans="4:6">
      <c r="D36" s="27"/>
      <c r="E36" s="28"/>
      <c r="F36" s="28"/>
    </row>
    <row r="37" spans="4:6">
      <c r="D37" s="27"/>
      <c r="E37" s="28"/>
      <c r="F37" s="28"/>
    </row>
    <row r="38" spans="4:6">
      <c r="D38" s="27"/>
      <c r="E38" s="28"/>
      <c r="F38" s="28"/>
    </row>
    <row r="39" spans="4:6">
      <c r="D39" s="27"/>
      <c r="E39" s="28"/>
      <c r="F39" s="28"/>
    </row>
    <row r="40" spans="4:6">
      <c r="D40" s="27"/>
      <c r="E40" s="28"/>
      <c r="F40" s="28"/>
    </row>
    <row r="41" spans="4:6" ht="16.5">
      <c r="D41" s="31"/>
      <c r="E41" s="28"/>
      <c r="F41" s="28"/>
    </row>
    <row r="42" spans="4:6" ht="16.5">
      <c r="D42" s="31"/>
      <c r="E42" s="28"/>
      <c r="F42" s="28"/>
    </row>
    <row r="43" spans="4:6">
      <c r="D43" s="27"/>
      <c r="E43" s="28"/>
      <c r="F43" s="28"/>
    </row>
    <row r="44" spans="4:6">
      <c r="D44" s="29"/>
      <c r="E44" s="28"/>
      <c r="F44" s="28"/>
    </row>
    <row r="45" spans="4:6">
      <c r="D45" s="29"/>
      <c r="E45" s="28"/>
      <c r="F45" s="28"/>
    </row>
    <row r="46" spans="4:6">
      <c r="D46" s="27"/>
      <c r="E46" s="28"/>
      <c r="F46" s="28"/>
    </row>
    <row r="47" spans="4:6">
      <c r="D47" s="27"/>
      <c r="E47" s="28"/>
      <c r="F47" s="28"/>
    </row>
    <row r="48" spans="4:6">
      <c r="D48" s="27"/>
      <c r="E48" s="28"/>
      <c r="F48" s="28"/>
    </row>
    <row r="49" spans="4:6">
      <c r="D49" s="32"/>
      <c r="E49" s="28"/>
      <c r="F49" s="28"/>
    </row>
    <row r="50" spans="4:6" ht="16.5">
      <c r="D50" s="33"/>
      <c r="E50" s="28"/>
      <c r="F50" s="28"/>
    </row>
  </sheetData>
  <mergeCells count="1">
    <mergeCell ref="B3:J3"/>
  </mergeCells>
  <pageMargins left="0.7" right="0.7" top="0.75" bottom="0.75" header="0.3" footer="0.3"/>
  <pageSetup paperSize="9" scale="85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3:O16"/>
  <sheetViews>
    <sheetView workbookViewId="0">
      <selection activeCell="A12" sqref="A12"/>
    </sheetView>
  </sheetViews>
  <sheetFormatPr defaultRowHeight="15"/>
  <cols>
    <col min="1" max="1" width="28" style="1" customWidth="1"/>
    <col min="2" max="2" width="10.5703125" style="1" customWidth="1"/>
    <col min="3" max="3" width="12.140625" style="1" bestFit="1" customWidth="1"/>
    <col min="4" max="4" width="11" style="1" customWidth="1"/>
    <col min="5" max="5" width="12.140625" style="1" bestFit="1" customWidth="1"/>
    <col min="6" max="6" width="11.140625" style="1" customWidth="1"/>
    <col min="7" max="7" width="10.7109375" style="1" customWidth="1"/>
    <col min="8" max="9" width="12.140625" style="1" bestFit="1" customWidth="1"/>
    <col min="10" max="10" width="12.42578125" style="1" customWidth="1"/>
    <col min="11" max="11" width="11" style="1" customWidth="1"/>
    <col min="12" max="12" width="11.85546875" style="1" customWidth="1"/>
    <col min="13" max="13" width="12" style="1" customWidth="1"/>
    <col min="14" max="14" width="14" style="1" bestFit="1" customWidth="1"/>
    <col min="15" max="15" width="5.28515625" style="1" customWidth="1"/>
    <col min="16" max="16384" width="9.140625" style="1"/>
  </cols>
  <sheetData>
    <row r="3" spans="1:15" ht="21" customHeight="1">
      <c r="A3" s="3"/>
      <c r="B3" s="175" t="s">
        <v>48</v>
      </c>
      <c r="C3" s="175"/>
      <c r="D3" s="175"/>
      <c r="E3" s="175"/>
      <c r="F3" s="175"/>
      <c r="G3" s="175"/>
      <c r="H3" s="175"/>
      <c r="I3" s="176"/>
      <c r="J3" s="176"/>
    </row>
    <row r="4" spans="1:15" ht="15.75" thickBot="1">
      <c r="M4" s="2"/>
      <c r="N4" s="2"/>
    </row>
    <row r="5" spans="1:15" ht="45.75" thickBot="1">
      <c r="A5" s="70" t="s">
        <v>0</v>
      </c>
      <c r="B5" s="74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8" t="s">
        <v>12</v>
      </c>
      <c r="N5" s="77" t="s">
        <v>33</v>
      </c>
    </row>
    <row r="6" spans="1:15" ht="15.75" thickBot="1">
      <c r="A6" s="71">
        <v>1</v>
      </c>
      <c r="B6" s="97">
        <v>2</v>
      </c>
      <c r="C6" s="85">
        <v>3</v>
      </c>
      <c r="D6" s="85">
        <v>4</v>
      </c>
      <c r="E6" s="85">
        <v>5</v>
      </c>
      <c r="F6" s="85">
        <v>6</v>
      </c>
      <c r="G6" s="85">
        <v>7</v>
      </c>
      <c r="H6" s="85">
        <v>8</v>
      </c>
      <c r="I6" s="85">
        <v>9</v>
      </c>
      <c r="J6" s="85">
        <v>10</v>
      </c>
      <c r="K6" s="85">
        <v>11</v>
      </c>
      <c r="L6" s="85">
        <v>12</v>
      </c>
      <c r="M6" s="86">
        <v>13</v>
      </c>
      <c r="N6" s="87" t="s">
        <v>25</v>
      </c>
    </row>
    <row r="7" spans="1:15" ht="15.75" thickTop="1">
      <c r="A7" s="72" t="s">
        <v>27</v>
      </c>
      <c r="B7" s="68">
        <v>30635.65</v>
      </c>
      <c r="C7" s="57">
        <v>69785.78</v>
      </c>
      <c r="D7" s="57">
        <v>54991.039999999994</v>
      </c>
      <c r="E7" s="57">
        <v>90611.86</v>
      </c>
      <c r="F7" s="57">
        <v>69908.740000000005</v>
      </c>
      <c r="G7" s="57">
        <v>58024.000000000007</v>
      </c>
      <c r="H7" s="88">
        <v>83345.5</v>
      </c>
      <c r="I7" s="88">
        <v>92416.79</v>
      </c>
      <c r="J7" s="88">
        <v>61223.87</v>
      </c>
      <c r="K7" s="88">
        <v>45419.679999999993</v>
      </c>
      <c r="L7" s="88">
        <v>78247.16</v>
      </c>
      <c r="M7" s="98">
        <v>98491.62</v>
      </c>
      <c r="N7" s="168">
        <f t="shared" ref="N7:N8" si="0">M7+L7+K7+J7+I7+H7+G7+F7+E7+D7+C7+B7</f>
        <v>833101.69000000006</v>
      </c>
    </row>
    <row r="8" spans="1:15" ht="15.75" thickBot="1">
      <c r="A8" s="72" t="s">
        <v>28</v>
      </c>
      <c r="B8" s="69">
        <v>18523.05</v>
      </c>
      <c r="C8" s="58">
        <v>37280.410000000003</v>
      </c>
      <c r="D8" s="58">
        <v>26576.95</v>
      </c>
      <c r="E8" s="58">
        <v>19028.77</v>
      </c>
      <c r="F8" s="58">
        <v>18162.009999999998</v>
      </c>
      <c r="G8" s="58">
        <v>17768.28</v>
      </c>
      <c r="H8" s="90">
        <v>31102</v>
      </c>
      <c r="I8" s="90">
        <v>58132.49</v>
      </c>
      <c r="J8" s="90">
        <v>100646.76</v>
      </c>
      <c r="K8" s="90">
        <v>50618.31</v>
      </c>
      <c r="L8" s="90">
        <v>33435.589999999997</v>
      </c>
      <c r="M8" s="99">
        <v>33598.660000000003</v>
      </c>
      <c r="N8" s="169">
        <f t="shared" si="0"/>
        <v>444873.27999999997</v>
      </c>
    </row>
    <row r="9" spans="1:15" ht="16.5" thickBot="1">
      <c r="A9" s="144" t="s">
        <v>49</v>
      </c>
      <c r="B9" s="158">
        <f>SUM(B7:B8)</f>
        <v>49158.7</v>
      </c>
      <c r="C9" s="159">
        <f t="shared" ref="C9:N9" si="1">SUM(C7:C8)</f>
        <v>107066.19</v>
      </c>
      <c r="D9" s="159">
        <f t="shared" si="1"/>
        <v>81567.989999999991</v>
      </c>
      <c r="E9" s="159">
        <f t="shared" si="1"/>
        <v>109640.63</v>
      </c>
      <c r="F9" s="159">
        <f t="shared" si="1"/>
        <v>88070.75</v>
      </c>
      <c r="G9" s="159">
        <f t="shared" si="1"/>
        <v>75792.28</v>
      </c>
      <c r="H9" s="159">
        <f t="shared" si="1"/>
        <v>114447.5</v>
      </c>
      <c r="I9" s="159">
        <f t="shared" si="1"/>
        <v>150549.28</v>
      </c>
      <c r="J9" s="159">
        <f t="shared" si="1"/>
        <v>161870.63</v>
      </c>
      <c r="K9" s="159">
        <f t="shared" si="1"/>
        <v>96037.989999999991</v>
      </c>
      <c r="L9" s="159">
        <f t="shared" si="1"/>
        <v>111682.75</v>
      </c>
      <c r="M9" s="161">
        <f t="shared" si="1"/>
        <v>132090.28</v>
      </c>
      <c r="N9" s="95">
        <f t="shared" si="1"/>
        <v>1277974.97</v>
      </c>
    </row>
    <row r="12" spans="1:15">
      <c r="A12" s="19"/>
      <c r="B12" s="11"/>
      <c r="C12" s="11"/>
      <c r="D12" s="11"/>
      <c r="E12" s="11"/>
      <c r="F12" s="11"/>
    </row>
    <row r="13" spans="1:15">
      <c r="A13" s="11"/>
      <c r="B13" s="11"/>
      <c r="C13" s="11"/>
      <c r="D13" s="11"/>
      <c r="E13" s="11"/>
      <c r="F13" s="11"/>
      <c r="K13" s="25"/>
      <c r="L13" s="25"/>
      <c r="M13" s="25"/>
      <c r="N13" s="25"/>
      <c r="O13" s="25"/>
    </row>
    <row r="15" spans="1:15">
      <c r="I15" s="25"/>
      <c r="K15" s="25"/>
      <c r="N15" s="25"/>
    </row>
    <row r="16" spans="1:15">
      <c r="M16" s="25"/>
    </row>
  </sheetData>
  <mergeCells count="1">
    <mergeCell ref="B3:J3"/>
  </mergeCells>
  <pageMargins left="0.7" right="0.7" top="0.75" bottom="0.75" header="0.3" footer="0.3"/>
  <pageSetup paperSize="9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2:AR17"/>
  <sheetViews>
    <sheetView workbookViewId="0">
      <selection activeCell="A14" sqref="A14"/>
    </sheetView>
  </sheetViews>
  <sheetFormatPr defaultRowHeight="15"/>
  <cols>
    <col min="1" max="1" width="25.140625" customWidth="1"/>
    <col min="2" max="13" width="15.140625" bestFit="1" customWidth="1"/>
    <col min="14" max="14" width="16.28515625" bestFit="1" customWidth="1"/>
    <col min="16" max="16" width="15.7109375" customWidth="1"/>
    <col min="27" max="27" width="32.42578125" bestFit="1" customWidth="1"/>
    <col min="28" max="28" width="14.42578125" customWidth="1"/>
    <col min="29" max="29" width="14" bestFit="1" customWidth="1"/>
    <col min="30" max="40" width="13.5703125" bestFit="1" customWidth="1"/>
    <col min="41" max="41" width="13.42578125" bestFit="1" customWidth="1"/>
    <col min="42" max="42" width="12.7109375" bestFit="1" customWidth="1"/>
    <col min="43" max="44" width="10.140625" bestFit="1" customWidth="1"/>
  </cols>
  <sheetData>
    <row r="2" spans="1:44" ht="18.75">
      <c r="A2" s="26" t="s">
        <v>34</v>
      </c>
    </row>
    <row r="3" spans="1:44" ht="15.75" thickBot="1">
      <c r="AB3" s="25" t="e">
        <f>+AC3+AD3+AE3+AF3+AG3+AH3+AI3+AJ3+AK3+AL3+AM3+AN3</f>
        <v>#REF!</v>
      </c>
      <c r="AC3" s="25" t="e">
        <f>+AC6+AC7+#REF!+#REF!+#REF!+#REF!+#REF!+#REF!+#REF!+#REF!+AC8</f>
        <v>#REF!</v>
      </c>
      <c r="AD3" s="25" t="e">
        <f>+AD6+AD7+#REF!+#REF!+#REF!+#REF!+#REF!+#REF!+#REF!+#REF!+AD8</f>
        <v>#REF!</v>
      </c>
      <c r="AE3" s="25" t="e">
        <f>+AE6+AE7+#REF!+#REF!+#REF!+#REF!+#REF!+#REF!+#REF!+#REF!+AE8</f>
        <v>#REF!</v>
      </c>
      <c r="AF3" s="25" t="e">
        <f>+AF6+AF7+#REF!+#REF!+#REF!+#REF!+#REF!+#REF!+#REF!+#REF!+AF8</f>
        <v>#REF!</v>
      </c>
      <c r="AG3" s="25" t="e">
        <f>+AG6+AG7+#REF!+#REF!+#REF!+#REF!+#REF!+#REF!+#REF!+#REF!+AG8</f>
        <v>#REF!</v>
      </c>
      <c r="AH3" s="25" t="e">
        <f>+AH6+AH7+#REF!+#REF!+#REF!+#REF!+#REF!+#REF!+#REF!+#REF!+AH8</f>
        <v>#REF!</v>
      </c>
      <c r="AI3" s="25" t="e">
        <f>+AI6+AI7+#REF!+#REF!+#REF!+#REF!+#REF!+#REF!+#REF!+#REF!+AI8</f>
        <v>#REF!</v>
      </c>
      <c r="AJ3" s="25" t="e">
        <f>+AJ6+AJ7+#REF!+#REF!+#REF!+#REF!+#REF!+#REF!+#REF!+#REF!+AJ8</f>
        <v>#REF!</v>
      </c>
      <c r="AK3" s="25" t="e">
        <f>+AK6+AK7+#REF!+#REF!+#REF!+#REF!+#REF!+#REF!+#REF!+#REF!+AK8</f>
        <v>#REF!</v>
      </c>
      <c r="AL3" s="25" t="e">
        <f>+AL6+AL7+#REF!+#REF!+#REF!+#REF!+#REF!+#REF!+#REF!+#REF!+AL8</f>
        <v>#REF!</v>
      </c>
      <c r="AM3" s="25" t="e">
        <f>+AM6+AM7+#REF!+#REF!+#REF!+#REF!+#REF!+#REF!+#REF!+#REF!+AM8</f>
        <v>#REF!</v>
      </c>
      <c r="AN3" s="25" t="e">
        <f>+AN6+AN7+#REF!+#REF!+#REF!+#REF!+#REF!+#REF!+#REF!+#REF!+AN8</f>
        <v>#REF!</v>
      </c>
    </row>
    <row r="4" spans="1:44" ht="32.25" thickBot="1">
      <c r="A4" s="73" t="s">
        <v>0</v>
      </c>
      <c r="B4" s="74" t="s">
        <v>1</v>
      </c>
      <c r="C4" s="75" t="s">
        <v>2</v>
      </c>
      <c r="D4" s="75" t="s">
        <v>3</v>
      </c>
      <c r="E4" s="75" t="s">
        <v>4</v>
      </c>
      <c r="F4" s="75" t="s">
        <v>5</v>
      </c>
      <c r="G4" s="75" t="s">
        <v>6</v>
      </c>
      <c r="H4" s="75" t="s">
        <v>7</v>
      </c>
      <c r="I4" s="75" t="s">
        <v>8</v>
      </c>
      <c r="J4" s="75" t="s">
        <v>9</v>
      </c>
      <c r="K4" s="75" t="s">
        <v>10</v>
      </c>
      <c r="L4" s="75" t="s">
        <v>11</v>
      </c>
      <c r="M4" s="78" t="s">
        <v>12</v>
      </c>
      <c r="N4" s="77" t="s">
        <v>33</v>
      </c>
    </row>
    <row r="5" spans="1:44" ht="15" customHeight="1" thickBot="1">
      <c r="A5" s="71">
        <v>1</v>
      </c>
      <c r="B5" s="36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  <c r="M5" s="8">
        <v>13</v>
      </c>
      <c r="N5" s="9" t="s">
        <v>25</v>
      </c>
      <c r="AA5" s="15" t="s">
        <v>0</v>
      </c>
      <c r="AB5" s="16" t="s">
        <v>31</v>
      </c>
      <c r="AC5" s="16" t="s">
        <v>13</v>
      </c>
      <c r="AD5" s="16" t="s">
        <v>14</v>
      </c>
      <c r="AE5" s="16" t="s">
        <v>15</v>
      </c>
      <c r="AF5" s="16" t="s">
        <v>16</v>
      </c>
      <c r="AG5" s="16" t="s">
        <v>17</v>
      </c>
      <c r="AH5" s="16" t="s">
        <v>18</v>
      </c>
      <c r="AI5" s="16" t="s">
        <v>19</v>
      </c>
      <c r="AJ5" s="16" t="s">
        <v>20</v>
      </c>
      <c r="AK5" s="16" t="s">
        <v>21</v>
      </c>
      <c r="AL5" s="16" t="s">
        <v>22</v>
      </c>
      <c r="AM5" s="16" t="s">
        <v>23</v>
      </c>
      <c r="AN5" s="16" t="s">
        <v>24</v>
      </c>
      <c r="AO5" s="17" t="s">
        <v>31</v>
      </c>
    </row>
    <row r="6" spans="1:44" ht="15.75" thickTop="1">
      <c r="A6" s="72" t="s">
        <v>27</v>
      </c>
      <c r="B6" s="102">
        <f>+ANDRIJEVICA!B7+BAR!B7+BERANE!B7+'BIJELO POLJE'!B7+BUDVA!B7+CETINJE!B7+DANILOVGRAD!B7+'HERCEG NOVI'!B7+KOLAŠIN!B7+KOTOR!B7+MOJKOVAC!B7+NIKŠIĆ!B7+PETNJICA!B7+PLAV!B7+PLUŽINE!B7+PLJEVLJA!B7+PODGORICA!B7+ROŽAJE!B7+ŠAVNIK!B7+TIVAT!B7+ULCINJ!B7+ŽABLJAK!B7</f>
        <v>7334857.5300000021</v>
      </c>
      <c r="C6" s="23">
        <f>+ANDRIJEVICA!C7+BAR!C7+BERANE!C7+'BIJELO POLJE'!C7+BUDVA!C7+CETINJE!C7+DANILOVGRAD!C7+'HERCEG NOVI'!C7+KOLAŠIN!C7+KOTOR!C7+MOJKOVAC!C7+NIKŠIĆ!C7+PETNJICA!C7+PLAV!C7+PLUŽINE!C7+PLJEVLJA!C7+PODGORICA!C7+ROŽAJE!C7+ŠAVNIK!C7+TIVAT!C7+ULCINJ!C7+ŽABLJAK!C7</f>
        <v>13570101.279999997</v>
      </c>
      <c r="D6" s="23">
        <f>+ANDRIJEVICA!D7+BAR!D7+BERANE!D7+'BIJELO POLJE'!D7+BUDVA!D7+CETINJE!D7+DANILOVGRAD!D7+'HERCEG NOVI'!D7+KOLAŠIN!D7+KOTOR!D7+MOJKOVAC!D7+NIKŠIĆ!D7+PETNJICA!D7+PLAV!D7+PLUŽINE!D7+PLJEVLJA!D7+PODGORICA!D7+ROŽAJE!D7+ŠAVNIK!D7+TIVAT!D7+ULCINJ!D7+ŽABLJAK!D7</f>
        <v>13421825.009999998</v>
      </c>
      <c r="E6" s="23">
        <f>+ANDRIJEVICA!E7+BAR!E7+BERANE!E7+'BIJELO POLJE'!E7+BUDVA!E7+CETINJE!E7+DANILOVGRAD!E7+'HERCEG NOVI'!E7+KOLAŠIN!E7+KOTOR!E7+MOJKOVAC!E7+NIKŠIĆ!E7+PETNJICA!E7+PLAV!E7+PLUŽINE!E7+PLJEVLJA!E7+PODGORICA!E7+ROŽAJE!E7+ŠAVNIK!E7+TIVAT!E7+ULCINJ!E7+ŽABLJAK!E7</f>
        <v>15049524.230000002</v>
      </c>
      <c r="F6" s="23">
        <f>+ANDRIJEVICA!F7+BAR!F7+BERANE!F7+'BIJELO POLJE'!F7+BUDVA!F7+CETINJE!F7+DANILOVGRAD!F7+'HERCEG NOVI'!F7+KOLAŠIN!F7+KOTOR!F7+MOJKOVAC!F7+NIKŠIĆ!F7+PETNJICA!F7+PLAV!F7+PLUŽINE!F7+PLJEVLJA!F7+PODGORICA!F7+ROŽAJE!F7+ŠAVNIK!F7+TIVAT!F7+ULCINJ!F7+ŽABLJAK!F7</f>
        <v>15295422.860000003</v>
      </c>
      <c r="G6" s="23">
        <f>+ANDRIJEVICA!G7+BAR!G7+BERANE!G7+'BIJELO POLJE'!G7+BUDVA!G7+CETINJE!G7+DANILOVGRAD!G7+'HERCEG NOVI'!G7+KOLAŠIN!G7+KOTOR!G7+MOJKOVAC!G7+NIKŠIĆ!G7+PETNJICA!G7+PLAV!G7+PLUŽINE!G7+PLJEVLJA!G7+PODGORICA!G7+ROŽAJE!G7+ŠAVNIK!G7+TIVAT!G7+ULCINJ!G7+ŽABLJAK!G7</f>
        <v>14947194.459999999</v>
      </c>
      <c r="H6" s="23">
        <f>+ANDRIJEVICA!H7+BAR!H7+BERANE!H7+'BIJELO POLJE'!H7+BUDVA!H7+CETINJE!H7+DANILOVGRAD!H7+'HERCEG NOVI'!H7+KOLAŠIN!H7+KOTOR!H7+MOJKOVAC!H7+NIKŠIĆ!H7+PETNJICA!H7+PLAV!H7+PLUŽINE!H7+PLJEVLJA!H7+PODGORICA!H7+ROŽAJE!H7+ŠAVNIK!H7+TIVAT!H7+ULCINJ!H7+ŽABLJAK!H7</f>
        <v>15488824.040000001</v>
      </c>
      <c r="I6" s="23">
        <f>+ANDRIJEVICA!I7+BAR!I7+BERANE!I7+'BIJELO POLJE'!I7+BUDVA!I7+CETINJE!I7+DANILOVGRAD!I7+'HERCEG NOVI'!I7+KOLAŠIN!I7+KOTOR!I7+MOJKOVAC!I7+NIKŠIĆ!I7+PETNJICA!I7+PLAV!I7+PLUŽINE!I7+PLJEVLJA!I7+PODGORICA!I7+ROŽAJE!I7+ŠAVNIK!I7+TIVAT!I7+ULCINJ!I7+ŽABLJAK!I7</f>
        <v>15291081.290000001</v>
      </c>
      <c r="J6" s="23">
        <f>+ANDRIJEVICA!J7+BAR!J7+BERANE!J7+'BIJELO POLJE'!J7+BUDVA!J7+CETINJE!J7+DANILOVGRAD!J7+'HERCEG NOVI'!J7+KOLAŠIN!J7+KOTOR!J7+MOJKOVAC!J7+NIKŠIĆ!J7+PETNJICA!J7+PLAV!J7+PLUŽINE!J7+PLJEVLJA!J7+PODGORICA!J7+ROŽAJE!J7+ŠAVNIK!J7+TIVAT!J7+ULCINJ!J7+ŽABLJAK!J7</f>
        <v>14596275.35</v>
      </c>
      <c r="K6" s="23">
        <f>+ANDRIJEVICA!K7+BAR!K7+BERANE!K7+'BIJELO POLJE'!K7+BUDVA!K7+CETINJE!K7+DANILOVGRAD!K7+'HERCEG NOVI'!K7+KOLAŠIN!K7+KOTOR!K7+MOJKOVAC!K7+NIKŠIĆ!K7+PETNJICA!K7+PLAV!K7+PLUŽINE!K7+PLJEVLJA!K7+PODGORICA!K7+ROŽAJE!K7+ŠAVNIK!K7+TIVAT!K7+ULCINJ!K7+ŽABLJAK!K7</f>
        <v>15494526.43</v>
      </c>
      <c r="L6" s="23">
        <f>+ANDRIJEVICA!L7+BAR!L7+BERANE!L7+'BIJELO POLJE'!L7+BUDVA!L7+CETINJE!L7+DANILOVGRAD!L7+'HERCEG NOVI'!L7+KOLAŠIN!L7+KOTOR!L7+MOJKOVAC!L7+NIKŠIĆ!L7+PETNJICA!L7+PLAV!L7+PLUŽINE!L7+PLJEVLJA!L7+PODGORICA!L7+ROŽAJE!L7+ŠAVNIK!L7+TIVAT!L7+ULCINJ!L7+ŽABLJAK!L7</f>
        <v>15407288.720000001</v>
      </c>
      <c r="M6" s="54">
        <f>+ANDRIJEVICA!M7+BAR!M7+BERANE!M7+'BIJELO POLJE'!M7+BUDVA!M7+CETINJE!M7+DANILOVGRAD!M7+'HERCEG NOVI'!M7+KOLAŠIN!M7+KOTOR!M7+MOJKOVAC!M7+NIKŠIĆ!M7+PETNJICA!M7+PLAV!M7+PLUŽINE!M7+PLJEVLJA!M7+PODGORICA!M7+ROŽAJE!M7+ŠAVNIK!M7+TIVAT!M7+ULCINJ!M7+ŽABLJAK!M7</f>
        <v>24992855.27</v>
      </c>
      <c r="N6" s="55">
        <f>+ANDRIJEVICA!N7+BAR!N7+BERANE!N7+'BIJELO POLJE'!N7+BUDVA!N7+CETINJE!N7+DANILOVGRAD!N7+'HERCEG NOVI'!N7+KOLAŠIN!N7+KOTOR!N7+MOJKOVAC!N7+NIKŠIĆ!N7+PETNJICA!N7+PLAV!N7+PLUŽINE!N7+PLJEVLJA!N7+PODGORICA!N7+ROŽAJE!N7+ŠAVNIK!N7+TIVAT!N7+ULCINJ!N7+ŽABLJAK!N7</f>
        <v>180889776.47000003</v>
      </c>
      <c r="AA6" s="12" t="s">
        <v>26</v>
      </c>
      <c r="AB6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C6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D6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E6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F6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G6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H6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I6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J6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K6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L6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M6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N6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O6" s="13" t="e">
        <f>AN6+AM6+AL6+AK6+AJ6+AI6+AH6+AG6+AF6+AE6+AD6+AC6</f>
        <v>#REF!</v>
      </c>
    </row>
    <row r="7" spans="1:44" ht="15.75" thickBot="1">
      <c r="A7" s="72" t="s">
        <v>28</v>
      </c>
      <c r="B7" s="102">
        <f>+ANDRIJEVICA!B8+BAR!B8+BERANE!B8+'BIJELO POLJE'!B8+BUDVA!B8+CETINJE!B8+DANILOVGRAD!B8+'HERCEG NOVI'!B8+KOLAŠIN!B8+KOTOR!B8+MOJKOVAC!B8+NIKŠIĆ!B8+PETNJICA!B8+PLAV!B8+PLUŽINE!B8+PLJEVLJA!B8+PODGORICA!B8+ROŽAJE!B8+ŠAVNIK!B8+TIVAT!B8+ULCINJ!B8+ŽABLJAK!B8</f>
        <v>29655646.200000003</v>
      </c>
      <c r="C7" s="23">
        <f>+ANDRIJEVICA!C8+BAR!C8+BERANE!C8+'BIJELO POLJE'!C8+BUDVA!C8+CETINJE!C8+DANILOVGRAD!C8+'HERCEG NOVI'!C8+KOLAŠIN!C8+KOTOR!C8+MOJKOVAC!C8+NIKŠIĆ!C8+PETNJICA!C8+PLAV!C8+PLUŽINE!C8+PLJEVLJA!C8+PODGORICA!C8+ROŽAJE!C8+ŠAVNIK!C8+TIVAT!C8+ULCINJ!C8+ŽABLJAK!C8</f>
        <v>16994869.59</v>
      </c>
      <c r="D7" s="23">
        <f>+ANDRIJEVICA!D8+BAR!D8+BERANE!D8+'BIJELO POLJE'!D8+BUDVA!D8+CETINJE!D8+DANILOVGRAD!D8+'HERCEG NOVI'!D8+KOLAŠIN!D8+KOTOR!D8+MOJKOVAC!D8+NIKŠIĆ!D8+PETNJICA!D8+PLAV!D8+PLUŽINE!D8+PLJEVLJA!D8+PODGORICA!D8+ROŽAJE!D8+ŠAVNIK!D8+TIVAT!D8+ULCINJ!D8+ŽABLJAK!D8</f>
        <v>17870510.489999995</v>
      </c>
      <c r="E7" s="23">
        <f>+ANDRIJEVICA!E8+BAR!E8+BERANE!E8+'BIJELO POLJE'!E8+BUDVA!E8+CETINJE!E8+DANILOVGRAD!E8+'HERCEG NOVI'!E8+KOLAŠIN!E8+KOTOR!E8+MOJKOVAC!E8+NIKŠIĆ!E8+PETNJICA!E8+PLAV!E8+PLUŽINE!E8+PLJEVLJA!E8+PODGORICA!E8+ROŽAJE!E8+ŠAVNIK!E8+TIVAT!E8+ULCINJ!E8+ŽABLJAK!E8</f>
        <v>15545151.029999997</v>
      </c>
      <c r="F7" s="23">
        <f>+ANDRIJEVICA!F8+BAR!F8+BERANE!F8+'BIJELO POLJE'!F8+BUDVA!F8+CETINJE!F8+DANILOVGRAD!F8+'HERCEG NOVI'!F8+KOLAŠIN!F8+KOTOR!F8+MOJKOVAC!F8+NIKŠIĆ!F8+PETNJICA!F8+PLAV!F8+PLUŽINE!F8+PLJEVLJA!F8+PODGORICA!F8+ROŽAJE!F8+ŠAVNIK!F8+TIVAT!F8+ULCINJ!F8+ŽABLJAK!F8</f>
        <v>18209838.950000003</v>
      </c>
      <c r="G7" s="23">
        <f>+ANDRIJEVICA!G8+BAR!G8+BERANE!G8+'BIJELO POLJE'!G8+BUDVA!G8+CETINJE!G8+DANILOVGRAD!G8+'HERCEG NOVI'!G8+KOLAŠIN!G8+KOTOR!G8+MOJKOVAC!G8+NIKŠIĆ!G8+PETNJICA!G8+PLAV!G8+PLUŽINE!G8+PLJEVLJA!G8+PODGORICA!G8+ROŽAJE!G8+ŠAVNIK!G8+TIVAT!G8+ULCINJ!G8+ŽABLJAK!G8</f>
        <v>20151780.729999997</v>
      </c>
      <c r="H7" s="23">
        <f>+ANDRIJEVICA!H8+BAR!H8+BERANE!H8+'BIJELO POLJE'!H8+BUDVA!H8+CETINJE!H8+DANILOVGRAD!H8+'HERCEG NOVI'!H8+KOLAŠIN!H8+KOTOR!H8+MOJKOVAC!H8+NIKŠIĆ!H8+PETNJICA!H8+PLAV!H8+PLUŽINE!H8+PLJEVLJA!H8+PODGORICA!H8+ROŽAJE!H8+ŠAVNIK!H8+TIVAT!H8+ULCINJ!H8+ŽABLJAK!H8</f>
        <v>27424160.959999997</v>
      </c>
      <c r="I7" s="23">
        <f>+ANDRIJEVICA!I8+BAR!I8+BERANE!I8+'BIJELO POLJE'!I8+BUDVA!I8+CETINJE!I8+DANILOVGRAD!I8+'HERCEG NOVI'!I8+KOLAŠIN!I8+KOTOR!I8+MOJKOVAC!I8+NIKŠIĆ!I8+PETNJICA!I8+PLAV!I8+PLUŽINE!I8+PLJEVLJA!I8+PODGORICA!I8+ROŽAJE!I8+ŠAVNIK!I8+TIVAT!I8+ULCINJ!I8+ŽABLJAK!I8</f>
        <v>34475920.979999997</v>
      </c>
      <c r="J7" s="23">
        <f>+ANDRIJEVICA!J8+BAR!J8+BERANE!J8+'BIJELO POLJE'!J8+BUDVA!J8+CETINJE!J8+DANILOVGRAD!J8+'HERCEG NOVI'!J8+KOLAŠIN!J8+KOTOR!J8+MOJKOVAC!J8+NIKŠIĆ!J8+PETNJICA!J8+PLAV!J8+PLUŽINE!J8+PLJEVLJA!J8+PODGORICA!J8+ROŽAJE!J8+ŠAVNIK!J8+TIVAT!J8+ULCINJ!J8+ŽABLJAK!J8</f>
        <v>35475910.739999995</v>
      </c>
      <c r="K7" s="23">
        <f>+ANDRIJEVICA!K8+BAR!K8+BERANE!K8+'BIJELO POLJE'!K8+BUDVA!K8+CETINJE!K8+DANILOVGRAD!K8+'HERCEG NOVI'!K8+KOLAŠIN!K8+KOTOR!K8+MOJKOVAC!K8+NIKŠIĆ!K8+PETNJICA!K8+PLAV!K8+PLUŽINE!K8+PLJEVLJA!K8+PODGORICA!K8+ROŽAJE!K8+ŠAVNIK!K8+TIVAT!K8+ULCINJ!K8+ŽABLJAK!K8</f>
        <v>28128377.179999992</v>
      </c>
      <c r="L7" s="23">
        <f>+ANDRIJEVICA!L8+BAR!L8+BERANE!L8+'BIJELO POLJE'!L8+BUDVA!L8+CETINJE!L8+DANILOVGRAD!L8+'HERCEG NOVI'!L8+KOLAŠIN!L8+KOTOR!L8+MOJKOVAC!L8+NIKŠIĆ!L8+PETNJICA!L8+PLAV!L8+PLUŽINE!L8+PLJEVLJA!L8+PODGORICA!L8+ROŽAJE!L8+ŠAVNIK!L8+TIVAT!L8+ULCINJ!L8+ŽABLJAK!L8</f>
        <v>21931022.149999999</v>
      </c>
      <c r="M7" s="54">
        <f>+ANDRIJEVICA!M8+BAR!M8+BERANE!M8+'BIJELO POLJE'!M8+BUDVA!M8+CETINJE!M8+DANILOVGRAD!M8+'HERCEG NOVI'!M8+KOLAŠIN!M8+KOTOR!M8+MOJKOVAC!M8+NIKŠIĆ!M8+PETNJICA!M8+PLAV!M8+PLUŽINE!M8+PLJEVLJA!M8+PODGORICA!M8+ROŽAJE!M8+ŠAVNIK!M8+TIVAT!M8+ULCINJ!M8+ŽABLJAK!M8</f>
        <v>23405935.490000002</v>
      </c>
      <c r="N7" s="55">
        <f>+ANDRIJEVICA!N8+BAR!N8+BERANE!N8+'BIJELO POLJE'!N8+BUDVA!N8+CETINJE!N8+DANILOVGRAD!N8+'HERCEG NOVI'!N8+KOLAŠIN!N8+KOTOR!N8+MOJKOVAC!N8+NIKŠIĆ!N8+PETNJICA!N8+PLAV!N8+PLUŽINE!N8+PLJEVLJA!N8+PODGORICA!N8+ROŽAJE!N8+ŠAVNIK!N8+TIVAT!N8+ULCINJ!N8+ŽABLJAK!N8</f>
        <v>289269124.48999989</v>
      </c>
      <c r="AA7" s="12" t="s">
        <v>27</v>
      </c>
      <c r="AB7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C7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D7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E7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F7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G7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H7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I7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J7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K7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L7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M7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N7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O7" s="13" t="e">
        <f t="shared" ref="AO7:AO9" si="0">AN7+AM7+AL7+AK7+AJ7+AI7+AH7+AG7+AF7+AE7+AD7+AC7</f>
        <v>#REF!</v>
      </c>
    </row>
    <row r="8" spans="1:44" ht="16.5" thickBot="1">
      <c r="A8" s="144" t="s">
        <v>49</v>
      </c>
      <c r="B8" s="158">
        <f>SUM(B6:B7)</f>
        <v>36990503.730000004</v>
      </c>
      <c r="C8" s="159">
        <f t="shared" ref="C8:N8" si="1">SUM(C6:C7)</f>
        <v>30564970.869999997</v>
      </c>
      <c r="D8" s="159">
        <f t="shared" si="1"/>
        <v>31292335.499999993</v>
      </c>
      <c r="E8" s="159">
        <f t="shared" si="1"/>
        <v>30594675.259999998</v>
      </c>
      <c r="F8" s="159">
        <f t="shared" si="1"/>
        <v>33505261.810000006</v>
      </c>
      <c r="G8" s="159">
        <f t="shared" si="1"/>
        <v>35098975.189999998</v>
      </c>
      <c r="H8" s="159">
        <f t="shared" si="1"/>
        <v>42912985</v>
      </c>
      <c r="I8" s="159">
        <f t="shared" si="1"/>
        <v>49767002.269999996</v>
      </c>
      <c r="J8" s="159">
        <f t="shared" si="1"/>
        <v>50072186.089999996</v>
      </c>
      <c r="K8" s="159">
        <f t="shared" si="1"/>
        <v>43622903.609999992</v>
      </c>
      <c r="L8" s="159">
        <f t="shared" si="1"/>
        <v>37338310.869999997</v>
      </c>
      <c r="M8" s="159">
        <f t="shared" si="1"/>
        <v>48398790.760000005</v>
      </c>
      <c r="N8" s="160">
        <f t="shared" si="1"/>
        <v>470158900.95999992</v>
      </c>
      <c r="AA8" s="18" t="s">
        <v>29</v>
      </c>
      <c r="AB8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C8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D8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E8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F8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G8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H8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I8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J8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K8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L8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M8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N8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O8" s="21" t="e">
        <f t="shared" si="0"/>
        <v>#REF!</v>
      </c>
    </row>
    <row r="9" spans="1:44" ht="15.75" thickBot="1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AA9" s="14" t="s">
        <v>30</v>
      </c>
      <c r="AB9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C9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D9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E9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F9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G9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H9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I9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J9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K9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L9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M9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N9" s="4" t="e">
        <f>+ANDRIJEVICA!#REF!+BAR!#REF!+BERANE!#REF!+'BIJELO POLJE'!#REF!+BUDVA!#REF!+CETINJE!#REF!+DANILOVGRAD!#REF!+'HERCEG NOVI'!#REF!+KOLAŠIN!#REF!+KOTOR!#REF!+MOJKOVAC!#REF!+NIKŠIĆ!#REF!+PETNJICA!#REF!+PLAV!#REF!+PLUŽINE!#REF!+PLJEVLJA!#REF!+PODGORICA!#REF!+ROŽAJE!#REF!+ŠAVNIK!#REF!+TIVAT!#REF!+ULCINJ!#REF!+ŽABLJAK!#REF!</f>
        <v>#REF!</v>
      </c>
      <c r="AO9" s="20" t="e">
        <f t="shared" si="0"/>
        <v>#REF!</v>
      </c>
    </row>
    <row r="10" spans="1:44">
      <c r="N10" s="142"/>
    </row>
    <row r="11" spans="1:44">
      <c r="N11" s="52"/>
      <c r="AB11" s="25" t="e">
        <f>+AB6+AB7+#REF!+#REF!+#REF!+#REF!</f>
        <v>#REF!</v>
      </c>
      <c r="AC11" s="25" t="e">
        <f>+AC6+AC7+#REF!+#REF!+#REF!+#REF!</f>
        <v>#REF!</v>
      </c>
      <c r="AD11" s="25" t="e">
        <f>+AD6+AD7+#REF!+#REF!+#REF!+#REF!</f>
        <v>#REF!</v>
      </c>
      <c r="AE11" s="25" t="e">
        <f>+AE6+AE7+#REF!+#REF!+#REF!+#REF!</f>
        <v>#REF!</v>
      </c>
      <c r="AF11" s="25" t="e">
        <f>+AF6+AF7+#REF!+#REF!+#REF!+#REF!</f>
        <v>#REF!</v>
      </c>
      <c r="AG11" s="25" t="e">
        <f>+AG6+AG7+#REF!+#REF!+#REF!+#REF!</f>
        <v>#REF!</v>
      </c>
      <c r="AH11" s="25" t="e">
        <f>+AH6+AH7+#REF!+#REF!+#REF!+#REF!</f>
        <v>#REF!</v>
      </c>
      <c r="AI11" s="25" t="e">
        <f>+AI6+AI7+#REF!+#REF!+#REF!+#REF!</f>
        <v>#REF!</v>
      </c>
      <c r="AJ11" s="25" t="e">
        <f>+AJ6+AJ7+#REF!+#REF!+#REF!+#REF!</f>
        <v>#REF!</v>
      </c>
      <c r="AK11" s="25" t="e">
        <f>+AK6+AK7+#REF!+#REF!+#REF!+#REF!</f>
        <v>#REF!</v>
      </c>
      <c r="AL11" s="25" t="e">
        <f>+AL6+AL7+#REF!+#REF!+#REF!+#REF!</f>
        <v>#REF!</v>
      </c>
      <c r="AM11" s="25" t="e">
        <f>+AM6+AM7+#REF!+#REF!+#REF!+#REF!</f>
        <v>#REF!</v>
      </c>
      <c r="AN11" s="25" t="e">
        <f>+AN6+AN7+#REF!+#REF!+#REF!+#REF!</f>
        <v>#REF!</v>
      </c>
      <c r="AO11" s="25" t="e">
        <f>+AO6+AO7+#REF!+#REF!+#REF!+#REF!</f>
        <v>#REF!</v>
      </c>
      <c r="AR11" s="25" t="e">
        <f>+#REF!-501233260</f>
        <v>#REF!</v>
      </c>
    </row>
    <row r="12" spans="1:44">
      <c r="B12" s="25"/>
      <c r="N12" s="25"/>
      <c r="AB12" s="25" t="e">
        <f>+#REF!+#REF!+#REF!+#REF!</f>
        <v>#REF!</v>
      </c>
      <c r="AC12" s="25" t="e">
        <f>+#REF!+#REF!+#REF!+#REF!</f>
        <v>#REF!</v>
      </c>
      <c r="AD12" s="25" t="e">
        <f>+#REF!+#REF!+#REF!+#REF!</f>
        <v>#REF!</v>
      </c>
      <c r="AE12" s="25" t="e">
        <f>+#REF!+#REF!+#REF!+#REF!</f>
        <v>#REF!</v>
      </c>
      <c r="AF12" s="25" t="e">
        <f>+#REF!+#REF!+#REF!+#REF!</f>
        <v>#REF!</v>
      </c>
      <c r="AG12" s="25" t="e">
        <f>+#REF!+#REF!+#REF!+#REF!</f>
        <v>#REF!</v>
      </c>
      <c r="AH12" s="25" t="e">
        <f>+#REF!+#REF!+#REF!+#REF!</f>
        <v>#REF!</v>
      </c>
      <c r="AI12" s="25" t="e">
        <f>+#REF!+#REF!+#REF!+#REF!</f>
        <v>#REF!</v>
      </c>
      <c r="AJ12" s="25" t="e">
        <f>+#REF!+#REF!+#REF!+#REF!</f>
        <v>#REF!</v>
      </c>
      <c r="AK12" s="25" t="e">
        <f>+#REF!+#REF!+#REF!+#REF!</f>
        <v>#REF!</v>
      </c>
      <c r="AL12" s="25" t="e">
        <f>+#REF!+#REF!+#REF!+#REF!</f>
        <v>#REF!</v>
      </c>
      <c r="AM12" s="25" t="e">
        <f>+#REF!+#REF!+#REF!+#REF!</f>
        <v>#REF!</v>
      </c>
      <c r="AN12" s="25" t="e">
        <f>+#REF!+#REF!+#REF!+#REF!</f>
        <v>#REF!</v>
      </c>
      <c r="AO12" s="25" t="e">
        <f>+#REF!+#REF!+#REF!+#REF!</f>
        <v>#REF!</v>
      </c>
    </row>
    <row r="13" spans="1:44">
      <c r="B13" s="25"/>
      <c r="N13" s="25"/>
      <c r="AB13" s="25" t="e">
        <f>+#REF!+#REF!+AB8</f>
        <v>#REF!</v>
      </c>
      <c r="AC13" s="25" t="e">
        <f>+#REF!+#REF!+AC8</f>
        <v>#REF!</v>
      </c>
      <c r="AD13" s="25" t="e">
        <f>+#REF!+#REF!+AD8</f>
        <v>#REF!</v>
      </c>
      <c r="AE13" s="25" t="e">
        <f>+#REF!+#REF!+AE8</f>
        <v>#REF!</v>
      </c>
      <c r="AF13" s="25" t="e">
        <f>+#REF!+#REF!+AF8</f>
        <v>#REF!</v>
      </c>
      <c r="AG13" s="25" t="e">
        <f>+#REF!+#REF!+AG8</f>
        <v>#REF!</v>
      </c>
      <c r="AH13" s="25" t="e">
        <f>+#REF!+#REF!+AH8</f>
        <v>#REF!</v>
      </c>
      <c r="AI13" s="25" t="e">
        <f>+#REF!+#REF!+AI8</f>
        <v>#REF!</v>
      </c>
      <c r="AJ13" s="25" t="e">
        <f>+#REF!+#REF!+AJ8</f>
        <v>#REF!</v>
      </c>
      <c r="AK13" s="25" t="e">
        <f>+#REF!+#REF!+AK8</f>
        <v>#REF!</v>
      </c>
      <c r="AL13" s="25" t="e">
        <f>+#REF!+#REF!+AL8</f>
        <v>#REF!</v>
      </c>
      <c r="AM13" s="25" t="e">
        <f>+#REF!+#REF!+AM8</f>
        <v>#REF!</v>
      </c>
      <c r="AN13" s="25" t="e">
        <f>+#REF!+#REF!+AN8</f>
        <v>#REF!</v>
      </c>
      <c r="AO13" s="25" t="e">
        <f>+#REF!+#REF!+AO8</f>
        <v>#REF!</v>
      </c>
      <c r="AP13" s="25" t="e">
        <f>+AC13+AD13+AE13+AF13+AG13+AH13+AI13+AJ13+AK13+AL13+AM13+AN13</f>
        <v>#REF!</v>
      </c>
    </row>
    <row r="14" spans="1:44">
      <c r="B14" s="25"/>
    </row>
    <row r="15" spans="1:44">
      <c r="B15" s="25"/>
      <c r="D15" s="25"/>
      <c r="AC15" s="25" t="e">
        <f>+AC9-51249262</f>
        <v>#REF!</v>
      </c>
      <c r="AD15" s="25" t="e">
        <f>+AD9-69502718</f>
        <v>#REF!</v>
      </c>
      <c r="AE15" s="25" t="e">
        <f>+AE9-96973585</f>
        <v>#REF!</v>
      </c>
    </row>
    <row r="17" spans="28:28">
      <c r="AB17">
        <v>1013</v>
      </c>
    </row>
  </sheetData>
  <pageMargins left="0.7" right="0.7" top="0.75" bottom="0.75" header="0.3" footer="0.3"/>
  <pageSetup paperSize="9" scale="8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N21"/>
  <sheetViews>
    <sheetView workbookViewId="0">
      <selection activeCell="A12" sqref="A12"/>
    </sheetView>
  </sheetViews>
  <sheetFormatPr defaultRowHeight="15"/>
  <cols>
    <col min="1" max="1" width="28" style="1" customWidth="1"/>
    <col min="2" max="2" width="11.5703125" style="1" customWidth="1"/>
    <col min="3" max="3" width="14" style="1" bestFit="1" customWidth="1"/>
    <col min="4" max="5" width="13.42578125" style="1" customWidth="1"/>
    <col min="6" max="7" width="14" style="1" bestFit="1" customWidth="1"/>
    <col min="8" max="9" width="12.140625" style="1" bestFit="1" customWidth="1"/>
    <col min="10" max="10" width="12" style="1" customWidth="1"/>
    <col min="11" max="11" width="12.140625" style="1" bestFit="1" customWidth="1"/>
    <col min="12" max="12" width="11.7109375" style="1" customWidth="1"/>
    <col min="13" max="13" width="12.140625" style="1" bestFit="1" customWidth="1"/>
    <col min="14" max="14" width="14" style="1" bestFit="1" customWidth="1"/>
    <col min="15" max="15" width="5.28515625" style="1" customWidth="1"/>
    <col min="16" max="16384" width="9.140625" style="1"/>
  </cols>
  <sheetData>
    <row r="3" spans="1:14" ht="21" customHeight="1">
      <c r="A3" s="3"/>
      <c r="B3" s="175" t="s">
        <v>36</v>
      </c>
      <c r="C3" s="175"/>
      <c r="D3" s="175"/>
      <c r="E3" s="175"/>
      <c r="F3" s="175"/>
      <c r="G3" s="175"/>
      <c r="H3" s="175"/>
      <c r="I3" s="176"/>
      <c r="J3" s="176"/>
    </row>
    <row r="4" spans="1:14" ht="15.75" thickBot="1">
      <c r="M4" s="2"/>
      <c r="N4" s="2"/>
    </row>
    <row r="5" spans="1:14" ht="45.75" thickBot="1">
      <c r="A5" s="73" t="s">
        <v>0</v>
      </c>
      <c r="B5" s="74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8" t="s">
        <v>12</v>
      </c>
      <c r="N5" s="77" t="s">
        <v>33</v>
      </c>
    </row>
    <row r="6" spans="1:14" ht="15.75" thickBot="1">
      <c r="A6" s="82">
        <v>1</v>
      </c>
      <c r="B6" s="84">
        <v>2</v>
      </c>
      <c r="C6" s="85">
        <v>3</v>
      </c>
      <c r="D6" s="85">
        <v>4</v>
      </c>
      <c r="E6" s="85">
        <v>5</v>
      </c>
      <c r="F6" s="85">
        <v>6</v>
      </c>
      <c r="G6" s="85">
        <v>7</v>
      </c>
      <c r="H6" s="85">
        <v>8</v>
      </c>
      <c r="I6" s="85">
        <v>9</v>
      </c>
      <c r="J6" s="85">
        <v>10</v>
      </c>
      <c r="K6" s="85">
        <v>11</v>
      </c>
      <c r="L6" s="85">
        <v>12</v>
      </c>
      <c r="M6" s="86">
        <v>13</v>
      </c>
      <c r="N6" s="87" t="s">
        <v>25</v>
      </c>
    </row>
    <row r="7" spans="1:14" ht="15.75" thickTop="1">
      <c r="A7" s="72" t="s">
        <v>27</v>
      </c>
      <c r="B7" s="68">
        <v>143221.61000000002</v>
      </c>
      <c r="C7" s="57">
        <v>317853.21999999991</v>
      </c>
      <c r="D7" s="57">
        <v>339781.55</v>
      </c>
      <c r="E7" s="57">
        <v>506744.05</v>
      </c>
      <c r="F7" s="57">
        <v>363411.54</v>
      </c>
      <c r="G7" s="57">
        <v>352119.82</v>
      </c>
      <c r="H7" s="88">
        <f>354122.68+4887.05</f>
        <v>359009.73</v>
      </c>
      <c r="I7" s="88">
        <f>403277.33+14520.84</f>
        <v>417798.17000000004</v>
      </c>
      <c r="J7" s="88">
        <f>336504.67+9650.92</f>
        <v>346155.58999999997</v>
      </c>
      <c r="K7" s="88">
        <f>443844.32+5201.37</f>
        <v>449045.69</v>
      </c>
      <c r="L7" s="88">
        <f>527877.79+4812.58</f>
        <v>532690.37</v>
      </c>
      <c r="M7" s="89">
        <f>754401.82+8739.66</f>
        <v>763141.48</v>
      </c>
      <c r="N7" s="43">
        <f t="shared" ref="N7:N8" si="0">M7+L7+K7+J7+I7+H7+G7+F7+E7+D7+C7+B7</f>
        <v>4890972.8199999994</v>
      </c>
    </row>
    <row r="8" spans="1:14" ht="15.75" thickBot="1">
      <c r="A8" s="72" t="s">
        <v>28</v>
      </c>
      <c r="B8" s="69">
        <v>88015.06</v>
      </c>
      <c r="C8" s="58">
        <f>135205.45+316.07</f>
        <v>135521.52000000002</v>
      </c>
      <c r="D8" s="58">
        <f>99586.54+275</f>
        <v>99861.54</v>
      </c>
      <c r="E8" s="58">
        <v>89058.57</v>
      </c>
      <c r="F8" s="58">
        <v>99580.15</v>
      </c>
      <c r="G8" s="58">
        <v>87979.1</v>
      </c>
      <c r="H8" s="90">
        <f>129608.45+2361.68</f>
        <v>131970.13</v>
      </c>
      <c r="I8" s="90">
        <f>148196.13+7477.54</f>
        <v>155673.67000000001</v>
      </c>
      <c r="J8" s="90">
        <f>162591.23+1978.44</f>
        <v>164569.67000000001</v>
      </c>
      <c r="K8" s="90">
        <f>112422.9+8363.18</f>
        <v>120786.07999999999</v>
      </c>
      <c r="L8" s="90">
        <f>54053.06+2270</f>
        <v>56323.06</v>
      </c>
      <c r="M8" s="91">
        <f>145677.68+1894</f>
        <v>147571.68</v>
      </c>
      <c r="N8" s="44">
        <f t="shared" si="0"/>
        <v>1376910.2300000002</v>
      </c>
    </row>
    <row r="9" spans="1:14" ht="16.5" thickBot="1">
      <c r="A9" s="144" t="s">
        <v>49</v>
      </c>
      <c r="B9" s="143">
        <f>SUM(B7:B8)</f>
        <v>231236.67</v>
      </c>
      <c r="C9" s="143">
        <f t="shared" ref="C9:N9" si="1">SUM(C7:C8)</f>
        <v>453374.73999999993</v>
      </c>
      <c r="D9" s="143">
        <f t="shared" si="1"/>
        <v>439643.08999999997</v>
      </c>
      <c r="E9" s="143">
        <f t="shared" si="1"/>
        <v>595802.62</v>
      </c>
      <c r="F9" s="143">
        <f t="shared" si="1"/>
        <v>462991.68999999994</v>
      </c>
      <c r="G9" s="143">
        <f t="shared" si="1"/>
        <v>440098.92000000004</v>
      </c>
      <c r="H9" s="143">
        <f t="shared" si="1"/>
        <v>490979.86</v>
      </c>
      <c r="I9" s="143">
        <f t="shared" si="1"/>
        <v>573471.84000000008</v>
      </c>
      <c r="J9" s="143">
        <f t="shared" si="1"/>
        <v>510725.26</v>
      </c>
      <c r="K9" s="143">
        <f t="shared" si="1"/>
        <v>569831.77</v>
      </c>
      <c r="L9" s="143">
        <f t="shared" si="1"/>
        <v>589013.42999999993</v>
      </c>
      <c r="M9" s="143">
        <f t="shared" si="1"/>
        <v>910713.15999999992</v>
      </c>
      <c r="N9" s="143">
        <f t="shared" si="1"/>
        <v>6267883.0499999998</v>
      </c>
    </row>
    <row r="12" spans="1:14">
      <c r="A12" s="19"/>
      <c r="B12" s="11"/>
      <c r="C12" s="11"/>
      <c r="D12" s="11"/>
      <c r="E12" s="11"/>
      <c r="F12" s="11"/>
    </row>
    <row r="13" spans="1:14">
      <c r="A13" s="11"/>
      <c r="B13" s="11"/>
      <c r="C13" s="11"/>
      <c r="D13" s="11"/>
      <c r="E13" s="11"/>
      <c r="F13" s="11"/>
      <c r="I13" s="34"/>
      <c r="J13" s="34"/>
      <c r="K13" s="34"/>
      <c r="L13" s="35"/>
      <c r="M13" s="35"/>
    </row>
    <row r="14" spans="1:14">
      <c r="I14" s="34"/>
      <c r="J14" s="34"/>
      <c r="K14" s="34"/>
      <c r="L14" s="34"/>
      <c r="M14" s="35"/>
    </row>
    <row r="15" spans="1:14">
      <c r="H15" s="34"/>
      <c r="I15" s="34"/>
      <c r="J15" s="34"/>
      <c r="K15" s="34"/>
      <c r="L15" s="34"/>
    </row>
    <row r="16" spans="1:14">
      <c r="H16" s="34"/>
      <c r="I16" s="34"/>
      <c r="J16" s="34"/>
      <c r="K16" s="34"/>
      <c r="L16" s="34"/>
      <c r="M16" s="35"/>
    </row>
    <row r="17" spans="8:12">
      <c r="H17" s="34"/>
      <c r="J17" s="34"/>
      <c r="K17" s="34"/>
      <c r="L17" s="34"/>
    </row>
    <row r="18" spans="8:12">
      <c r="H18" s="34"/>
      <c r="J18" s="34"/>
      <c r="L18" s="34"/>
    </row>
    <row r="19" spans="8:12">
      <c r="H19" s="34"/>
      <c r="I19" s="34"/>
      <c r="L19" s="34"/>
    </row>
    <row r="20" spans="8:12">
      <c r="H20" s="34"/>
    </row>
    <row r="21" spans="8:12">
      <c r="H21" s="34"/>
      <c r="L21" s="34"/>
    </row>
  </sheetData>
  <mergeCells count="1">
    <mergeCell ref="B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A12" sqref="A12"/>
    </sheetView>
  </sheetViews>
  <sheetFormatPr defaultRowHeight="15"/>
  <cols>
    <col min="1" max="1" width="27.5703125" style="1" customWidth="1"/>
    <col min="2" max="2" width="12" style="1" customWidth="1"/>
    <col min="3" max="4" width="12.140625" style="1" bestFit="1" customWidth="1"/>
    <col min="5" max="5" width="12.140625" style="1" customWidth="1"/>
    <col min="6" max="6" width="12.140625" style="1" bestFit="1" customWidth="1"/>
    <col min="7" max="7" width="11.7109375" style="1" customWidth="1"/>
    <col min="8" max="8" width="11.42578125" style="1" customWidth="1"/>
    <col min="9" max="9" width="11.5703125" style="1" customWidth="1"/>
    <col min="10" max="13" width="14" style="1" bestFit="1" customWidth="1"/>
    <col min="14" max="14" width="15.140625" style="1" bestFit="1" customWidth="1"/>
    <col min="15" max="15" width="5.42578125" style="1" customWidth="1"/>
    <col min="16" max="16384" width="9.140625" style="1"/>
  </cols>
  <sheetData>
    <row r="3" spans="1:14" ht="21" customHeight="1">
      <c r="A3" s="3"/>
      <c r="B3" s="175" t="s">
        <v>37</v>
      </c>
      <c r="C3" s="175"/>
      <c r="D3" s="175"/>
      <c r="E3" s="175"/>
      <c r="F3" s="175"/>
      <c r="G3" s="175"/>
      <c r="H3" s="175"/>
      <c r="I3" s="176"/>
      <c r="J3" s="176"/>
    </row>
    <row r="4" spans="1:14" ht="15.75" thickBot="1">
      <c r="M4" s="2"/>
      <c r="N4" s="2"/>
    </row>
    <row r="5" spans="1:14" ht="32.25" thickBot="1">
      <c r="A5" s="70" t="s">
        <v>0</v>
      </c>
      <c r="B5" s="93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8" t="s">
        <v>12</v>
      </c>
      <c r="N5" s="94" t="s">
        <v>33</v>
      </c>
    </row>
    <row r="6" spans="1:14" ht="15.75" thickBot="1">
      <c r="A6" s="71">
        <v>1</v>
      </c>
      <c r="B6" s="81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  <c r="I6" s="45">
        <v>9</v>
      </c>
      <c r="J6" s="45">
        <v>10</v>
      </c>
      <c r="K6" s="45">
        <v>11</v>
      </c>
      <c r="L6" s="45">
        <v>12</v>
      </c>
      <c r="M6" s="46">
        <v>13</v>
      </c>
      <c r="N6" s="83" t="s">
        <v>25</v>
      </c>
    </row>
    <row r="7" spans="1:14" ht="15.75" thickTop="1">
      <c r="A7" s="72" t="s">
        <v>27</v>
      </c>
      <c r="B7" s="80">
        <v>271696.74</v>
      </c>
      <c r="C7" s="47">
        <v>488523.38999999996</v>
      </c>
      <c r="D7" s="47">
        <v>453500.48</v>
      </c>
      <c r="E7" s="47">
        <v>675427.81</v>
      </c>
      <c r="F7" s="47">
        <v>543584.19000000006</v>
      </c>
      <c r="G7" s="47">
        <v>555474.78000000014</v>
      </c>
      <c r="H7" s="48">
        <v>524313.97</v>
      </c>
      <c r="I7" s="48">
        <v>596915.08000000007</v>
      </c>
      <c r="J7" s="48">
        <v>490320.7</v>
      </c>
      <c r="K7" s="48">
        <v>547295.80000000005</v>
      </c>
      <c r="L7" s="48">
        <v>1167852.73</v>
      </c>
      <c r="M7" s="61">
        <v>1244351.8299999998</v>
      </c>
      <c r="N7" s="5">
        <f t="shared" ref="N7:N8" si="0">M7+L7+K7+J7+I7+H7+G7+F7+E7+D7+C7+B7</f>
        <v>7559257.5000000009</v>
      </c>
    </row>
    <row r="8" spans="1:14" ht="15.75" thickBot="1">
      <c r="A8" s="72" t="s">
        <v>28</v>
      </c>
      <c r="B8" s="92">
        <v>665021.77</v>
      </c>
      <c r="C8" s="60">
        <v>463929.37</v>
      </c>
      <c r="D8" s="60">
        <v>206905.96</v>
      </c>
      <c r="E8" s="60">
        <v>237863.54</v>
      </c>
      <c r="F8" s="60">
        <v>270271.03000000003</v>
      </c>
      <c r="G8" s="60">
        <v>107139.14</v>
      </c>
      <c r="H8" s="59">
        <v>319562.43</v>
      </c>
      <c r="I8" s="59">
        <v>89263.62</v>
      </c>
      <c r="J8" s="59">
        <v>842492.94</v>
      </c>
      <c r="K8" s="59">
        <v>516652.08</v>
      </c>
      <c r="L8" s="59">
        <v>469816.08</v>
      </c>
      <c r="M8" s="62">
        <v>224947.78</v>
      </c>
      <c r="N8" s="6">
        <f t="shared" si="0"/>
        <v>4413865.74</v>
      </c>
    </row>
    <row r="9" spans="1:14" ht="16.5" thickBot="1">
      <c r="A9" s="144" t="s">
        <v>49</v>
      </c>
      <c r="B9" s="158">
        <f>SUM(B7:B8)</f>
        <v>936718.51</v>
      </c>
      <c r="C9" s="159">
        <f t="shared" ref="C9:N9" si="1">SUM(C7:C8)</f>
        <v>952452.76</v>
      </c>
      <c r="D9" s="159">
        <f t="shared" si="1"/>
        <v>660406.43999999994</v>
      </c>
      <c r="E9" s="159">
        <f t="shared" si="1"/>
        <v>913291.35000000009</v>
      </c>
      <c r="F9" s="159">
        <f t="shared" si="1"/>
        <v>813855.22000000009</v>
      </c>
      <c r="G9" s="159">
        <f t="shared" si="1"/>
        <v>662613.92000000016</v>
      </c>
      <c r="H9" s="159">
        <f t="shared" si="1"/>
        <v>843876.39999999991</v>
      </c>
      <c r="I9" s="159">
        <f t="shared" si="1"/>
        <v>686178.70000000007</v>
      </c>
      <c r="J9" s="159">
        <f t="shared" si="1"/>
        <v>1332813.6399999999</v>
      </c>
      <c r="K9" s="159">
        <f t="shared" si="1"/>
        <v>1063947.8800000001</v>
      </c>
      <c r="L9" s="159">
        <f t="shared" si="1"/>
        <v>1637668.81</v>
      </c>
      <c r="M9" s="161">
        <f t="shared" si="1"/>
        <v>1469299.6099999999</v>
      </c>
      <c r="N9" s="95">
        <f t="shared" si="1"/>
        <v>11973123.240000002</v>
      </c>
    </row>
    <row r="10" spans="1:14">
      <c r="E10" s="25"/>
    </row>
    <row r="11" spans="1:14">
      <c r="E11" s="24"/>
    </row>
    <row r="12" spans="1:14">
      <c r="A12" s="19"/>
      <c r="B12" s="11"/>
      <c r="C12" s="11"/>
      <c r="D12" s="11"/>
      <c r="E12" s="11"/>
      <c r="F12" s="11"/>
    </row>
    <row r="13" spans="1:14">
      <c r="A13" s="11"/>
      <c r="B13" s="11"/>
      <c r="C13" s="11"/>
      <c r="D13" s="11"/>
      <c r="E13" s="11"/>
      <c r="F13" s="11"/>
    </row>
  </sheetData>
  <mergeCells count="1">
    <mergeCell ref="B3:J3"/>
  </mergeCells>
  <pageMargins left="0.7" right="0.7" top="0.75" bottom="0.75" header="0.3" footer="0.3"/>
  <pageSetup paperSize="9" orientation="portrait" verticalDpi="599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A12" sqref="A12"/>
    </sheetView>
  </sheetViews>
  <sheetFormatPr defaultRowHeight="15"/>
  <cols>
    <col min="1" max="1" width="27.140625" style="1" customWidth="1"/>
    <col min="2" max="13" width="14" style="1" bestFit="1" customWidth="1"/>
    <col min="14" max="14" width="15.140625" style="1" bestFit="1" customWidth="1"/>
    <col min="15" max="15" width="5.7109375" style="1" customWidth="1"/>
    <col min="16" max="16384" width="9.140625" style="1"/>
  </cols>
  <sheetData>
    <row r="3" spans="1:14" ht="21" customHeight="1">
      <c r="A3" s="3"/>
      <c r="B3" s="175" t="s">
        <v>38</v>
      </c>
      <c r="C3" s="175"/>
      <c r="D3" s="175"/>
      <c r="E3" s="175"/>
      <c r="F3" s="175"/>
      <c r="G3" s="175"/>
      <c r="H3" s="175"/>
      <c r="I3" s="176"/>
      <c r="J3" s="176"/>
    </row>
    <row r="4" spans="1:14" ht="15.75" thickBot="1">
      <c r="M4" s="2"/>
      <c r="N4" s="2"/>
    </row>
    <row r="5" spans="1:14" ht="32.25" thickBot="1">
      <c r="A5" s="73" t="s">
        <v>0</v>
      </c>
      <c r="B5" s="74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8" t="s">
        <v>12</v>
      </c>
      <c r="N5" s="77" t="s">
        <v>33</v>
      </c>
    </row>
    <row r="6" spans="1:14" ht="15.75" thickBot="1">
      <c r="A6" s="100">
        <v>1</v>
      </c>
      <c r="B6" s="97">
        <v>2</v>
      </c>
      <c r="C6" s="85">
        <v>3</v>
      </c>
      <c r="D6" s="85">
        <v>4</v>
      </c>
      <c r="E6" s="85">
        <v>5</v>
      </c>
      <c r="F6" s="85">
        <v>6</v>
      </c>
      <c r="G6" s="85">
        <v>7</v>
      </c>
      <c r="H6" s="85">
        <v>8</v>
      </c>
      <c r="I6" s="85">
        <v>9</v>
      </c>
      <c r="J6" s="85">
        <v>10</v>
      </c>
      <c r="K6" s="85">
        <v>11</v>
      </c>
      <c r="L6" s="85">
        <v>12</v>
      </c>
      <c r="M6" s="86">
        <v>13</v>
      </c>
      <c r="N6" s="87" t="s">
        <v>25</v>
      </c>
    </row>
    <row r="7" spans="1:14" ht="15.75" thickTop="1">
      <c r="A7" s="72" t="s">
        <v>27</v>
      </c>
      <c r="B7" s="68">
        <v>334877.27</v>
      </c>
      <c r="C7" s="57">
        <v>747730.79999999993</v>
      </c>
      <c r="D7" s="57">
        <v>861306.27999999991</v>
      </c>
      <c r="E7" s="57">
        <v>971964.97</v>
      </c>
      <c r="F7" s="57">
        <v>1655518.24</v>
      </c>
      <c r="G7" s="57">
        <v>1094097.7799999998</v>
      </c>
      <c r="H7" s="88">
        <v>1220174.3999999999</v>
      </c>
      <c r="I7" s="88">
        <v>1213883.8700000001</v>
      </c>
      <c r="J7" s="88">
        <v>1223831</v>
      </c>
      <c r="K7" s="88">
        <v>1089211.18</v>
      </c>
      <c r="L7" s="88">
        <v>941015.53999999992</v>
      </c>
      <c r="M7" s="98">
        <v>1468513.23</v>
      </c>
      <c r="N7" s="5">
        <f t="shared" ref="N7:N8" si="0">M7+L7+K7+J7+I7+H7+G7+F7+E7+D7+C7+B7</f>
        <v>12822124.560000001</v>
      </c>
    </row>
    <row r="8" spans="1:14" ht="15.75" thickBot="1">
      <c r="A8" s="72" t="s">
        <v>28</v>
      </c>
      <c r="B8" s="69">
        <v>1462991.71</v>
      </c>
      <c r="C8" s="58">
        <v>838575.29</v>
      </c>
      <c r="D8" s="58">
        <v>1144679.25</v>
      </c>
      <c r="E8" s="58">
        <v>1237129.1499999999</v>
      </c>
      <c r="F8" s="58">
        <v>1394029.74</v>
      </c>
      <c r="G8" s="58">
        <v>1600322.97</v>
      </c>
      <c r="H8" s="90">
        <v>2265926.4500000002</v>
      </c>
      <c r="I8" s="90">
        <v>4069129.04</v>
      </c>
      <c r="J8" s="90">
        <v>4574059.92</v>
      </c>
      <c r="K8" s="90">
        <v>2955458.78</v>
      </c>
      <c r="L8" s="90">
        <v>1470102.23</v>
      </c>
      <c r="M8" s="99">
        <v>987776.43</v>
      </c>
      <c r="N8" s="6">
        <f t="shared" si="0"/>
        <v>24000180.959999993</v>
      </c>
    </row>
    <row r="9" spans="1:14" ht="16.5" thickBot="1">
      <c r="A9" s="144" t="s">
        <v>49</v>
      </c>
      <c r="B9" s="158">
        <f>SUM(B7:B8)</f>
        <v>1797868.98</v>
      </c>
      <c r="C9" s="159">
        <f t="shared" ref="C9:N9" si="1">SUM(C7:C8)</f>
        <v>1586306.0899999999</v>
      </c>
      <c r="D9" s="159">
        <f t="shared" si="1"/>
        <v>2005985.5299999998</v>
      </c>
      <c r="E9" s="159">
        <f t="shared" si="1"/>
        <v>2209094.12</v>
      </c>
      <c r="F9" s="159">
        <f t="shared" si="1"/>
        <v>3049547.98</v>
      </c>
      <c r="G9" s="159">
        <f t="shared" si="1"/>
        <v>2694420.75</v>
      </c>
      <c r="H9" s="159">
        <f t="shared" si="1"/>
        <v>3486100.85</v>
      </c>
      <c r="I9" s="159">
        <f t="shared" si="1"/>
        <v>5283012.91</v>
      </c>
      <c r="J9" s="159">
        <f t="shared" si="1"/>
        <v>5797890.9199999999</v>
      </c>
      <c r="K9" s="159">
        <f t="shared" si="1"/>
        <v>4044669.96</v>
      </c>
      <c r="L9" s="159">
        <f t="shared" si="1"/>
        <v>2411117.77</v>
      </c>
      <c r="M9" s="161">
        <f t="shared" si="1"/>
        <v>2456289.66</v>
      </c>
      <c r="N9" s="95">
        <f t="shared" si="1"/>
        <v>36822305.519999996</v>
      </c>
    </row>
    <row r="12" spans="1:14">
      <c r="A12" s="19"/>
      <c r="B12" s="11"/>
      <c r="C12" s="11"/>
      <c r="D12" s="11"/>
      <c r="E12" s="11"/>
      <c r="F12" s="11"/>
    </row>
    <row r="13" spans="1:14">
      <c r="A13" s="11"/>
      <c r="B13" s="11"/>
      <c r="C13" s="11"/>
      <c r="D13" s="11"/>
      <c r="E13" s="11"/>
      <c r="F13" s="11"/>
    </row>
  </sheetData>
  <mergeCells count="1">
    <mergeCell ref="B3:J3"/>
  </mergeCells>
  <pageMargins left="0.7" right="0.7" top="0.75" bottom="0.75" header="0.3" footer="0.3"/>
  <pageSetup paperSize="9" orientation="portrait" verticalDpi="599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N13"/>
  <sheetViews>
    <sheetView topLeftCell="A3" workbookViewId="0">
      <selection activeCell="A12" sqref="A12"/>
    </sheetView>
  </sheetViews>
  <sheetFormatPr defaultRowHeight="15"/>
  <cols>
    <col min="1" max="1" width="27.5703125" style="1" customWidth="1"/>
    <col min="2" max="2" width="11.28515625" style="1" bestFit="1" customWidth="1"/>
    <col min="3" max="13" width="12.28515625" style="1" bestFit="1" customWidth="1"/>
    <col min="14" max="14" width="15.140625" style="1" bestFit="1" customWidth="1"/>
    <col min="15" max="15" width="4.5703125" style="1" customWidth="1"/>
    <col min="16" max="16384" width="9.140625" style="1"/>
  </cols>
  <sheetData>
    <row r="3" spans="1:14" ht="21" customHeight="1">
      <c r="A3" s="3"/>
      <c r="B3" s="175" t="s">
        <v>39</v>
      </c>
      <c r="C3" s="175"/>
      <c r="D3" s="175"/>
      <c r="E3" s="175"/>
      <c r="F3" s="175"/>
      <c r="G3" s="175"/>
      <c r="H3" s="175"/>
      <c r="I3" s="176"/>
      <c r="J3" s="176"/>
    </row>
    <row r="4" spans="1:14" ht="15.75" thickBot="1">
      <c r="M4" s="2"/>
      <c r="N4" s="2"/>
    </row>
    <row r="5" spans="1:14" ht="32.25" thickBot="1">
      <c r="A5" s="73" t="s">
        <v>0</v>
      </c>
      <c r="B5" s="93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8" t="s">
        <v>12</v>
      </c>
      <c r="N5" s="77" t="s">
        <v>33</v>
      </c>
    </row>
    <row r="6" spans="1:14" ht="15.75" thickBot="1">
      <c r="A6" s="71">
        <v>1</v>
      </c>
      <c r="B6" s="96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36">
        <v>11</v>
      </c>
      <c r="L6" s="7">
        <v>12</v>
      </c>
      <c r="M6" s="8">
        <v>13</v>
      </c>
      <c r="N6" s="9" t="s">
        <v>25</v>
      </c>
    </row>
    <row r="7" spans="1:14" ht="15.75" thickTop="1">
      <c r="A7" s="72" t="s">
        <v>27</v>
      </c>
      <c r="B7" s="64">
        <v>208788.69</v>
      </c>
      <c r="C7" s="57">
        <v>340743.32999999996</v>
      </c>
      <c r="D7" s="57">
        <v>337770.68000000005</v>
      </c>
      <c r="E7" s="57">
        <v>384659.69999999995</v>
      </c>
      <c r="F7" s="57">
        <v>370218.55000000005</v>
      </c>
      <c r="G7" s="57">
        <v>390757.07999999996</v>
      </c>
      <c r="H7" s="48">
        <v>425380.81</v>
      </c>
      <c r="I7" s="48">
        <v>409969.31000000006</v>
      </c>
      <c r="J7" s="48">
        <v>347684.01</v>
      </c>
      <c r="K7" s="48">
        <v>474317.53</v>
      </c>
      <c r="L7" s="48">
        <v>378062.63</v>
      </c>
      <c r="M7" s="61">
        <v>624576.28999999992</v>
      </c>
      <c r="N7" s="5">
        <f t="shared" ref="N7:N8" si="0">M7+L7+K7+J7+I7+H7+G7+F7+E7+D7+C7+B7</f>
        <v>4692928.6100000003</v>
      </c>
    </row>
    <row r="8" spans="1:14" ht="15.75" thickBot="1">
      <c r="A8" s="72" t="s">
        <v>28</v>
      </c>
      <c r="B8" s="66">
        <v>177188.51</v>
      </c>
      <c r="C8" s="58">
        <v>66106.81</v>
      </c>
      <c r="D8" s="58">
        <v>160628.01</v>
      </c>
      <c r="E8" s="58">
        <v>176277.24</v>
      </c>
      <c r="F8" s="58">
        <v>265936.21000000002</v>
      </c>
      <c r="G8" s="58">
        <v>184831.11</v>
      </c>
      <c r="H8" s="59">
        <v>242003.03</v>
      </c>
      <c r="I8" s="59">
        <v>172001.79</v>
      </c>
      <c r="J8" s="59">
        <v>193964.92</v>
      </c>
      <c r="K8" s="59">
        <v>177682.59</v>
      </c>
      <c r="L8" s="59">
        <v>176332.38</v>
      </c>
      <c r="M8" s="62">
        <v>129918.36</v>
      </c>
      <c r="N8" s="6">
        <f t="shared" si="0"/>
        <v>2122870.96</v>
      </c>
    </row>
    <row r="9" spans="1:14" ht="15.75" thickBot="1">
      <c r="A9" s="145" t="s">
        <v>49</v>
      </c>
      <c r="B9" s="106">
        <f>SUM(B7:B8)</f>
        <v>385977.2</v>
      </c>
      <c r="C9" s="104">
        <f t="shared" ref="C9:N9" si="1">SUM(C7:C8)</f>
        <v>406850.13999999996</v>
      </c>
      <c r="D9" s="104">
        <f t="shared" si="1"/>
        <v>498398.69000000006</v>
      </c>
      <c r="E9" s="104">
        <f t="shared" si="1"/>
        <v>560936.93999999994</v>
      </c>
      <c r="F9" s="104">
        <f t="shared" si="1"/>
        <v>636154.76</v>
      </c>
      <c r="G9" s="104">
        <f t="shared" si="1"/>
        <v>575588.18999999994</v>
      </c>
      <c r="H9" s="104">
        <f t="shared" si="1"/>
        <v>667383.84</v>
      </c>
      <c r="I9" s="104">
        <f t="shared" si="1"/>
        <v>581971.10000000009</v>
      </c>
      <c r="J9" s="104">
        <f t="shared" si="1"/>
        <v>541648.93000000005</v>
      </c>
      <c r="K9" s="104">
        <f t="shared" si="1"/>
        <v>652000.12</v>
      </c>
      <c r="L9" s="104">
        <f t="shared" si="1"/>
        <v>554395.01</v>
      </c>
      <c r="M9" s="105">
        <f t="shared" si="1"/>
        <v>754494.64999999991</v>
      </c>
      <c r="N9" s="162">
        <f t="shared" si="1"/>
        <v>6815799.5700000003</v>
      </c>
    </row>
    <row r="12" spans="1:14">
      <c r="A12" s="19"/>
      <c r="B12" s="11"/>
      <c r="C12" s="11"/>
      <c r="D12" s="11"/>
      <c r="E12" s="11"/>
      <c r="F12" s="11"/>
    </row>
    <row r="13" spans="1:14">
      <c r="A13" s="11"/>
      <c r="B13" s="11"/>
      <c r="C13" s="11"/>
      <c r="D13" s="11"/>
      <c r="E13" s="11"/>
      <c r="F13" s="11"/>
    </row>
  </sheetData>
  <mergeCells count="1">
    <mergeCell ref="B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A12" sqref="A12"/>
    </sheetView>
  </sheetViews>
  <sheetFormatPr defaultRowHeight="15"/>
  <cols>
    <col min="1" max="1" width="27.85546875" style="1" customWidth="1"/>
    <col min="2" max="2" width="12.28515625" style="1" bestFit="1" customWidth="1"/>
    <col min="3" max="3" width="12.42578125" style="1" bestFit="1" customWidth="1"/>
    <col min="4" max="4" width="12.140625" style="1" customWidth="1"/>
    <col min="5" max="5" width="12.28515625" style="1" bestFit="1" customWidth="1"/>
    <col min="6" max="7" width="12.42578125" style="1" bestFit="1" customWidth="1"/>
    <col min="8" max="8" width="12.140625" style="1" customWidth="1"/>
    <col min="9" max="11" width="12.42578125" style="1" bestFit="1" customWidth="1"/>
    <col min="12" max="12" width="11.7109375" style="1" customWidth="1"/>
    <col min="13" max="13" width="12" style="1" customWidth="1"/>
    <col min="14" max="14" width="13" style="1" customWidth="1"/>
    <col min="15" max="15" width="4.85546875" style="1" customWidth="1"/>
    <col min="16" max="16384" width="9.140625" style="1"/>
  </cols>
  <sheetData>
    <row r="3" spans="1:14" ht="21" customHeight="1">
      <c r="A3" s="3"/>
      <c r="B3" s="177" t="s">
        <v>40</v>
      </c>
      <c r="C3" s="177"/>
      <c r="D3" s="177"/>
      <c r="E3" s="177"/>
      <c r="F3" s="177"/>
      <c r="G3" s="177"/>
      <c r="H3" s="177"/>
      <c r="I3" s="178"/>
      <c r="J3" s="178"/>
      <c r="K3" s="179"/>
    </row>
    <row r="4" spans="1:14" ht="15.75" thickBot="1">
      <c r="M4" s="2"/>
      <c r="N4" s="2"/>
    </row>
    <row r="5" spans="1:14" ht="45.75" thickBot="1">
      <c r="A5" s="73" t="s">
        <v>0</v>
      </c>
      <c r="B5" s="74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8" t="s">
        <v>12</v>
      </c>
      <c r="N5" s="77" t="s">
        <v>33</v>
      </c>
    </row>
    <row r="6" spans="1:14" ht="15.75" thickBot="1">
      <c r="A6" s="71">
        <v>1</v>
      </c>
      <c r="B6" s="97">
        <v>2</v>
      </c>
      <c r="C6" s="85">
        <v>3</v>
      </c>
      <c r="D6" s="85">
        <v>4</v>
      </c>
      <c r="E6" s="85">
        <v>5</v>
      </c>
      <c r="F6" s="85">
        <v>6</v>
      </c>
      <c r="G6" s="85">
        <v>7</v>
      </c>
      <c r="H6" s="85">
        <v>8</v>
      </c>
      <c r="I6" s="85">
        <v>9</v>
      </c>
      <c r="J6" s="85">
        <v>10</v>
      </c>
      <c r="K6" s="85">
        <v>11</v>
      </c>
      <c r="L6" s="85">
        <v>19</v>
      </c>
      <c r="M6" s="86">
        <v>13</v>
      </c>
      <c r="N6" s="87" t="s">
        <v>25</v>
      </c>
    </row>
    <row r="7" spans="1:14" ht="15.75" thickTop="1">
      <c r="A7" s="72" t="s">
        <v>27</v>
      </c>
      <c r="B7" s="68">
        <v>218400.62999999998</v>
      </c>
      <c r="C7" s="57">
        <v>303856.16000000003</v>
      </c>
      <c r="D7" s="57">
        <v>267268.56000000006</v>
      </c>
      <c r="E7" s="57">
        <v>366813.35</v>
      </c>
      <c r="F7" s="57">
        <v>326565.17</v>
      </c>
      <c r="G7" s="57">
        <v>318902.88</v>
      </c>
      <c r="H7" s="48">
        <v>350772.29000000004</v>
      </c>
      <c r="I7" s="48">
        <v>299011.93000000005</v>
      </c>
      <c r="J7" s="48">
        <v>303655.27</v>
      </c>
      <c r="K7" s="48">
        <v>377335.87</v>
      </c>
      <c r="L7" s="48">
        <v>314382.98999999993</v>
      </c>
      <c r="M7" s="65">
        <v>608530.74000000011</v>
      </c>
      <c r="N7" s="43">
        <f t="shared" ref="N7:N8" si="0">M7+L7+K7+J7+I7+H7+G7+F7+E7+D7+C7+B7</f>
        <v>4055495.8400000003</v>
      </c>
    </row>
    <row r="8" spans="1:14" ht="15.75" thickBot="1">
      <c r="A8" s="72" t="s">
        <v>28</v>
      </c>
      <c r="B8" s="68">
        <v>438991.78</v>
      </c>
      <c r="C8" s="57">
        <v>117966.36</v>
      </c>
      <c r="D8" s="57">
        <v>120175.77</v>
      </c>
      <c r="E8" s="57">
        <v>193819.87</v>
      </c>
      <c r="F8" s="57">
        <v>133733.82</v>
      </c>
      <c r="G8" s="57">
        <v>193444.57</v>
      </c>
      <c r="H8" s="48">
        <v>388915.98</v>
      </c>
      <c r="I8" s="48">
        <v>264572.14</v>
      </c>
      <c r="J8" s="48">
        <v>334623.24</v>
      </c>
      <c r="K8" s="48">
        <v>287009.28999999998</v>
      </c>
      <c r="L8" s="48">
        <v>479582.22</v>
      </c>
      <c r="M8" s="65">
        <v>440845.44</v>
      </c>
      <c r="N8" s="43">
        <f t="shared" si="0"/>
        <v>3393680.4799999995</v>
      </c>
    </row>
    <row r="9" spans="1:14" ht="15.75" thickBot="1">
      <c r="A9" s="144" t="s">
        <v>49</v>
      </c>
      <c r="B9" s="106">
        <f>SUM(B7:B8)</f>
        <v>657392.41</v>
      </c>
      <c r="C9" s="106">
        <f t="shared" ref="C9:N9" si="1">SUM(C7:C8)</f>
        <v>421822.52</v>
      </c>
      <c r="D9" s="106">
        <f t="shared" si="1"/>
        <v>387444.33000000007</v>
      </c>
      <c r="E9" s="106">
        <f t="shared" si="1"/>
        <v>560633.22</v>
      </c>
      <c r="F9" s="106">
        <f t="shared" si="1"/>
        <v>460298.99</v>
      </c>
      <c r="G9" s="106">
        <f t="shared" si="1"/>
        <v>512347.45</v>
      </c>
      <c r="H9" s="106">
        <f t="shared" si="1"/>
        <v>739688.27</v>
      </c>
      <c r="I9" s="106">
        <f t="shared" si="1"/>
        <v>563584.07000000007</v>
      </c>
      <c r="J9" s="106">
        <f t="shared" si="1"/>
        <v>638278.51</v>
      </c>
      <c r="K9" s="106">
        <f t="shared" si="1"/>
        <v>664345.15999999992</v>
      </c>
      <c r="L9" s="106">
        <f t="shared" si="1"/>
        <v>793965.21</v>
      </c>
      <c r="M9" s="106">
        <f t="shared" si="1"/>
        <v>1049376.1800000002</v>
      </c>
      <c r="N9" s="106">
        <f t="shared" si="1"/>
        <v>7449176.3200000003</v>
      </c>
    </row>
    <row r="12" spans="1:14">
      <c r="A12" s="19"/>
      <c r="B12" s="11"/>
      <c r="C12" s="11"/>
      <c r="D12" s="11"/>
      <c r="E12" s="11"/>
      <c r="F12" s="11"/>
    </row>
    <row r="13" spans="1:14">
      <c r="A13" s="11"/>
      <c r="B13" s="11"/>
      <c r="C13" s="11"/>
      <c r="D13" s="11"/>
      <c r="E13" s="11"/>
      <c r="F13" s="11"/>
    </row>
  </sheetData>
  <mergeCells count="1">
    <mergeCell ref="B3:K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B4" sqref="B4"/>
    </sheetView>
  </sheetViews>
  <sheetFormatPr defaultRowHeight="15"/>
  <cols>
    <col min="1" max="1" width="28" style="1" customWidth="1"/>
    <col min="2" max="2" width="10.7109375" style="1" bestFit="1" customWidth="1"/>
    <col min="3" max="3" width="10.7109375" style="1" customWidth="1"/>
    <col min="4" max="4" width="11.42578125" style="1" customWidth="1"/>
    <col min="5" max="5" width="11" style="1" bestFit="1" customWidth="1"/>
    <col min="6" max="6" width="10.5703125" style="1" customWidth="1"/>
    <col min="7" max="8" width="10.7109375" style="1" customWidth="1"/>
    <col min="9" max="9" width="10.42578125" style="1" customWidth="1"/>
    <col min="10" max="10" width="12.42578125" style="1" customWidth="1"/>
    <col min="11" max="11" width="12" style="1" customWidth="1"/>
    <col min="12" max="12" width="12.140625" style="1" customWidth="1"/>
    <col min="13" max="13" width="11.5703125" style="1" customWidth="1"/>
    <col min="14" max="14" width="11.42578125" style="1" customWidth="1"/>
    <col min="15" max="15" width="5" style="1" customWidth="1"/>
    <col min="16" max="16384" width="9.140625" style="1"/>
  </cols>
  <sheetData>
    <row r="3" spans="1:14" ht="21" customHeight="1">
      <c r="A3" s="3"/>
      <c r="B3" s="175" t="s">
        <v>53</v>
      </c>
      <c r="C3" s="175"/>
      <c r="D3" s="175"/>
      <c r="E3" s="175"/>
      <c r="F3" s="175"/>
      <c r="G3" s="175"/>
      <c r="H3" s="175"/>
      <c r="I3" s="176"/>
      <c r="J3" s="176"/>
    </row>
    <row r="4" spans="1:14" ht="15.75" thickBot="1">
      <c r="M4" s="2"/>
      <c r="N4" s="2"/>
    </row>
    <row r="5" spans="1:14" ht="45.75" thickBot="1">
      <c r="A5" s="134" t="s">
        <v>0</v>
      </c>
      <c r="B5" s="93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6" t="s">
        <v>12</v>
      </c>
      <c r="N5" s="136" t="s">
        <v>33</v>
      </c>
    </row>
    <row r="6" spans="1:14" ht="15.75" thickBot="1">
      <c r="A6" s="135">
        <v>1</v>
      </c>
      <c r="B6" s="84">
        <v>2</v>
      </c>
      <c r="C6" s="85">
        <v>3</v>
      </c>
      <c r="D6" s="85">
        <v>4</v>
      </c>
      <c r="E6" s="85">
        <v>5</v>
      </c>
      <c r="F6" s="85">
        <v>6</v>
      </c>
      <c r="G6" s="85">
        <v>7</v>
      </c>
      <c r="H6" s="85">
        <v>8</v>
      </c>
      <c r="I6" s="85">
        <v>9</v>
      </c>
      <c r="J6" s="85">
        <v>10</v>
      </c>
      <c r="K6" s="85">
        <v>11</v>
      </c>
      <c r="L6" s="85">
        <v>12</v>
      </c>
      <c r="M6" s="101">
        <v>13</v>
      </c>
      <c r="N6" s="137" t="s">
        <v>25</v>
      </c>
    </row>
    <row r="7" spans="1:14" ht="15.75" thickTop="1">
      <c r="A7" s="53" t="s">
        <v>27</v>
      </c>
      <c r="B7" s="138">
        <v>2267.23</v>
      </c>
      <c r="C7" s="117">
        <v>11581.220000000001</v>
      </c>
      <c r="D7" s="118">
        <v>2923.38</v>
      </c>
      <c r="E7" s="119">
        <v>3522.5200000000004</v>
      </c>
      <c r="F7" s="120">
        <v>2395.36</v>
      </c>
      <c r="G7" s="121">
        <v>3018.2900000000004</v>
      </c>
      <c r="H7" s="122">
        <v>4887.05</v>
      </c>
      <c r="I7" s="123">
        <v>14520.84</v>
      </c>
      <c r="J7" s="48">
        <v>9650.92</v>
      </c>
      <c r="K7" s="124">
        <v>5201.37</v>
      </c>
      <c r="L7" s="125">
        <v>4812.58</v>
      </c>
      <c r="M7" s="139">
        <v>8739.6600000000017</v>
      </c>
      <c r="N7" s="116">
        <f t="shared" ref="N7" si="0">+B7+C7+D7+E7+F7+G7+H7+I7+J7+K7+L7+M7</f>
        <v>73520.42</v>
      </c>
    </row>
    <row r="8" spans="1:14" ht="15.75" thickBot="1">
      <c r="A8" s="53" t="s">
        <v>28</v>
      </c>
      <c r="B8" s="140">
        <v>0</v>
      </c>
      <c r="C8" s="57">
        <v>316.07</v>
      </c>
      <c r="D8" s="126">
        <v>275</v>
      </c>
      <c r="E8" s="127">
        <v>0</v>
      </c>
      <c r="F8" s="128">
        <v>100</v>
      </c>
      <c r="G8" s="57">
        <v>70</v>
      </c>
      <c r="H8" s="129">
        <v>2361.6799999999998</v>
      </c>
      <c r="I8" s="130">
        <v>7477.54</v>
      </c>
      <c r="J8" s="131">
        <v>1978.44</v>
      </c>
      <c r="K8" s="132">
        <v>8363.18</v>
      </c>
      <c r="L8" s="133">
        <v>2270</v>
      </c>
      <c r="M8" s="141">
        <v>1894</v>
      </c>
      <c r="N8" s="116">
        <f>+B8+C8+D8+E8+F8+G8+H8+I8+J8+K8+L8+M8</f>
        <v>25105.910000000003</v>
      </c>
    </row>
    <row r="9" spans="1:14" ht="16.5" thickBot="1">
      <c r="A9" s="144" t="s">
        <v>49</v>
      </c>
      <c r="B9" s="158">
        <f>SUM(B7:B8)</f>
        <v>2267.23</v>
      </c>
      <c r="C9" s="158">
        <f t="shared" ref="C9:N9" si="1">SUM(C7:C8)</f>
        <v>11897.29</v>
      </c>
      <c r="D9" s="158">
        <f t="shared" si="1"/>
        <v>3198.38</v>
      </c>
      <c r="E9" s="158">
        <f t="shared" si="1"/>
        <v>3522.5200000000004</v>
      </c>
      <c r="F9" s="158">
        <f t="shared" si="1"/>
        <v>2495.36</v>
      </c>
      <c r="G9" s="158">
        <f t="shared" si="1"/>
        <v>3088.2900000000004</v>
      </c>
      <c r="H9" s="158">
        <f t="shared" si="1"/>
        <v>7248.73</v>
      </c>
      <c r="I9" s="158">
        <f t="shared" si="1"/>
        <v>21998.38</v>
      </c>
      <c r="J9" s="158">
        <f t="shared" si="1"/>
        <v>11629.36</v>
      </c>
      <c r="K9" s="158">
        <f t="shared" si="1"/>
        <v>13564.55</v>
      </c>
      <c r="L9" s="158">
        <f t="shared" si="1"/>
        <v>7082.58</v>
      </c>
      <c r="M9" s="158">
        <f t="shared" si="1"/>
        <v>10633.660000000002</v>
      </c>
      <c r="N9" s="158">
        <f t="shared" si="1"/>
        <v>98626.33</v>
      </c>
    </row>
    <row r="12" spans="1:14">
      <c r="A12" s="19"/>
      <c r="B12" s="11"/>
      <c r="C12" s="11"/>
      <c r="D12" s="11"/>
      <c r="E12" s="11"/>
      <c r="F12" s="11"/>
      <c r="M12" s="25"/>
    </row>
    <row r="13" spans="1:14">
      <c r="A13" s="11"/>
      <c r="B13" s="11"/>
      <c r="C13" s="11"/>
      <c r="D13" s="11"/>
      <c r="E13" s="11"/>
      <c r="F13" s="11"/>
    </row>
  </sheetData>
  <mergeCells count="1">
    <mergeCell ref="B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3:N13"/>
  <sheetViews>
    <sheetView workbookViewId="0">
      <selection activeCell="A12" sqref="A12"/>
    </sheetView>
  </sheetViews>
  <sheetFormatPr defaultRowHeight="15"/>
  <cols>
    <col min="1" max="1" width="28.28515625" style="1" customWidth="1"/>
    <col min="2" max="13" width="14" style="1" bestFit="1" customWidth="1"/>
    <col min="14" max="14" width="15.140625" style="1" bestFit="1" customWidth="1"/>
    <col min="15" max="15" width="3.5703125" style="1" customWidth="1"/>
    <col min="16" max="16384" width="9.140625" style="1"/>
  </cols>
  <sheetData>
    <row r="3" spans="1:14" ht="21" customHeight="1">
      <c r="A3" s="3"/>
      <c r="B3" s="175" t="s">
        <v>41</v>
      </c>
      <c r="C3" s="175"/>
      <c r="D3" s="175"/>
      <c r="E3" s="175"/>
      <c r="F3" s="175"/>
      <c r="G3" s="175"/>
      <c r="H3" s="175"/>
      <c r="I3" s="176"/>
      <c r="J3" s="176"/>
    </row>
    <row r="4" spans="1:14" ht="15.75" thickBot="1">
      <c r="M4" s="2"/>
      <c r="N4" s="2"/>
    </row>
    <row r="5" spans="1:14" ht="32.25" thickBot="1">
      <c r="A5" s="73" t="s">
        <v>0</v>
      </c>
      <c r="B5" s="74" t="s">
        <v>1</v>
      </c>
      <c r="C5" s="75" t="s">
        <v>2</v>
      </c>
      <c r="D5" s="75" t="s">
        <v>3</v>
      </c>
      <c r="E5" s="75" t="s">
        <v>4</v>
      </c>
      <c r="F5" s="75" t="s">
        <v>5</v>
      </c>
      <c r="G5" s="75" t="s">
        <v>6</v>
      </c>
      <c r="H5" s="75" t="s">
        <v>7</v>
      </c>
      <c r="I5" s="75" t="s">
        <v>8</v>
      </c>
      <c r="J5" s="75" t="s">
        <v>9</v>
      </c>
      <c r="K5" s="75" t="s">
        <v>10</v>
      </c>
      <c r="L5" s="75" t="s">
        <v>11</v>
      </c>
      <c r="M5" s="78" t="s">
        <v>12</v>
      </c>
      <c r="N5" s="77" t="s">
        <v>33</v>
      </c>
    </row>
    <row r="6" spans="1:14" ht="15.75" thickBot="1">
      <c r="A6" s="71">
        <v>1</v>
      </c>
      <c r="B6" s="84">
        <v>2</v>
      </c>
      <c r="C6" s="85">
        <v>3</v>
      </c>
      <c r="D6" s="85">
        <v>4</v>
      </c>
      <c r="E6" s="85">
        <v>5</v>
      </c>
      <c r="F6" s="85">
        <v>6</v>
      </c>
      <c r="G6" s="85">
        <v>7</v>
      </c>
      <c r="H6" s="85">
        <v>8</v>
      </c>
      <c r="I6" s="85">
        <v>9</v>
      </c>
      <c r="J6" s="85">
        <v>10</v>
      </c>
      <c r="K6" s="85">
        <v>11</v>
      </c>
      <c r="L6" s="85">
        <v>12</v>
      </c>
      <c r="M6" s="86">
        <v>13</v>
      </c>
      <c r="N6" s="87" t="s">
        <v>25</v>
      </c>
    </row>
    <row r="7" spans="1:14" ht="15.75" thickTop="1">
      <c r="A7" s="72" t="s">
        <v>27</v>
      </c>
      <c r="B7" s="68">
        <v>539708.68000000005</v>
      </c>
      <c r="C7" s="57">
        <v>578425.61999999988</v>
      </c>
      <c r="D7" s="57">
        <v>846559.71</v>
      </c>
      <c r="E7" s="57">
        <v>785219.8600000001</v>
      </c>
      <c r="F7" s="57">
        <v>795879.02</v>
      </c>
      <c r="G7" s="57">
        <v>945629.94000000006</v>
      </c>
      <c r="H7" s="88">
        <v>939388.76</v>
      </c>
      <c r="I7" s="88">
        <v>990902.2699999999</v>
      </c>
      <c r="J7" s="88">
        <v>974682.59999999986</v>
      </c>
      <c r="K7" s="88">
        <v>961479.87</v>
      </c>
      <c r="L7" s="88">
        <v>891056.12</v>
      </c>
      <c r="M7" s="98">
        <v>1267565.3599999999</v>
      </c>
      <c r="N7" s="22">
        <f t="shared" ref="N7" si="0">M7+L7+K7+J7+I7+H7+G7+F7+E7+D7+C7+B7</f>
        <v>10516497.809999997</v>
      </c>
    </row>
    <row r="8" spans="1:14" ht="15.75" thickBot="1">
      <c r="A8" s="72" t="s">
        <v>28</v>
      </c>
      <c r="B8" s="68">
        <v>1316036.69</v>
      </c>
      <c r="C8" s="57">
        <v>616897.31999999995</v>
      </c>
      <c r="D8" s="57">
        <v>1095376.99</v>
      </c>
      <c r="E8" s="57">
        <v>763511</v>
      </c>
      <c r="F8" s="57">
        <v>1509791.78</v>
      </c>
      <c r="G8" s="57">
        <v>1154252.8999999999</v>
      </c>
      <c r="H8" s="88">
        <v>2983528.71</v>
      </c>
      <c r="I8" s="88">
        <v>2337115.87</v>
      </c>
      <c r="J8" s="88">
        <v>2859404.65</v>
      </c>
      <c r="K8" s="88">
        <v>1886222.84</v>
      </c>
      <c r="L8" s="88">
        <v>1530969.74</v>
      </c>
      <c r="M8" s="98">
        <v>1346781.37</v>
      </c>
      <c r="N8" s="22">
        <f>M8+L8+K8+J8+I8+H8+G8+F8+E8+D8+C8+B8</f>
        <v>19399889.859999999</v>
      </c>
    </row>
    <row r="9" spans="1:14" ht="16.5" thickBot="1">
      <c r="A9" s="144" t="s">
        <v>49</v>
      </c>
      <c r="B9" s="158">
        <f>SUM(B7:B8)</f>
        <v>1855745.37</v>
      </c>
      <c r="C9" s="159">
        <f t="shared" ref="C9:N9" si="1">SUM(C7:C8)</f>
        <v>1195322.94</v>
      </c>
      <c r="D9" s="159">
        <f t="shared" si="1"/>
        <v>1941936.7</v>
      </c>
      <c r="E9" s="159">
        <f t="shared" si="1"/>
        <v>1548730.86</v>
      </c>
      <c r="F9" s="159">
        <f t="shared" si="1"/>
        <v>2305670.7999999998</v>
      </c>
      <c r="G9" s="159">
        <f t="shared" si="1"/>
        <v>2099882.84</v>
      </c>
      <c r="H9" s="159">
        <f t="shared" si="1"/>
        <v>3922917.4699999997</v>
      </c>
      <c r="I9" s="159">
        <f t="shared" si="1"/>
        <v>3328018.14</v>
      </c>
      <c r="J9" s="159">
        <f t="shared" si="1"/>
        <v>3834087.25</v>
      </c>
      <c r="K9" s="159">
        <f t="shared" si="1"/>
        <v>2847702.71</v>
      </c>
      <c r="L9" s="159">
        <f t="shared" si="1"/>
        <v>2422025.86</v>
      </c>
      <c r="M9" s="161">
        <f t="shared" si="1"/>
        <v>2614346.73</v>
      </c>
      <c r="N9" s="95">
        <f t="shared" si="1"/>
        <v>29916387.669999994</v>
      </c>
    </row>
    <row r="12" spans="1:14">
      <c r="A12" s="19"/>
      <c r="B12" s="11"/>
      <c r="C12" s="11"/>
      <c r="D12" s="11"/>
      <c r="E12" s="11"/>
      <c r="F12" s="11"/>
    </row>
    <row r="13" spans="1:14">
      <c r="A13" s="11"/>
      <c r="B13" s="11"/>
      <c r="C13" s="11"/>
      <c r="D13" s="11"/>
      <c r="E13" s="11"/>
      <c r="F13" s="11"/>
    </row>
  </sheetData>
  <mergeCells count="1">
    <mergeCell ref="B3:J3"/>
  </mergeCells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ANDRIJEVICA</vt:lpstr>
      <vt:lpstr>BAR</vt:lpstr>
      <vt:lpstr>BERANE</vt:lpstr>
      <vt:lpstr>BIJELO POLJE</vt:lpstr>
      <vt:lpstr>BUDVA</vt:lpstr>
      <vt:lpstr>CETINJE</vt:lpstr>
      <vt:lpstr>DANILOVGRAD</vt:lpstr>
      <vt:lpstr>GUSINJE</vt:lpstr>
      <vt:lpstr>HERCEG NOVI</vt:lpstr>
      <vt:lpstr>KOLAŠIN</vt:lpstr>
      <vt:lpstr>KOTOR</vt:lpstr>
      <vt:lpstr>MOJKOVAC</vt:lpstr>
      <vt:lpstr>NIKŠIĆ</vt:lpstr>
      <vt:lpstr>PETNJICA</vt:lpstr>
      <vt:lpstr>PLAV</vt:lpstr>
      <vt:lpstr>PLUŽINE</vt:lpstr>
      <vt:lpstr>PLJEVLJA</vt:lpstr>
      <vt:lpstr>PODGORICA</vt:lpstr>
      <vt:lpstr>ROŽAJE</vt:lpstr>
      <vt:lpstr>ŠAVNIK</vt:lpstr>
      <vt:lpstr>TIVAT</vt:lpstr>
      <vt:lpstr>TUZI</vt:lpstr>
      <vt:lpstr>ULCINJ</vt:lpstr>
      <vt:lpstr>ŽABLJAK</vt:lpstr>
      <vt:lpstr>CRNA GORA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natasa.durkovic</dc:creator>
  <cp:lastModifiedBy>suzana.dzekic</cp:lastModifiedBy>
  <cp:lastPrinted>2018-11-02T11:39:13Z</cp:lastPrinted>
  <dcterms:created xsi:type="dcterms:W3CDTF">2018-02-13T09:41:54Z</dcterms:created>
  <dcterms:modified xsi:type="dcterms:W3CDTF">2020-04-10T13:11:51Z</dcterms:modified>
</cp:coreProperties>
</file>