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ner\Desktop\Izvjestaji nakon prepravki\Konačni avgust\"/>
    </mc:Choice>
  </mc:AlternateContent>
  <workbookProtection workbookAlgorithmName="SHA-512" workbookHashValue="ZIjEneKlV9Dp2Rk6R9k6GL2YvqndCJs/0dcHqztSZUBS6f30h8JQ4LhrTS6FFTT/VU22WtoxQ8w8AmoC7k5upQ==" workbookSaltValue="wL5M16DJntMPICdy4SDbYQ==" workbookSpinCount="100000" lockStructure="1"/>
  <bookViews>
    <workbookView xWindow="0" yWindow="0" windowWidth="28800" windowHeight="11625" firstSheet="1" activeTab="1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  <externalReference r:id="rId6"/>
  </externalReferences>
  <definedNames>
    <definedName name="_xlnm.Print_Area" localSheetId="2">'Analitika 2024'!$B$3:$Q$101</definedName>
    <definedName name="_xlnm.Print_Area" localSheetId="1">Pregled!$B$1:$U$30</definedName>
    <definedName name="_xlnm.Print_Titles" localSheetId="2">'Analitika 2024'!$3:$7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1" i="1" l="1"/>
  <c r="Q200" i="1"/>
  <c r="Q199" i="1"/>
  <c r="Q198" i="1"/>
  <c r="Q197" i="1"/>
  <c r="Q78" i="1" l="1"/>
  <c r="Q79" i="1"/>
  <c r="Q67" i="1"/>
  <c r="Q43" i="1"/>
  <c r="Q33" i="1"/>
  <c r="Q81" i="1"/>
  <c r="Q80" i="1"/>
  <c r="Q77" i="1"/>
  <c r="Q76" i="1"/>
  <c r="Q75" i="1"/>
  <c r="Q74" i="1"/>
  <c r="Q73" i="1"/>
  <c r="Q72" i="1"/>
  <c r="Q71" i="1"/>
  <c r="Q70" i="1"/>
  <c r="Q69" i="1"/>
  <c r="Q68" i="1"/>
  <c r="Q66" i="1"/>
  <c r="Q65" i="1"/>
  <c r="Q64" i="1"/>
  <c r="Q63" i="1"/>
  <c r="Q99" i="1"/>
  <c r="Q98" i="1"/>
  <c r="Q97" i="1"/>
  <c r="Q96" i="1"/>
  <c r="Q95" i="1"/>
  <c r="Q94" i="1"/>
  <c r="Q93" i="1"/>
  <c r="Q92" i="1"/>
  <c r="Q91" i="1"/>
  <c r="Q21" i="1"/>
  <c r="C6" i="4" l="1"/>
  <c r="F9" i="4"/>
  <c r="F15" i="4" s="1"/>
  <c r="D4" i="4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Q90" i="1"/>
  <c r="Q89" i="1"/>
  <c r="Q88" i="1"/>
  <c r="Q87" i="1"/>
  <c r="Q86" i="1"/>
  <c r="Q85" i="1"/>
  <c r="Q84" i="1"/>
  <c r="Q83" i="1"/>
  <c r="Q82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2" i="1"/>
  <c r="Q41" i="1"/>
  <c r="Q40" i="1"/>
  <c r="Q39" i="1"/>
  <c r="Q38" i="1"/>
  <c r="Q37" i="1"/>
  <c r="Q36" i="1"/>
  <c r="Q35" i="1"/>
  <c r="Q34" i="1"/>
  <c r="Q32" i="1"/>
  <c r="Q31" i="1"/>
  <c r="Q30" i="1"/>
  <c r="Q29" i="1"/>
  <c r="Q28" i="1"/>
  <c r="Q27" i="1"/>
  <c r="Q26" i="1"/>
  <c r="Q25" i="1"/>
  <c r="Q24" i="1"/>
  <c r="Q23" i="1"/>
  <c r="Q22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7" i="1"/>
  <c r="O7" i="1"/>
  <c r="N7" i="1"/>
  <c r="M7" i="1"/>
  <c r="U99" i="1" l="1"/>
  <c r="F100" i="3" s="1"/>
  <c r="H100" i="3" s="1"/>
  <c r="U95" i="1"/>
  <c r="F96" i="3" s="1"/>
  <c r="U91" i="1"/>
  <c r="F92" i="3" s="1"/>
  <c r="U86" i="1"/>
  <c r="F87" i="3" s="1"/>
  <c r="U82" i="1"/>
  <c r="F83" i="3" s="1"/>
  <c r="U78" i="1"/>
  <c r="F79" i="3" s="1"/>
  <c r="U74" i="1"/>
  <c r="F75" i="3" s="1"/>
  <c r="U70" i="1"/>
  <c r="F71" i="3" s="1"/>
  <c r="U66" i="1"/>
  <c r="F67" i="3" s="1"/>
  <c r="U62" i="1"/>
  <c r="F63" i="3" s="1"/>
  <c r="U58" i="1"/>
  <c r="F59" i="3" s="1"/>
  <c r="U54" i="1"/>
  <c r="F55" i="3" s="1"/>
  <c r="U50" i="1"/>
  <c r="F51" i="3" s="1"/>
  <c r="U46" i="1"/>
  <c r="F47" i="3" s="1"/>
  <c r="U42" i="1"/>
  <c r="F43" i="3" s="1"/>
  <c r="U38" i="1"/>
  <c r="F39" i="3" s="1"/>
  <c r="U34" i="1"/>
  <c r="F35" i="3" s="1"/>
  <c r="U30" i="1"/>
  <c r="F31" i="3" s="1"/>
  <c r="U26" i="1"/>
  <c r="F27" i="3" s="1"/>
  <c r="U22" i="1"/>
  <c r="F23" i="3" s="1"/>
  <c r="U18" i="1"/>
  <c r="F19" i="3" s="1"/>
  <c r="U14" i="1"/>
  <c r="F15" i="3" s="1"/>
  <c r="U10" i="1"/>
  <c r="F11" i="3" s="1"/>
  <c r="U200" i="1"/>
  <c r="E99" i="3" s="1"/>
  <c r="U196" i="1"/>
  <c r="E95" i="3" s="1"/>
  <c r="U192" i="1"/>
  <c r="E91" i="3" s="1"/>
  <c r="U188" i="1"/>
  <c r="E87" i="3" s="1"/>
  <c r="U184" i="1"/>
  <c r="E83" i="3" s="1"/>
  <c r="U180" i="1"/>
  <c r="E79" i="3" s="1"/>
  <c r="U176" i="1"/>
  <c r="E75" i="3" s="1"/>
  <c r="U172" i="1"/>
  <c r="E71" i="3" s="1"/>
  <c r="U168" i="1"/>
  <c r="E67" i="3" s="1"/>
  <c r="U164" i="1"/>
  <c r="E63" i="3" s="1"/>
  <c r="U160" i="1"/>
  <c r="E59" i="3" s="1"/>
  <c r="U156" i="1"/>
  <c r="E55" i="3" s="1"/>
  <c r="U152" i="1"/>
  <c r="E51" i="3" s="1"/>
  <c r="U148" i="1"/>
  <c r="E47" i="3" s="1"/>
  <c r="U144" i="1"/>
  <c r="E43" i="3" s="1"/>
  <c r="U140" i="1"/>
  <c r="E39" i="3" s="1"/>
  <c r="U136" i="1"/>
  <c r="E35" i="3" s="1"/>
  <c r="U132" i="1"/>
  <c r="E31" i="3" s="1"/>
  <c r="U128" i="1"/>
  <c r="E27" i="3" s="1"/>
  <c r="U124" i="1"/>
  <c r="E23" i="3" s="1"/>
  <c r="U120" i="1"/>
  <c r="E19" i="3" s="1"/>
  <c r="U116" i="1"/>
  <c r="E15" i="3" s="1"/>
  <c r="U112" i="1"/>
  <c r="E11" i="3" s="1"/>
  <c r="U98" i="1"/>
  <c r="F99" i="3" s="1"/>
  <c r="U94" i="1"/>
  <c r="F95" i="3" s="1"/>
  <c r="H95" i="3" s="1"/>
  <c r="U89" i="1"/>
  <c r="F90" i="3" s="1"/>
  <c r="U85" i="1"/>
  <c r="F86" i="3" s="1"/>
  <c r="U81" i="1"/>
  <c r="F82" i="3" s="1"/>
  <c r="U77" i="1"/>
  <c r="F78" i="3" s="1"/>
  <c r="U73" i="1"/>
  <c r="F74" i="3" s="1"/>
  <c r="U69" i="1"/>
  <c r="F70" i="3" s="1"/>
  <c r="U65" i="1"/>
  <c r="F66" i="3" s="1"/>
  <c r="U61" i="1"/>
  <c r="F62" i="3" s="1"/>
  <c r="U57" i="1"/>
  <c r="F58" i="3" s="1"/>
  <c r="U53" i="1"/>
  <c r="F54" i="3" s="1"/>
  <c r="U49" i="1"/>
  <c r="F50" i="3" s="1"/>
  <c r="U45" i="1"/>
  <c r="F46" i="3" s="1"/>
  <c r="U41" i="1"/>
  <c r="F42" i="3" s="1"/>
  <c r="U37" i="1"/>
  <c r="F38" i="3" s="1"/>
  <c r="U33" i="1"/>
  <c r="F34" i="3" s="1"/>
  <c r="U29" i="1"/>
  <c r="F30" i="3" s="1"/>
  <c r="U25" i="1"/>
  <c r="F26" i="3" s="1"/>
  <c r="U21" i="1"/>
  <c r="F22" i="3" s="1"/>
  <c r="U17" i="1"/>
  <c r="F18" i="3" s="1"/>
  <c r="U13" i="1"/>
  <c r="F14" i="3" s="1"/>
  <c r="U9" i="1"/>
  <c r="F10" i="3" s="1"/>
  <c r="U199" i="1"/>
  <c r="E98" i="3" s="1"/>
  <c r="U195" i="1"/>
  <c r="E94" i="3" s="1"/>
  <c r="U191" i="1"/>
  <c r="E90" i="3" s="1"/>
  <c r="U187" i="1"/>
  <c r="E86" i="3" s="1"/>
  <c r="U183" i="1"/>
  <c r="E82" i="3" s="1"/>
  <c r="U179" i="1"/>
  <c r="E78" i="3" s="1"/>
  <c r="U175" i="1"/>
  <c r="E74" i="3" s="1"/>
  <c r="U171" i="1"/>
  <c r="E70" i="3" s="1"/>
  <c r="U167" i="1"/>
  <c r="E66" i="3" s="1"/>
  <c r="U163" i="1"/>
  <c r="E62" i="3" s="1"/>
  <c r="U159" i="1"/>
  <c r="E58" i="3" s="1"/>
  <c r="U155" i="1"/>
  <c r="E54" i="3" s="1"/>
  <c r="U151" i="1"/>
  <c r="E50" i="3" s="1"/>
  <c r="U147" i="1"/>
  <c r="E46" i="3" s="1"/>
  <c r="U143" i="1"/>
  <c r="E42" i="3" s="1"/>
  <c r="U139" i="1"/>
  <c r="E38" i="3" s="1"/>
  <c r="U135" i="1"/>
  <c r="E34" i="3" s="1"/>
  <c r="U131" i="1"/>
  <c r="E30" i="3" s="1"/>
  <c r="U127" i="1"/>
  <c r="E26" i="3" s="1"/>
  <c r="U123" i="1"/>
  <c r="E22" i="3" s="1"/>
  <c r="U119" i="1"/>
  <c r="E18" i="3" s="1"/>
  <c r="U115" i="1"/>
  <c r="E14" i="3" s="1"/>
  <c r="U111" i="1"/>
  <c r="E10" i="3" s="1"/>
  <c r="U97" i="1"/>
  <c r="F98" i="3" s="1"/>
  <c r="U93" i="1"/>
  <c r="F94" i="3" s="1"/>
  <c r="H94" i="3" s="1"/>
  <c r="U88" i="1"/>
  <c r="F89" i="3" s="1"/>
  <c r="U84" i="1"/>
  <c r="F85" i="3" s="1"/>
  <c r="U80" i="1"/>
  <c r="F81" i="3" s="1"/>
  <c r="U76" i="1"/>
  <c r="F77" i="3" s="1"/>
  <c r="U72" i="1"/>
  <c r="F73" i="3" s="1"/>
  <c r="U68" i="1"/>
  <c r="F69" i="3" s="1"/>
  <c r="U64" i="1"/>
  <c r="F65" i="3" s="1"/>
  <c r="U60" i="1"/>
  <c r="F61" i="3" s="1"/>
  <c r="U56" i="1"/>
  <c r="F57" i="3" s="1"/>
  <c r="U52" i="1"/>
  <c r="F53" i="3" s="1"/>
  <c r="U48" i="1"/>
  <c r="F49" i="3" s="1"/>
  <c r="U44" i="1"/>
  <c r="F45" i="3" s="1"/>
  <c r="U40" i="1"/>
  <c r="F41" i="3" s="1"/>
  <c r="U36" i="1"/>
  <c r="F37" i="3" s="1"/>
  <c r="U32" i="1"/>
  <c r="F33" i="3" s="1"/>
  <c r="U28" i="1"/>
  <c r="F29" i="3" s="1"/>
  <c r="U24" i="1"/>
  <c r="F25" i="3" s="1"/>
  <c r="U20" i="1"/>
  <c r="F21" i="3" s="1"/>
  <c r="U16" i="1"/>
  <c r="F17" i="3" s="1"/>
  <c r="U12" i="1"/>
  <c r="F13" i="3" s="1"/>
  <c r="U8" i="1"/>
  <c r="F9" i="3" s="1"/>
  <c r="U198" i="1"/>
  <c r="E97" i="3" s="1"/>
  <c r="U194" i="1"/>
  <c r="E93" i="3" s="1"/>
  <c r="U190" i="1"/>
  <c r="E89" i="3" s="1"/>
  <c r="U186" i="1"/>
  <c r="E85" i="3" s="1"/>
  <c r="U182" i="1"/>
  <c r="E81" i="3" s="1"/>
  <c r="U178" i="1"/>
  <c r="E77" i="3" s="1"/>
  <c r="U174" i="1"/>
  <c r="E73" i="3" s="1"/>
  <c r="U170" i="1"/>
  <c r="E69" i="3" s="1"/>
  <c r="U166" i="1"/>
  <c r="E65" i="3" s="1"/>
  <c r="U162" i="1"/>
  <c r="E61" i="3" s="1"/>
  <c r="U158" i="1"/>
  <c r="E57" i="3" s="1"/>
  <c r="U154" i="1"/>
  <c r="E53" i="3" s="1"/>
  <c r="U150" i="1"/>
  <c r="E49" i="3" s="1"/>
  <c r="U146" i="1"/>
  <c r="E45" i="3" s="1"/>
  <c r="U142" i="1"/>
  <c r="E41" i="3" s="1"/>
  <c r="U138" i="1"/>
  <c r="E37" i="3" s="1"/>
  <c r="U134" i="1"/>
  <c r="E33" i="3" s="1"/>
  <c r="U130" i="1"/>
  <c r="E29" i="3" s="1"/>
  <c r="U126" i="1"/>
  <c r="E25" i="3" s="1"/>
  <c r="U122" i="1"/>
  <c r="E21" i="3" s="1"/>
  <c r="U118" i="1"/>
  <c r="E17" i="3" s="1"/>
  <c r="U114" i="1"/>
  <c r="E13" i="3" s="1"/>
  <c r="U96" i="1"/>
  <c r="F97" i="3" s="1"/>
  <c r="U92" i="1"/>
  <c r="F93" i="3" s="1"/>
  <c r="U87" i="1"/>
  <c r="F88" i="3" s="1"/>
  <c r="U83" i="1"/>
  <c r="F84" i="3" s="1"/>
  <c r="U79" i="1"/>
  <c r="F80" i="3" s="1"/>
  <c r="U75" i="1"/>
  <c r="F76" i="3" s="1"/>
  <c r="U71" i="1"/>
  <c r="F72" i="3" s="1"/>
  <c r="U67" i="1"/>
  <c r="F68" i="3" s="1"/>
  <c r="U63" i="1"/>
  <c r="F64" i="3" s="1"/>
  <c r="U59" i="1"/>
  <c r="F60" i="3" s="1"/>
  <c r="U55" i="1"/>
  <c r="F56" i="3" s="1"/>
  <c r="U51" i="1"/>
  <c r="F52" i="3" s="1"/>
  <c r="U47" i="1"/>
  <c r="F48" i="3" s="1"/>
  <c r="U43" i="1"/>
  <c r="F44" i="3" s="1"/>
  <c r="U39" i="1"/>
  <c r="F40" i="3" s="1"/>
  <c r="U35" i="1"/>
  <c r="F36" i="3" s="1"/>
  <c r="U31" i="1"/>
  <c r="F32" i="3" s="1"/>
  <c r="U27" i="1"/>
  <c r="F28" i="3" s="1"/>
  <c r="U23" i="1"/>
  <c r="F24" i="3" s="1"/>
  <c r="U19" i="1"/>
  <c r="F20" i="3" s="1"/>
  <c r="U15" i="1"/>
  <c r="F16" i="3" s="1"/>
  <c r="U11" i="1"/>
  <c r="F12" i="3" s="1"/>
  <c r="U201" i="1"/>
  <c r="E100" i="3" s="1"/>
  <c r="U197" i="1"/>
  <c r="E96" i="3" s="1"/>
  <c r="U193" i="1"/>
  <c r="E92" i="3" s="1"/>
  <c r="U189" i="1"/>
  <c r="E88" i="3" s="1"/>
  <c r="U185" i="1"/>
  <c r="E84" i="3" s="1"/>
  <c r="U181" i="1"/>
  <c r="E80" i="3" s="1"/>
  <c r="U177" i="1"/>
  <c r="E76" i="3" s="1"/>
  <c r="U173" i="1"/>
  <c r="E72" i="3" s="1"/>
  <c r="U169" i="1"/>
  <c r="E68" i="3" s="1"/>
  <c r="U165" i="1"/>
  <c r="E64" i="3" s="1"/>
  <c r="U161" i="1"/>
  <c r="E60" i="3" s="1"/>
  <c r="U157" i="1"/>
  <c r="E56" i="3" s="1"/>
  <c r="U153" i="1"/>
  <c r="E52" i="3" s="1"/>
  <c r="U149" i="1"/>
  <c r="E48" i="3" s="1"/>
  <c r="U145" i="1"/>
  <c r="E44" i="3" s="1"/>
  <c r="U141" i="1"/>
  <c r="E40" i="3" s="1"/>
  <c r="U137" i="1"/>
  <c r="E36" i="3" s="1"/>
  <c r="U133" i="1"/>
  <c r="E32" i="3" s="1"/>
  <c r="U129" i="1"/>
  <c r="E28" i="3" s="1"/>
  <c r="U125" i="1"/>
  <c r="E24" i="3" s="1"/>
  <c r="U121" i="1"/>
  <c r="E20" i="3" s="1"/>
  <c r="U117" i="1"/>
  <c r="E16" i="3" s="1"/>
  <c r="U113" i="1"/>
  <c r="E12" i="3" s="1"/>
  <c r="L4" i="3"/>
  <c r="U90" i="1"/>
  <c r="F91" i="3" s="1"/>
  <c r="U110" i="1"/>
  <c r="E9" i="3" s="1"/>
  <c r="L90" i="3"/>
  <c r="N90" i="3" s="1"/>
  <c r="K62" i="3"/>
  <c r="L50" i="3"/>
  <c r="N50" i="3" s="1"/>
  <c r="L39" i="3"/>
  <c r="L29" i="3"/>
  <c r="N29" i="3" s="1"/>
  <c r="K19" i="3"/>
  <c r="K9" i="3"/>
  <c r="L87" i="3"/>
  <c r="N87" i="3" s="1"/>
  <c r="L61" i="3"/>
  <c r="N61" i="3" s="1"/>
  <c r="K50" i="3"/>
  <c r="K39" i="3"/>
  <c r="L27" i="3"/>
  <c r="N27" i="3" s="1"/>
  <c r="K16" i="3"/>
  <c r="L83" i="3"/>
  <c r="N83" i="3" s="1"/>
  <c r="L58" i="3"/>
  <c r="N58" i="3" s="1"/>
  <c r="L47" i="3"/>
  <c r="N47" i="3" s="1"/>
  <c r="L37" i="3"/>
  <c r="N37" i="3" s="1"/>
  <c r="K27" i="3"/>
  <c r="K75" i="3"/>
  <c r="L35" i="3"/>
  <c r="K14" i="3"/>
  <c r="K71" i="3"/>
  <c r="K56" i="3"/>
  <c r="L45" i="3"/>
  <c r="N45" i="3" s="1"/>
  <c r="K35" i="3"/>
  <c r="L23" i="3"/>
  <c r="N23" i="3" s="1"/>
  <c r="K12" i="3"/>
  <c r="L68" i="3"/>
  <c r="N68" i="3" s="1"/>
  <c r="L53" i="3"/>
  <c r="N53" i="3" s="1"/>
  <c r="L43" i="3"/>
  <c r="L33" i="3"/>
  <c r="N33" i="3" s="1"/>
  <c r="K23" i="3"/>
  <c r="L11" i="3"/>
  <c r="N11" i="3" s="1"/>
  <c r="K65" i="3"/>
  <c r="K53" i="3"/>
  <c r="K43" i="3"/>
  <c r="L31" i="3"/>
  <c r="L21" i="3"/>
  <c r="N21" i="3" s="1"/>
  <c r="K10" i="3"/>
  <c r="K64" i="3"/>
  <c r="K52" i="3"/>
  <c r="L41" i="3"/>
  <c r="N41" i="3" s="1"/>
  <c r="K31" i="3"/>
  <c r="L19" i="3"/>
  <c r="N19" i="3" s="1"/>
  <c r="L9" i="3"/>
  <c r="L15" i="3"/>
  <c r="L56" i="3"/>
  <c r="N56" i="3" s="1"/>
  <c r="K47" i="3"/>
  <c r="L25" i="3"/>
  <c r="N25" i="3" s="1"/>
  <c r="K60" i="3"/>
  <c r="L62" i="3"/>
  <c r="N62" i="3" s="1"/>
  <c r="L75" i="3"/>
  <c r="K80" i="3"/>
  <c r="L12" i="3"/>
  <c r="K20" i="3"/>
  <c r="K24" i="3"/>
  <c r="K32" i="3"/>
  <c r="K40" i="3"/>
  <c r="K44" i="3"/>
  <c r="K51" i="3"/>
  <c r="K57" i="3"/>
  <c r="K63" i="3"/>
  <c r="K66" i="3"/>
  <c r="K72" i="3"/>
  <c r="L80" i="3"/>
  <c r="N80" i="3" s="1"/>
  <c r="L84" i="3"/>
  <c r="K13" i="3"/>
  <c r="K17" i="3"/>
  <c r="L20" i="3"/>
  <c r="N20" i="3" s="1"/>
  <c r="L24" i="3"/>
  <c r="L28" i="3"/>
  <c r="N28" i="3" s="1"/>
  <c r="L32" i="3"/>
  <c r="N32" i="3" s="1"/>
  <c r="L36" i="3"/>
  <c r="L40" i="3"/>
  <c r="N40" i="3" s="1"/>
  <c r="L44" i="3"/>
  <c r="K48" i="3"/>
  <c r="L51" i="3"/>
  <c r="N51" i="3" s="1"/>
  <c r="K54" i="3"/>
  <c r="L57" i="3"/>
  <c r="N57" i="3" s="1"/>
  <c r="L63" i="3"/>
  <c r="N63" i="3" s="1"/>
  <c r="L66" i="3"/>
  <c r="N66" i="3" s="1"/>
  <c r="L69" i="3"/>
  <c r="N69" i="3" s="1"/>
  <c r="L72" i="3"/>
  <c r="N72" i="3" s="1"/>
  <c r="K76" i="3"/>
  <c r="K81" i="3"/>
  <c r="K85" i="3"/>
  <c r="K88" i="3"/>
  <c r="K92" i="3"/>
  <c r="L65" i="3"/>
  <c r="N65" i="3" s="1"/>
  <c r="L71" i="3"/>
  <c r="N71" i="3" s="1"/>
  <c r="K84" i="3"/>
  <c r="K91" i="3"/>
  <c r="L16" i="3"/>
  <c r="N16" i="3" s="1"/>
  <c r="K28" i="3"/>
  <c r="K36" i="3"/>
  <c r="L60" i="3"/>
  <c r="K69" i="3"/>
  <c r="L91" i="3"/>
  <c r="N91" i="3" s="1"/>
  <c r="L13" i="3"/>
  <c r="N13" i="3" s="1"/>
  <c r="L17" i="3"/>
  <c r="K21" i="3"/>
  <c r="K25" i="3"/>
  <c r="K29" i="3"/>
  <c r="K33" i="3"/>
  <c r="K37" i="3"/>
  <c r="K41" i="3"/>
  <c r="K45" i="3"/>
  <c r="L48" i="3"/>
  <c r="L54" i="3"/>
  <c r="K58" i="3"/>
  <c r="K61" i="3"/>
  <c r="K67" i="3"/>
  <c r="K73" i="3"/>
  <c r="L76" i="3"/>
  <c r="K78" i="3"/>
  <c r="L81" i="3"/>
  <c r="L85" i="3"/>
  <c r="L88" i="3"/>
  <c r="L92" i="3"/>
  <c r="N92" i="3" s="1"/>
  <c r="L67" i="3"/>
  <c r="N67" i="3" s="1"/>
  <c r="K70" i="3"/>
  <c r="L73" i="3"/>
  <c r="N73" i="3" s="1"/>
  <c r="L78" i="3"/>
  <c r="K82" i="3"/>
  <c r="K86" i="3"/>
  <c r="K89" i="3"/>
  <c r="K93" i="3"/>
  <c r="L10" i="3"/>
  <c r="N10" i="3" s="1"/>
  <c r="L14" i="3"/>
  <c r="N14" i="3" s="1"/>
  <c r="K18" i="3"/>
  <c r="K22" i="3"/>
  <c r="K26" i="3"/>
  <c r="K30" i="3"/>
  <c r="K34" i="3"/>
  <c r="K38" i="3"/>
  <c r="K42" i="3"/>
  <c r="K46" i="3"/>
  <c r="K49" i="3"/>
  <c r="L52" i="3"/>
  <c r="K55" i="3"/>
  <c r="K59" i="3"/>
  <c r="L64" i="3"/>
  <c r="L70" i="3"/>
  <c r="K74" i="3"/>
  <c r="K77" i="3"/>
  <c r="K79" i="3"/>
  <c r="L82" i="3"/>
  <c r="N82" i="3" s="1"/>
  <c r="L86" i="3"/>
  <c r="N86" i="3" s="1"/>
  <c r="L89" i="3"/>
  <c r="L93" i="3"/>
  <c r="K11" i="3"/>
  <c r="K15" i="3"/>
  <c r="L18" i="3"/>
  <c r="L22" i="3"/>
  <c r="N22" i="3" s="1"/>
  <c r="L26" i="3"/>
  <c r="L30" i="3"/>
  <c r="N30" i="3" s="1"/>
  <c r="L34" i="3"/>
  <c r="L38" i="3"/>
  <c r="L42" i="3"/>
  <c r="L46" i="3"/>
  <c r="N46" i="3" s="1"/>
  <c r="L49" i="3"/>
  <c r="N49" i="3" s="1"/>
  <c r="L55" i="3"/>
  <c r="N55" i="3" s="1"/>
  <c r="L59" i="3"/>
  <c r="N59" i="3" s="1"/>
  <c r="K68" i="3"/>
  <c r="L74" i="3"/>
  <c r="N74" i="3" s="1"/>
  <c r="L77" i="3"/>
  <c r="L79" i="3"/>
  <c r="N79" i="3" s="1"/>
  <c r="K83" i="3"/>
  <c r="K87" i="3"/>
  <c r="K90" i="3"/>
  <c r="F16" i="4"/>
  <c r="F10" i="4"/>
  <c r="F19" i="4"/>
  <c r="F12" i="4"/>
  <c r="F20" i="4"/>
  <c r="F17" i="4"/>
  <c r="F11" i="4"/>
  <c r="F13" i="4"/>
  <c r="D6" i="4"/>
  <c r="F4" i="3" s="1"/>
  <c r="F18" i="4"/>
  <c r="F14" i="4"/>
  <c r="Q109" i="1"/>
  <c r="Q7" i="1"/>
  <c r="H99" i="3" l="1"/>
  <c r="I99" i="3"/>
  <c r="J99" i="3" s="1"/>
  <c r="G99" i="3"/>
  <c r="H97" i="3"/>
  <c r="I97" i="3"/>
  <c r="J97" i="3" s="1"/>
  <c r="G97" i="3"/>
  <c r="H96" i="3"/>
  <c r="G96" i="3"/>
  <c r="I96" i="3"/>
  <c r="J96" i="3" s="1"/>
  <c r="H98" i="3"/>
  <c r="I98" i="3"/>
  <c r="J98" i="3" s="1"/>
  <c r="G98" i="3"/>
  <c r="O28" i="3"/>
  <c r="P28" i="3" s="1"/>
  <c r="M88" i="3"/>
  <c r="M12" i="3"/>
  <c r="O81" i="3"/>
  <c r="P81" i="3" s="1"/>
  <c r="I100" i="3"/>
  <c r="J100" i="3" s="1"/>
  <c r="G100" i="3"/>
  <c r="I94" i="3"/>
  <c r="J94" i="3" s="1"/>
  <c r="G94" i="3"/>
  <c r="I95" i="3"/>
  <c r="J95" i="3" s="1"/>
  <c r="G95" i="3"/>
  <c r="J10" i="2"/>
  <c r="M10" i="2" s="1"/>
  <c r="L99" i="3"/>
  <c r="L97" i="3"/>
  <c r="L95" i="3"/>
  <c r="K98" i="3"/>
  <c r="K96" i="3"/>
  <c r="K99" i="3"/>
  <c r="K97" i="3"/>
  <c r="K95" i="3"/>
  <c r="L100" i="3"/>
  <c r="L98" i="3"/>
  <c r="L96" i="3"/>
  <c r="L94" i="3"/>
  <c r="K100" i="3"/>
  <c r="K94" i="3"/>
  <c r="O89" i="3"/>
  <c r="P89" i="3" s="1"/>
  <c r="M54" i="3"/>
  <c r="M85" i="3"/>
  <c r="O47" i="3"/>
  <c r="P47" i="3" s="1"/>
  <c r="M39" i="3"/>
  <c r="O75" i="3"/>
  <c r="P75" i="3" s="1"/>
  <c r="O50" i="3"/>
  <c r="P50" i="3" s="1"/>
  <c r="M25" i="3"/>
  <c r="M52" i="3"/>
  <c r="M36" i="3"/>
  <c r="M50" i="3"/>
  <c r="M41" i="3"/>
  <c r="M23" i="3"/>
  <c r="O35" i="3"/>
  <c r="P35" i="3" s="1"/>
  <c r="O39" i="3"/>
  <c r="P39" i="3" s="1"/>
  <c r="M47" i="3"/>
  <c r="N39" i="3"/>
  <c r="M53" i="3"/>
  <c r="O87" i="3"/>
  <c r="P87" i="3" s="1"/>
  <c r="O18" i="3"/>
  <c r="P18" i="3" s="1"/>
  <c r="O45" i="3"/>
  <c r="P45" i="3" s="1"/>
  <c r="M80" i="3"/>
  <c r="M19" i="3"/>
  <c r="O90" i="3"/>
  <c r="P90" i="3" s="1"/>
  <c r="O31" i="3"/>
  <c r="P31" i="3" s="1"/>
  <c r="N9" i="3"/>
  <c r="M16" i="3"/>
  <c r="M11" i="3"/>
  <c r="O37" i="3"/>
  <c r="P37" i="3" s="1"/>
  <c r="O30" i="3"/>
  <c r="P30" i="3" s="1"/>
  <c r="M45" i="3"/>
  <c r="O23" i="3"/>
  <c r="P23" i="3" s="1"/>
  <c r="M48" i="3"/>
  <c r="M15" i="3"/>
  <c r="M76" i="3"/>
  <c r="M70" i="3"/>
  <c r="O38" i="3"/>
  <c r="P38" i="3" s="1"/>
  <c r="M64" i="3"/>
  <c r="O11" i="3"/>
  <c r="P11" i="3" s="1"/>
  <c r="O42" i="3"/>
  <c r="P42" i="3" s="1"/>
  <c r="M26" i="3"/>
  <c r="O24" i="3"/>
  <c r="P24" i="3" s="1"/>
  <c r="N18" i="3"/>
  <c r="M20" i="3"/>
  <c r="O83" i="3"/>
  <c r="P83" i="3" s="1"/>
  <c r="N12" i="3"/>
  <c r="O73" i="3"/>
  <c r="P73" i="3" s="1"/>
  <c r="O14" i="3"/>
  <c r="P14" i="3" s="1"/>
  <c r="M14" i="3"/>
  <c r="M31" i="3"/>
  <c r="M87" i="3"/>
  <c r="O56" i="3"/>
  <c r="P56" i="3" s="1"/>
  <c r="M46" i="3"/>
  <c r="N31" i="3"/>
  <c r="O22" i="3"/>
  <c r="P22" i="3" s="1"/>
  <c r="M24" i="3"/>
  <c r="O12" i="3"/>
  <c r="P12" i="3" s="1"/>
  <c r="O61" i="3"/>
  <c r="P61" i="3" s="1"/>
  <c r="O53" i="3"/>
  <c r="P53" i="3" s="1"/>
  <c r="O29" i="3"/>
  <c r="P29" i="3" s="1"/>
  <c r="M10" i="3"/>
  <c r="M69" i="3"/>
  <c r="M42" i="3"/>
  <c r="O86" i="3"/>
  <c r="P86" i="3" s="1"/>
  <c r="N42" i="3"/>
  <c r="M55" i="3"/>
  <c r="M21" i="3"/>
  <c r="O46" i="3"/>
  <c r="P46" i="3" s="1"/>
  <c r="M29" i="3"/>
  <c r="M61" i="3"/>
  <c r="M35" i="3"/>
  <c r="O27" i="3"/>
  <c r="P27" i="3" s="1"/>
  <c r="O41" i="3"/>
  <c r="P41" i="3" s="1"/>
  <c r="O78" i="3"/>
  <c r="P78" i="3" s="1"/>
  <c r="O17" i="3"/>
  <c r="P17" i="3" s="1"/>
  <c r="M38" i="3"/>
  <c r="M71" i="3"/>
  <c r="O43" i="3"/>
  <c r="P43" i="3" s="1"/>
  <c r="M83" i="3"/>
  <c r="M62" i="3"/>
  <c r="N26" i="3"/>
  <c r="M27" i="3"/>
  <c r="N81" i="3"/>
  <c r="O68" i="3"/>
  <c r="P68" i="3" s="1"/>
  <c r="O36" i="3"/>
  <c r="P36" i="3" s="1"/>
  <c r="M91" i="3"/>
  <c r="O15" i="3"/>
  <c r="P15" i="3" s="1"/>
  <c r="M32" i="3"/>
  <c r="N38" i="3"/>
  <c r="N35" i="3"/>
  <c r="M17" i="3"/>
  <c r="O62" i="3"/>
  <c r="P62" i="3" s="1"/>
  <c r="O66" i="3"/>
  <c r="P66" i="3" s="1"/>
  <c r="O84" i="3"/>
  <c r="P84" i="3" s="1"/>
  <c r="M68" i="3"/>
  <c r="N36" i="3"/>
  <c r="O21" i="3"/>
  <c r="P21" i="3" s="1"/>
  <c r="M66" i="3"/>
  <c r="N15" i="3"/>
  <c r="O19" i="3"/>
  <c r="P19" i="3" s="1"/>
  <c r="O58" i="3"/>
  <c r="P58" i="3" s="1"/>
  <c r="O33" i="3"/>
  <c r="P33" i="3" s="1"/>
  <c r="M37" i="3"/>
  <c r="M43" i="3"/>
  <c r="O91" i="3"/>
  <c r="P91" i="3" s="1"/>
  <c r="O80" i="3"/>
  <c r="P80" i="3" s="1"/>
  <c r="M86" i="3"/>
  <c r="M56" i="3"/>
  <c r="N43" i="3"/>
  <c r="O10" i="3"/>
  <c r="P10" i="3" s="1"/>
  <c r="O9" i="3"/>
  <c r="P9" i="3" s="1"/>
  <c r="O44" i="3"/>
  <c r="P44" i="3" s="1"/>
  <c r="M9" i="3"/>
  <c r="M49" i="3"/>
  <c r="O26" i="3"/>
  <c r="P26" i="3" s="1"/>
  <c r="O85" i="3"/>
  <c r="P85" i="3" s="1"/>
  <c r="N85" i="3"/>
  <c r="M84" i="3"/>
  <c r="O20" i="3"/>
  <c r="P20" i="3" s="1"/>
  <c r="O16" i="3"/>
  <c r="P16" i="3" s="1"/>
  <c r="M81" i="3"/>
  <c r="O57" i="3"/>
  <c r="P57" i="3" s="1"/>
  <c r="O51" i="3"/>
  <c r="P51" i="3" s="1"/>
  <c r="M78" i="3"/>
  <c r="O32" i="3"/>
  <c r="P32" i="3" s="1"/>
  <c r="N24" i="3"/>
  <c r="M79" i="3"/>
  <c r="O59" i="3"/>
  <c r="P59" i="3" s="1"/>
  <c r="O67" i="3"/>
  <c r="P67" i="3" s="1"/>
  <c r="O92" i="3"/>
  <c r="P92" i="3" s="1"/>
  <c r="N78" i="3"/>
  <c r="M18" i="3"/>
  <c r="M34" i="3"/>
  <c r="N17" i="3"/>
  <c r="O79" i="3"/>
  <c r="P79" i="3" s="1"/>
  <c r="M82" i="3"/>
  <c r="N60" i="3"/>
  <c r="O60" i="3"/>
  <c r="P60" i="3" s="1"/>
  <c r="O65" i="3"/>
  <c r="P65" i="3" s="1"/>
  <c r="M33" i="3"/>
  <c r="M28" i="3"/>
  <c r="N44" i="3"/>
  <c r="M30" i="3"/>
  <c r="O82" i="3"/>
  <c r="P82" i="3" s="1"/>
  <c r="O55" i="3"/>
  <c r="P55" i="3" s="1"/>
  <c r="M59" i="3"/>
  <c r="M65" i="3"/>
  <c r="M22" i="3"/>
  <c r="O69" i="3"/>
  <c r="P69" i="3" s="1"/>
  <c r="O25" i="3"/>
  <c r="P25" i="3" s="1"/>
  <c r="O72" i="3"/>
  <c r="P72" i="3" s="1"/>
  <c r="O49" i="3"/>
  <c r="P49" i="3" s="1"/>
  <c r="N54" i="3"/>
  <c r="O54" i="3"/>
  <c r="P54" i="3" s="1"/>
  <c r="M57" i="3"/>
  <c r="M89" i="3"/>
  <c r="M44" i="3"/>
  <c r="N34" i="3"/>
  <c r="M13" i="3"/>
  <c r="N89" i="3"/>
  <c r="M92" i="3"/>
  <c r="M60" i="3"/>
  <c r="M67" i="3"/>
  <c r="O13" i="3"/>
  <c r="P13" i="3" s="1"/>
  <c r="O88" i="3"/>
  <c r="P88" i="3" s="1"/>
  <c r="M63" i="3"/>
  <c r="O74" i="3"/>
  <c r="P74" i="3" s="1"/>
  <c r="M73" i="3"/>
  <c r="N48" i="3"/>
  <c r="O48" i="3"/>
  <c r="P48" i="3" s="1"/>
  <c r="N52" i="3"/>
  <c r="O52" i="3"/>
  <c r="P52" i="3" s="1"/>
  <c r="M75" i="3"/>
  <c r="N75" i="3"/>
  <c r="M90" i="3"/>
  <c r="M74" i="3"/>
  <c r="M58" i="3"/>
  <c r="M40" i="3"/>
  <c r="M51" i="3"/>
  <c r="O34" i="3"/>
  <c r="P34" i="3" s="1"/>
  <c r="N70" i="3"/>
  <c r="O70" i="3"/>
  <c r="P70" i="3" s="1"/>
  <c r="N88" i="3"/>
  <c r="N84" i="3"/>
  <c r="M72" i="3"/>
  <c r="O40" i="3"/>
  <c r="P40" i="3" s="1"/>
  <c r="N77" i="3"/>
  <c r="M77" i="3"/>
  <c r="O77" i="3"/>
  <c r="P77" i="3" s="1"/>
  <c r="N93" i="3"/>
  <c r="M93" i="3"/>
  <c r="O93" i="3"/>
  <c r="P93" i="3" s="1"/>
  <c r="N64" i="3"/>
  <c r="O64" i="3"/>
  <c r="P64" i="3" s="1"/>
  <c r="N76" i="3"/>
  <c r="O76" i="3"/>
  <c r="P76" i="3" s="1"/>
  <c r="O63" i="3"/>
  <c r="P63" i="3" s="1"/>
  <c r="O71" i="3"/>
  <c r="P71" i="3" s="1"/>
  <c r="J17" i="2" l="1"/>
  <c r="O100" i="3"/>
  <c r="P100" i="3" s="1"/>
  <c r="O94" i="3"/>
  <c r="P94" i="3" s="1"/>
  <c r="O99" i="3"/>
  <c r="P99" i="3" s="1"/>
  <c r="O97" i="3"/>
  <c r="P97" i="3" s="1"/>
  <c r="N96" i="3"/>
  <c r="M96" i="3"/>
  <c r="M95" i="3"/>
  <c r="N95" i="3"/>
  <c r="K8" i="3"/>
  <c r="J21" i="2"/>
  <c r="J23" i="2"/>
  <c r="N100" i="3"/>
  <c r="M100" i="3"/>
  <c r="O96" i="3"/>
  <c r="P96" i="3" s="1"/>
  <c r="N99" i="3"/>
  <c r="M99" i="3"/>
  <c r="J13" i="2"/>
  <c r="N98" i="3"/>
  <c r="M98" i="3"/>
  <c r="M97" i="3"/>
  <c r="N97" i="3"/>
  <c r="L8" i="3"/>
  <c r="N8" i="3" s="1"/>
  <c r="J15" i="2"/>
  <c r="J19" i="2"/>
  <c r="N94" i="3"/>
  <c r="M94" i="3"/>
  <c r="O95" i="3"/>
  <c r="P95" i="3" s="1"/>
  <c r="O98" i="3"/>
  <c r="P98" i="3" s="1"/>
  <c r="I18" i="3"/>
  <c r="J18" i="3" s="1"/>
  <c r="H18" i="3"/>
  <c r="G18" i="3"/>
  <c r="I91" i="3"/>
  <c r="J91" i="3" s="1"/>
  <c r="H91" i="3"/>
  <c r="G91" i="3"/>
  <c r="H41" i="3"/>
  <c r="I41" i="3"/>
  <c r="J41" i="3" s="1"/>
  <c r="G41" i="3"/>
  <c r="H65" i="3"/>
  <c r="G65" i="3"/>
  <c r="I65" i="3"/>
  <c r="J65" i="3" s="1"/>
  <c r="I88" i="3"/>
  <c r="J88" i="3" s="1"/>
  <c r="H88" i="3"/>
  <c r="G88" i="3"/>
  <c r="I47" i="3"/>
  <c r="J47" i="3" s="1"/>
  <c r="G47" i="3"/>
  <c r="H47" i="3"/>
  <c r="H32" i="3"/>
  <c r="G32" i="3"/>
  <c r="I32" i="3"/>
  <c r="J32" i="3" s="1"/>
  <c r="I90" i="3"/>
  <c r="J90" i="3" s="1"/>
  <c r="H90" i="3"/>
  <c r="G90" i="3"/>
  <c r="H33" i="3"/>
  <c r="G33" i="3"/>
  <c r="I33" i="3"/>
  <c r="J33" i="3" s="1"/>
  <c r="G11" i="3"/>
  <c r="H21" i="3"/>
  <c r="I21" i="3"/>
  <c r="J21" i="3" s="1"/>
  <c r="G21" i="3"/>
  <c r="G92" i="3"/>
  <c r="I92" i="3"/>
  <c r="J92" i="3" s="1"/>
  <c r="H92" i="3"/>
  <c r="I74" i="3"/>
  <c r="J74" i="3" s="1"/>
  <c r="H74" i="3"/>
  <c r="G74" i="3"/>
  <c r="I93" i="3"/>
  <c r="J93" i="3" s="1"/>
  <c r="H93" i="3"/>
  <c r="G93" i="3"/>
  <c r="G57" i="3"/>
  <c r="H57" i="3"/>
  <c r="I57" i="3"/>
  <c r="J57" i="3" s="1"/>
  <c r="I58" i="3"/>
  <c r="J58" i="3" s="1"/>
  <c r="H58" i="3"/>
  <c r="G58" i="3"/>
  <c r="H24" i="3"/>
  <c r="G24" i="3"/>
  <c r="I24" i="3"/>
  <c r="J24" i="3" s="1"/>
  <c r="I26" i="3"/>
  <c r="J26" i="3" s="1"/>
  <c r="H26" i="3"/>
  <c r="G26" i="3"/>
  <c r="I34" i="3"/>
  <c r="J34" i="3" s="1"/>
  <c r="H34" i="3"/>
  <c r="G34" i="3"/>
  <c r="I46" i="3"/>
  <c r="J46" i="3" s="1"/>
  <c r="H46" i="3"/>
  <c r="G46" i="3"/>
  <c r="I35" i="3"/>
  <c r="J35" i="3" s="1"/>
  <c r="G35" i="3"/>
  <c r="H35" i="3"/>
  <c r="H72" i="3"/>
  <c r="G72" i="3"/>
  <c r="I72" i="3"/>
  <c r="J72" i="3" s="1"/>
  <c r="I15" i="3"/>
  <c r="J15" i="3" s="1"/>
  <c r="H15" i="3"/>
  <c r="G15" i="3"/>
  <c r="H73" i="3"/>
  <c r="G73" i="3"/>
  <c r="I73" i="3"/>
  <c r="J73" i="3" s="1"/>
  <c r="G86" i="3"/>
  <c r="I86" i="3"/>
  <c r="J86" i="3" s="1"/>
  <c r="H86" i="3"/>
  <c r="I38" i="3"/>
  <c r="J38" i="3" s="1"/>
  <c r="H38" i="3"/>
  <c r="G38" i="3"/>
  <c r="I39" i="3"/>
  <c r="J39" i="3" s="1"/>
  <c r="G39" i="3"/>
  <c r="H39" i="3"/>
  <c r="H56" i="3"/>
  <c r="G56" i="3"/>
  <c r="I56" i="3"/>
  <c r="J56" i="3" s="1"/>
  <c r="H40" i="3"/>
  <c r="I40" i="3"/>
  <c r="J40" i="3" s="1"/>
  <c r="G40" i="3"/>
  <c r="G82" i="3"/>
  <c r="I82" i="3"/>
  <c r="J82" i="3" s="1"/>
  <c r="H82" i="3"/>
  <c r="H54" i="3"/>
  <c r="G54" i="3"/>
  <c r="I54" i="3"/>
  <c r="J54" i="3" s="1"/>
  <c r="I87" i="3"/>
  <c r="J87" i="3" s="1"/>
  <c r="H87" i="3"/>
  <c r="G87" i="3"/>
  <c r="H13" i="3"/>
  <c r="G13" i="3"/>
  <c r="I13" i="3"/>
  <c r="J13" i="3" s="1"/>
  <c r="H23" i="3"/>
  <c r="G23" i="3"/>
  <c r="I23" i="3"/>
  <c r="J23" i="3" s="1"/>
  <c r="I81" i="3"/>
  <c r="J81" i="3" s="1"/>
  <c r="H81" i="3"/>
  <c r="G81" i="3"/>
  <c r="I14" i="3"/>
  <c r="J14" i="3" s="1"/>
  <c r="H14" i="3"/>
  <c r="G14" i="3"/>
  <c r="H43" i="3"/>
  <c r="I43" i="3"/>
  <c r="J43" i="3" s="1"/>
  <c r="G43" i="3"/>
  <c r="I52" i="3"/>
  <c r="J52" i="3" s="1"/>
  <c r="H52" i="3"/>
  <c r="G52" i="3"/>
  <c r="H45" i="3"/>
  <c r="G45" i="3"/>
  <c r="I45" i="3"/>
  <c r="J45" i="3" s="1"/>
  <c r="G85" i="3"/>
  <c r="H85" i="3"/>
  <c r="I85" i="3"/>
  <c r="J85" i="3" s="1"/>
  <c r="G16" i="3"/>
  <c r="H16" i="3"/>
  <c r="I16" i="3"/>
  <c r="J16" i="3" s="1"/>
  <c r="I83" i="3"/>
  <c r="J83" i="3" s="1"/>
  <c r="H83" i="3"/>
  <c r="G83" i="3"/>
  <c r="I78" i="3"/>
  <c r="J78" i="3" s="1"/>
  <c r="H78" i="3"/>
  <c r="G78" i="3"/>
  <c r="H84" i="3"/>
  <c r="G84" i="3"/>
  <c r="I84" i="3"/>
  <c r="J84" i="3" s="1"/>
  <c r="H25" i="3"/>
  <c r="I25" i="3"/>
  <c r="J25" i="3" s="1"/>
  <c r="G25" i="3"/>
  <c r="G62" i="3"/>
  <c r="I62" i="3"/>
  <c r="J62" i="3" s="1"/>
  <c r="H62" i="3"/>
  <c r="G48" i="3"/>
  <c r="I48" i="3"/>
  <c r="J48" i="3" s="1"/>
  <c r="H48" i="3"/>
  <c r="I31" i="3"/>
  <c r="J31" i="3" s="1"/>
  <c r="G31" i="3"/>
  <c r="H31" i="3"/>
  <c r="I89" i="3"/>
  <c r="J89" i="3" s="1"/>
  <c r="H89" i="3"/>
  <c r="G89" i="3"/>
  <c r="H36" i="3"/>
  <c r="G36" i="3"/>
  <c r="I36" i="3"/>
  <c r="J36" i="3" s="1"/>
  <c r="H51" i="3"/>
  <c r="G51" i="3"/>
  <c r="I51" i="3"/>
  <c r="J51" i="3" s="1"/>
  <c r="H64" i="3"/>
  <c r="G64" i="3"/>
  <c r="I64" i="3"/>
  <c r="J64" i="3" s="1"/>
  <c r="I60" i="3"/>
  <c r="J60" i="3" s="1"/>
  <c r="H60" i="3"/>
  <c r="G60" i="3"/>
  <c r="H17" i="3"/>
  <c r="I17" i="3"/>
  <c r="J17" i="3" s="1"/>
  <c r="G17" i="3"/>
  <c r="I53" i="3"/>
  <c r="J53" i="3" s="1"/>
  <c r="H53" i="3"/>
  <c r="G53" i="3"/>
  <c r="H50" i="3"/>
  <c r="I50" i="3"/>
  <c r="J50" i="3" s="1"/>
  <c r="G50" i="3"/>
  <c r="I76" i="3"/>
  <c r="J76" i="3" s="1"/>
  <c r="H76" i="3"/>
  <c r="G76" i="3"/>
  <c r="I22" i="3"/>
  <c r="J22" i="3" s="1"/>
  <c r="G22" i="3"/>
  <c r="H22" i="3"/>
  <c r="H11" i="3"/>
  <c r="I11" i="3"/>
  <c r="J11" i="3" s="1"/>
  <c r="G69" i="3"/>
  <c r="I69" i="3"/>
  <c r="J69" i="3" s="1"/>
  <c r="H69" i="3"/>
  <c r="H28" i="3"/>
  <c r="I28" i="3"/>
  <c r="J28" i="3" s="1"/>
  <c r="G28" i="3"/>
  <c r="H79" i="3"/>
  <c r="G79" i="3"/>
  <c r="I79" i="3"/>
  <c r="J79" i="3" s="1"/>
  <c r="I37" i="3"/>
  <c r="J37" i="3" s="1"/>
  <c r="G37" i="3"/>
  <c r="H37" i="3"/>
  <c r="G49" i="3"/>
  <c r="I49" i="3"/>
  <c r="J49" i="3" s="1"/>
  <c r="H49" i="3"/>
  <c r="H59" i="3"/>
  <c r="G59" i="3"/>
  <c r="I59" i="3"/>
  <c r="J59" i="3" s="1"/>
  <c r="I67" i="3"/>
  <c r="J67" i="3" s="1"/>
  <c r="H67" i="3"/>
  <c r="G67" i="3"/>
  <c r="G20" i="3"/>
  <c r="H20" i="3"/>
  <c r="I20" i="3"/>
  <c r="J20" i="3" s="1"/>
  <c r="H44" i="3"/>
  <c r="I44" i="3"/>
  <c r="J44" i="3" s="1"/>
  <c r="G44" i="3"/>
  <c r="G61" i="3"/>
  <c r="H61" i="3"/>
  <c r="I61" i="3"/>
  <c r="J61" i="3" s="1"/>
  <c r="I27" i="3"/>
  <c r="J27" i="3" s="1"/>
  <c r="H27" i="3"/>
  <c r="G27" i="3"/>
  <c r="I42" i="3"/>
  <c r="J42" i="3" s="1"/>
  <c r="H42" i="3"/>
  <c r="G42" i="3"/>
  <c r="I71" i="3"/>
  <c r="J71" i="3" s="1"/>
  <c r="H71" i="3"/>
  <c r="G71" i="3"/>
  <c r="G70" i="3"/>
  <c r="H70" i="3"/>
  <c r="I70" i="3"/>
  <c r="J70" i="3" s="1"/>
  <c r="I19" i="3"/>
  <c r="J19" i="3" s="1"/>
  <c r="H19" i="3"/>
  <c r="G19" i="3"/>
  <c r="I77" i="3"/>
  <c r="J77" i="3" s="1"/>
  <c r="H77" i="3"/>
  <c r="G77" i="3"/>
  <c r="H55" i="3"/>
  <c r="G55" i="3"/>
  <c r="I55" i="3"/>
  <c r="J55" i="3" s="1"/>
  <c r="I30" i="3"/>
  <c r="J30" i="3" s="1"/>
  <c r="H30" i="3"/>
  <c r="G30" i="3"/>
  <c r="H29" i="3"/>
  <c r="G29" i="3"/>
  <c r="I29" i="3"/>
  <c r="J29" i="3" s="1"/>
  <c r="I80" i="3"/>
  <c r="J80" i="3" s="1"/>
  <c r="H80" i="3"/>
  <c r="G80" i="3"/>
  <c r="H66" i="3"/>
  <c r="G66" i="3"/>
  <c r="I66" i="3"/>
  <c r="J66" i="3" s="1"/>
  <c r="I12" i="3"/>
  <c r="J12" i="3" s="1"/>
  <c r="H12" i="3"/>
  <c r="G12" i="3"/>
  <c r="I75" i="3"/>
  <c r="J75" i="3" s="1"/>
  <c r="H75" i="3"/>
  <c r="G75" i="3"/>
  <c r="G63" i="3"/>
  <c r="I63" i="3"/>
  <c r="J63" i="3" s="1"/>
  <c r="H63" i="3"/>
  <c r="I10" i="3"/>
  <c r="J10" i="3" s="1"/>
  <c r="H10" i="3"/>
  <c r="G10" i="3"/>
  <c r="I68" i="3"/>
  <c r="J68" i="3" s="1"/>
  <c r="H68" i="3"/>
  <c r="G68" i="3"/>
  <c r="U7" i="1"/>
  <c r="U109" i="1"/>
  <c r="E8" i="3"/>
  <c r="J25" i="2" l="1"/>
  <c r="M8" i="3"/>
  <c r="O8" i="3"/>
  <c r="P8" i="3" s="1"/>
  <c r="M23" i="2"/>
  <c r="M19" i="2"/>
  <c r="M15" i="2"/>
  <c r="M17" i="2"/>
  <c r="M13" i="2"/>
  <c r="M21" i="2"/>
  <c r="I9" i="3"/>
  <c r="F8" i="3"/>
  <c r="H9" i="3"/>
  <c r="G9" i="3"/>
  <c r="K25" i="2" l="1"/>
  <c r="K17" i="2"/>
  <c r="K13" i="2"/>
  <c r="K23" i="2"/>
  <c r="K21" i="2"/>
  <c r="K15" i="2"/>
  <c r="K19" i="2"/>
  <c r="G8" i="3"/>
  <c r="H8" i="3"/>
  <c r="M25" i="2"/>
  <c r="N17" i="2" s="1"/>
  <c r="J9" i="3"/>
  <c r="I8" i="3"/>
  <c r="J8" i="3" s="1"/>
  <c r="N15" i="2" l="1"/>
  <c r="N21" i="2"/>
  <c r="N23" i="2"/>
  <c r="N13" i="2"/>
  <c r="N19" i="2"/>
  <c r="N25" i="2"/>
</calcChain>
</file>

<file path=xl/sharedStrings.xml><?xml version="1.0" encoding="utf-8"?>
<sst xmlns="http://schemas.openxmlformats.org/spreadsheetml/2006/main" count="372" uniqueCount="136">
  <si>
    <t>Crna Gora</t>
  </si>
  <si>
    <t>Ministarstvo finansija</t>
  </si>
  <si>
    <t>Direktorat za državni budžet</t>
  </si>
  <si>
    <t>mil. €</t>
  </si>
  <si>
    <t>PREDSJEDNIK CRNE GORE</t>
  </si>
  <si>
    <t>PRAVOSUĐE</t>
  </si>
  <si>
    <t>VLADA CRNE GORE</t>
  </si>
  <si>
    <t>SAMOSTALNE POTROŠAČKE JEDINICE</t>
  </si>
  <si>
    <t>DRŽAVNI FONDOVI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</si>
  <si>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</si>
  <si>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</si>
  <si>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</si>
  <si>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</si>
  <si>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</si>
  <si>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</si>
  <si>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</si>
  <si>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</si>
  <si>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</si>
  <si>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</si>
  <si>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</si>
  <si>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Služba Predsjednika Crne Gore</t>
  </si>
  <si>
    <t>Skupština Crne Gore</t>
  </si>
  <si>
    <t>Državna izborna komisija</t>
  </si>
  <si>
    <t>Savjet za građansku kontrolu rada policije</t>
  </si>
  <si>
    <t>Ustavni sud Crne Gore</t>
  </si>
  <si>
    <t>Sudski savjet</t>
  </si>
  <si>
    <t>Tužilački savjet</t>
  </si>
  <si>
    <t>Centar za obuku u sudstvu i državnom tužilaštvu</t>
  </si>
  <si>
    <t>Generalni sekretarijat Vlade Crne Gore</t>
  </si>
  <si>
    <t>Kabinet Predsjednika Vlade</t>
  </si>
  <si>
    <t>Savjet za privatizaciju i kapitalne projekte</t>
  </si>
  <si>
    <t>Sekretarijat za zakonodavstvo</t>
  </si>
  <si>
    <t>Komisija za koncesije</t>
  </si>
  <si>
    <t>Savjet za NATO</t>
  </si>
  <si>
    <t>Ministarstvo pravde</t>
  </si>
  <si>
    <t>Uprava za izvršenje krivičnih sankcija</t>
  </si>
  <si>
    <t>Centar za alternativno rješavanje sporova</t>
  </si>
  <si>
    <t>Ministarstvo unutrašnjih poslova</t>
  </si>
  <si>
    <t>Ministarstvo odbrane</t>
  </si>
  <si>
    <t>Direkcija za zaštitu tajnih podatka</t>
  </si>
  <si>
    <t>Uprava za statistiku</t>
  </si>
  <si>
    <t>Uprava za igre na sreću</t>
  </si>
  <si>
    <t>Zaštitnik imovinsko-pravnih interesa Crne Gore</t>
  </si>
  <si>
    <t>Agencija za investicije</t>
  </si>
  <si>
    <t>Socijalni savjet</t>
  </si>
  <si>
    <t>Zavod za socijalnu i dječiju zaštitu</t>
  </si>
  <si>
    <t>Ministarstvo vanjskih poslova</t>
  </si>
  <si>
    <t>Uprava za saradnju sa dijasporom - iseljenicima</t>
  </si>
  <si>
    <t>Ministarstvo prosvjete</t>
  </si>
  <si>
    <t>Zavod za školstvo</t>
  </si>
  <si>
    <t>Ispitni centar</t>
  </si>
  <si>
    <t>Centar za stručno obrazovanje</t>
  </si>
  <si>
    <t>Agencija za kontrolu i obezbjeđenje kvaliteta visokog obrazovanja</t>
  </si>
  <si>
    <t>Državni arhiv</t>
  </si>
  <si>
    <t>Uprava za zaštitu kulturnih dobara</t>
  </si>
  <si>
    <t>Ministarstvo kulture i medija</t>
  </si>
  <si>
    <t>Ministarstvo ekonomskog razvoja i turizma</t>
  </si>
  <si>
    <t>Zavod za metrologiju</t>
  </si>
  <si>
    <t>Agencija za zaštitu konkurencije</t>
  </si>
  <si>
    <t>Nacionalna turistička organizacija</t>
  </si>
  <si>
    <t>Institut za standardizaciju</t>
  </si>
  <si>
    <t>Uprava pomorske sigurnosti i upravljanja lukama</t>
  </si>
  <si>
    <t>Uprava za saobraćaj</t>
  </si>
  <si>
    <t>Uprava za željeznice</t>
  </si>
  <si>
    <t>Nacionalna komisija za istraživanje nesreća i ozbiljnih nezgoda vazduhoplova, vanrednih događaja koji ugrožavaju bezbjednost željezničkog saobraćaja i pomorskih nezgoda i nesreća</t>
  </si>
  <si>
    <t>Uprava za ugljovodonike</t>
  </si>
  <si>
    <t>Ministarstvo poljoprivrede, šumarstva i vodoprivrede</t>
  </si>
  <si>
    <t>Uprava za gazdovanje šumama i lovištima</t>
  </si>
  <si>
    <t>Uprava za vode</t>
  </si>
  <si>
    <t>Uprava za bezbjednost hrane, veterinu i fitosanitarne poslove</t>
  </si>
  <si>
    <t>Ministarstvo zdravlja</t>
  </si>
  <si>
    <t>Ministarstvo ljudskih i manjinskih prava</t>
  </si>
  <si>
    <t>Ministarstvo ekologije, prostornog planiranja i urbanizma</t>
  </si>
  <si>
    <t>Agencija za zaštitu prirode i životne sredine</t>
  </si>
  <si>
    <t>Uprava za kapitalne projekte</t>
  </si>
  <si>
    <t>Zavod za hidrometeorologiju i seizmologiju</t>
  </si>
  <si>
    <t>Ministarstvo rada i socijalnog staranja</t>
  </si>
  <si>
    <t>Ministarstvo evropskih poslova</t>
  </si>
  <si>
    <t>Ministarstvo javne uprave</t>
  </si>
  <si>
    <t>Uprava za ljudske resurse</t>
  </si>
  <si>
    <t>Uprava za inspekcijske poslove</t>
  </si>
  <si>
    <t>Ministarstvo sporta i mladih</t>
  </si>
  <si>
    <t>Zaštitnik ljudskih prava i sloboda</t>
  </si>
  <si>
    <t>Državna revizorska institucija</t>
  </si>
  <si>
    <t>Crnogorska akademija nauka i umjetnosti</t>
  </si>
  <si>
    <t>Matica crnogorska</t>
  </si>
  <si>
    <t>Agencija za nacionalnu bezbjednost</t>
  </si>
  <si>
    <t>Agencija za zaštitu ličnih podataka i slobodan pristup informacijama</t>
  </si>
  <si>
    <t>Crveni krst Crne Gore</t>
  </si>
  <si>
    <t>Agencija za mirno rješavanje radnih sporova</t>
  </si>
  <si>
    <t>Senat Prijestonice</t>
  </si>
  <si>
    <t>Revizorsko tijelo</t>
  </si>
  <si>
    <t>Javno preduzeće Radio i Televizija Crne Gore</t>
  </si>
  <si>
    <t>Regionalni ronilački centar za podvodno deminiranje i obuku ronilaca</t>
  </si>
  <si>
    <t>Agencija za sprječavanje korupcije</t>
  </si>
  <si>
    <t>Komisija za zaštitu prava u postupcima javnih nabavki</t>
  </si>
  <si>
    <t>Službeni list Crne Gore</t>
  </si>
  <si>
    <t>Fond za zaštitu i ostvarivanje manjinskih prava</t>
  </si>
  <si>
    <t>Fond penzijskog i invalidskog osiguranja</t>
  </si>
  <si>
    <t>Fond za zdravstveno osiguranje</t>
  </si>
  <si>
    <t>Zavod za zapošljavanje</t>
  </si>
  <si>
    <t>Fond za obeštećenje</t>
  </si>
  <si>
    <t>Fond rada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</si>
  <si>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</si>
  <si>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</si>
  <si>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</si>
  <si>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</si>
  <si>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</si>
  <si>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</si>
  <si>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</si>
  <si>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</si>
  <si>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</si>
  <si>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</si>
  <si>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</si>
  <si>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</si>
  <si>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</si>
  <si>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</si>
  <si>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Org. Klas.</t>
  </si>
  <si>
    <t>Godina</t>
  </si>
  <si>
    <t>Hlookup</t>
  </si>
  <si>
    <t>UKUPNO</t>
  </si>
  <si>
    <t>Izdaci za:</t>
  </si>
  <si>
    <t>Org. klasif.</t>
  </si>
  <si>
    <t>SKUPŠTINA CRNE GORE</t>
  </si>
  <si>
    <t>Naziv Potrošačke jedinice</t>
  </si>
  <si>
    <r>
      <t xml:space="preserve">Ostvarenje budžeta po </t>
    </r>
    <r>
      <rPr>
        <b/>
        <sz val="14"/>
        <color theme="1"/>
        <rFont val="Cambria"/>
        <family val="1"/>
      </rPr>
      <t>ORGANIZACIONOJ</t>
    </r>
    <r>
      <rPr>
        <sz val="14"/>
        <color theme="1"/>
        <rFont val="Cambria"/>
        <family val="1"/>
      </rPr>
      <t xml:space="preserve"> KLASIFIKACIJI</t>
    </r>
  </si>
  <si>
    <t>Ministarstvo turizma, ekologije, održivog razvoja i razvoja sjevera</t>
  </si>
  <si>
    <t>Ministarstvo energetike i rudarstva</t>
  </si>
  <si>
    <t>Ostvarenje - 2024</t>
  </si>
  <si>
    <t>PLAN - 2024</t>
  </si>
  <si>
    <t>Uprava prihoda</t>
  </si>
  <si>
    <t>Uprava carina</t>
  </si>
  <si>
    <t>Uprava za katastar</t>
  </si>
  <si>
    <t>Uprava za državnu imovinu</t>
  </si>
  <si>
    <t>BDP - 2024</t>
  </si>
  <si>
    <t>Ministarstvo saobraćaja i pomorstva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</si>
</sst>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6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166" fontId="10" fillId="6" borderId="36" xfId="0" applyNumberFormat="1" applyFont="1" applyFill="1" applyBorder="1" applyAlignment="1" applyProtection="1">
      <alignment horizontal="right" vertical="center" indent="1"/>
    </xf>
    <xf numFmtId="166" fontId="10" fillId="6" borderId="37" xfId="0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left" vertical="center" wrapText="1" indent="1"/>
    </xf>
    <xf numFmtId="166" fontId="8" fillId="0" borderId="40" xfId="0" applyNumberFormat="1" applyFont="1" applyFill="1" applyBorder="1" applyAlignment="1" applyProtection="1">
      <alignment horizontal="right" vertical="center" wrapText="1" indent="1"/>
    </xf>
    <xf numFmtId="166" fontId="8" fillId="0" borderId="41" xfId="0" applyNumberFormat="1" applyFont="1" applyFill="1" applyBorder="1" applyAlignment="1" applyProtection="1">
      <alignment horizontal="right" vertical="center" wrapText="1" indent="1"/>
    </xf>
    <xf numFmtId="165" fontId="8" fillId="0" borderId="42" xfId="2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166" fontId="8" fillId="0" borderId="44" xfId="0" applyNumberFormat="1" applyFont="1" applyFill="1" applyBorder="1" applyAlignment="1" applyProtection="1">
      <alignment horizontal="right" vertical="center" wrapText="1" indent="1"/>
    </xf>
    <xf numFmtId="165" fontId="8" fillId="0" borderId="45" xfId="2" applyNumberFormat="1" applyFont="1" applyFill="1" applyBorder="1" applyAlignment="1" applyProtection="1">
      <alignment horizontal="right" vertical="center" wrapText="1" indent="1"/>
    </xf>
    <xf numFmtId="166" fontId="8" fillId="0" borderId="46" xfId="0" applyNumberFormat="1" applyFont="1" applyFill="1" applyBorder="1" applyAlignment="1" applyProtection="1">
      <alignment horizontal="right" vertical="center" wrapText="1" indent="1"/>
    </xf>
    <xf numFmtId="166" fontId="8" fillId="0" borderId="47" xfId="0" applyNumberFormat="1" applyFont="1" applyFill="1" applyBorder="1" applyAlignment="1" applyProtection="1">
      <alignment horizontal="right" vertical="center" wrapText="1" indent="1"/>
    </xf>
    <xf numFmtId="165" fontId="8" fillId="0" borderId="48" xfId="2" applyNumberFormat="1" applyFont="1" applyFill="1" applyBorder="1" applyAlignment="1" applyProtection="1">
      <alignment horizontal="right" vertical="center" wrapText="1" indent="1"/>
    </xf>
    <xf numFmtId="0" fontId="8" fillId="0" borderId="49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left" vertical="center" wrapText="1" indent="1"/>
    </xf>
    <xf numFmtId="166" fontId="8" fillId="0" borderId="51" xfId="0" applyNumberFormat="1" applyFont="1" applyFill="1" applyBorder="1" applyAlignment="1" applyProtection="1">
      <alignment horizontal="right" vertical="center" wrapText="1" indent="1"/>
    </xf>
    <xf numFmtId="166" fontId="8" fillId="0" borderId="52" xfId="0" applyNumberFormat="1" applyFont="1" applyFill="1" applyBorder="1" applyAlignment="1" applyProtection="1">
      <alignment horizontal="right" vertical="center" wrapText="1" indent="1"/>
    </xf>
    <xf numFmtId="165" fontId="8" fillId="0" borderId="53" xfId="2" applyNumberFormat="1" applyFont="1" applyFill="1" applyBorder="1" applyAlignment="1" applyProtection="1">
      <alignment horizontal="right" vertical="center" wrapText="1" indent="1"/>
    </xf>
    <xf numFmtId="165" fontId="8" fillId="0" borderId="54" xfId="2" applyNumberFormat="1" applyFont="1" applyFill="1" applyBorder="1" applyAlignment="1" applyProtection="1">
      <alignment horizontal="right" vertical="center" wrapText="1" indent="1"/>
    </xf>
    <xf numFmtId="166" fontId="8" fillId="0" borderId="55" xfId="0" applyNumberFormat="1" applyFont="1" applyFill="1" applyBorder="1" applyAlignment="1" applyProtection="1">
      <alignment horizontal="right" vertical="center" wrapText="1" indent="1"/>
    </xf>
    <xf numFmtId="165" fontId="8" fillId="0" borderId="56" xfId="2" applyNumberFormat="1" applyFont="1" applyFill="1" applyBorder="1" applyAlignment="1" applyProtection="1">
      <alignment horizontal="right" vertical="center" wrapText="1" indent="1"/>
    </xf>
    <xf numFmtId="166" fontId="8" fillId="0" borderId="57" xfId="0" applyNumberFormat="1" applyFont="1" applyFill="1" applyBorder="1" applyAlignment="1" applyProtection="1">
      <alignment horizontal="right" vertical="center" wrapText="1" indent="1"/>
    </xf>
    <xf numFmtId="165" fontId="8" fillId="0" borderId="58" xfId="2" applyNumberFormat="1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0" fontId="3" fillId="0" borderId="60" xfId="0" applyFont="1" applyBorder="1"/>
    <xf numFmtId="0" fontId="8" fillId="0" borderId="61" xfId="0" applyFont="1" applyBorder="1" applyAlignment="1" applyProtection="1">
      <alignment horizontal="center"/>
    </xf>
    <xf numFmtId="0" fontId="8" fillId="0" borderId="61" xfId="0" applyFont="1" applyBorder="1" applyAlignment="1" applyProtection="1">
      <alignment wrapText="1"/>
    </xf>
    <xf numFmtId="0" fontId="8" fillId="0" borderId="62" xfId="0" applyFont="1" applyBorder="1" applyProtection="1"/>
    <xf numFmtId="165" fontId="8" fillId="0" borderId="62" xfId="2" applyNumberFormat="1" applyFont="1" applyBorder="1" applyAlignment="1" applyProtection="1">
      <alignment horizontal="right" indent="1"/>
    </xf>
    <xf numFmtId="0" fontId="8" fillId="0" borderId="62" xfId="0" applyFont="1" applyBorder="1" applyAlignment="1" applyProtection="1">
      <alignment horizontal="right" indent="1"/>
    </xf>
    <xf numFmtId="0" fontId="3" fillId="0" borderId="63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64" xfId="0" applyNumberFormat="1" applyFont="1" applyBorder="1" applyAlignment="1" applyProtection="1">
      <alignment horizontal="center" vertical="center" wrapText="1"/>
    </xf>
    <xf numFmtId="0" fontId="8" fillId="0" borderId="65" xfId="0" applyFont="1" applyBorder="1" applyAlignment="1" applyProtection="1">
      <alignment horizontal="center" vertical="center" wrapText="1"/>
    </xf>
    <xf numFmtId="0" fontId="8" fillId="0" borderId="66" xfId="0" applyFont="1" applyBorder="1" applyAlignment="1" applyProtection="1">
      <alignment horizontal="center" vertical="center" wrapText="1"/>
    </xf>
    <xf numFmtId="4" fontId="8" fillId="0" borderId="6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68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69" xfId="0" applyFont="1" applyBorder="1" applyAlignment="1" applyProtection="1">
      <alignment horizontal="right" vertical="center" indent="1"/>
    </xf>
    <xf numFmtId="0" fontId="8" fillId="0" borderId="70" xfId="0" applyFont="1" applyBorder="1" applyAlignment="1" applyProtection="1">
      <alignment horizontal="left" vertical="center" wrapText="1" indent="2"/>
    </xf>
    <xf numFmtId="4" fontId="8" fillId="0" borderId="71" xfId="0" applyNumberFormat="1" applyFont="1" applyFill="1" applyBorder="1" applyAlignment="1" applyProtection="1">
      <alignment horizontal="right" vertical="center" wrapText="1" indent="1"/>
    </xf>
    <xf numFmtId="0" fontId="8" fillId="0" borderId="61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left" vertical="top" wrapText="1" indent="1"/>
    </xf>
    <xf numFmtId="167" fontId="8" fillId="0" borderId="61" xfId="0" applyNumberFormat="1" applyFont="1" applyFill="1" applyBorder="1" applyProtection="1"/>
    <xf numFmtId="0" fontId="0" fillId="7" borderId="9" xfId="0" applyFill="1" applyBorder="1"/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72" xfId="0" applyFont="1" applyFill="1" applyBorder="1" applyAlignment="1" applyProtection="1">
      <alignment vertical="center"/>
      <protection hidden="1"/>
    </xf>
    <xf numFmtId="0" fontId="16" fillId="3" borderId="72" xfId="0" applyFont="1" applyFill="1" applyBorder="1" applyAlignment="1" applyProtection="1">
      <alignment horizontal="center" vertical="top"/>
      <protection hidden="1"/>
    </xf>
    <xf numFmtId="0" fontId="17" fillId="3" borderId="72" xfId="0" applyFont="1" applyFill="1" applyBorder="1" applyAlignment="1" applyProtection="1">
      <alignment horizontal="center" vertical="top"/>
      <protection hidden="1"/>
    </xf>
    <xf numFmtId="0" fontId="18" fillId="3" borderId="72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72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72" xfId="1" applyNumberFormat="1" applyFont="1" applyFill="1" applyBorder="1" applyAlignment="1" applyProtection="1">
      <alignment horizontal="center" vertical="top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19" fillId="3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73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8" borderId="10" xfId="0" applyFont="1" applyFill="1" applyBorder="1" applyAlignment="1" applyProtection="1">
      <alignment horizontal="center" vertical="center"/>
    </xf>
    <xf numFmtId="0" fontId="14" fillId="8" borderId="72" xfId="0" applyFont="1" applyFill="1" applyBorder="1" applyAlignment="1" applyProtection="1">
      <alignment horizontal="center" vertical="center"/>
    </xf>
    <xf numFmtId="0" fontId="14" fillId="8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72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72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377637</xdr:colOff>
      <xdr:row>7</xdr:row>
      <xdr:rowOff>180976</xdr:rowOff>
    </xdr:from>
    <xdr:to>
      <xdr:col>20</xdr:col>
      <xdr:colOff>453837</xdr:colOff>
      <xdr:row>25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68719" y="1256741"/>
          <a:ext cx="3213847" cy="2753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Podaci o izdacima "Bruto zarade i doprinosi na teret poslodavca" i "Prava iz oblasti penzijskog i invalidskog osiguranja" dobijeni su na osnovu vremenskog usklađivanja, dok su ostale izdaci prikazani na gotovinskoj osnovi.</a:t>
          </a: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prihoda i izdataka budžeta pripremljen je u skladu sa Zakonom o budžetu Crne Gore za 2023. godinu.</a:t>
          </a:r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338421</xdr:colOff>
      <xdr:row>0</xdr:row>
      <xdr:rowOff>49867</xdr:rowOff>
    </xdr:from>
    <xdr:to>
      <xdr:col>4</xdr:col>
      <xdr:colOff>477559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33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06830" y="136398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15</xdr:col>
      <xdr:colOff>287989</xdr:colOff>
      <xdr:row>7</xdr:row>
      <xdr:rowOff>180976</xdr:rowOff>
    </xdr:from>
    <xdr:to>
      <xdr:col>21</xdr:col>
      <xdr:colOff>134471</xdr:colOff>
      <xdr:row>27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790577" y="1548094"/>
          <a:ext cx="3477188" cy="31919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organizacionom klasifikacijom budžeta za 2024. godinu.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potrošačkih jedinica, dobijeni su na osnovu vremenskog usklađivanja, dok su ostali izdaci obračunati na gotovinskoj osnovi.</a:t>
          </a: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2024. godinu.</a:t>
          </a:r>
          <a:endParaRPr lang="en-US">
            <a:effectLst/>
          </a:endParaRPr>
        </a:p>
      </xdr:txBody>
    </xdr:sp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306830" y="130302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OneDrive/Desktop/2023/Izvjestaji/Izvjestavanje%202023/GDDS%201%202023/GDDS_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ka - 2014"/>
      <sheetName val="Pregled"/>
      <sheetName val="Analitika 2023"/>
      <sheetName val="2023"/>
      <sheetName val="2022"/>
      <sheetName val="2021"/>
      <sheetName val="2020"/>
      <sheetName val="2019"/>
      <sheetName val="2018"/>
      <sheetName val="DataEx"/>
      <sheetName val="Master"/>
    </sheetNames>
    <sheetDataSet>
      <sheetData sheetId="0"/>
      <sheetData sheetId="1"/>
      <sheetData sheetId="2"/>
      <sheetData sheetId="3">
        <row r="29">
          <cell r="G29">
            <v>114740855.95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118</v>
      </c>
      <c r="C2" s="141">
        <v>2023</v>
      </c>
    </row>
    <row r="3" spans="2:7" ht="7.15" customHeight="1" thickBot="1" x14ac:dyDescent="0.3"/>
    <row r="4" spans="2:7" ht="15.75" thickBot="1" x14ac:dyDescent="0.3">
      <c r="B4" t="s">
        <v>10</v>
      </c>
      <c r="C4" s="143">
        <v>8</v>
      </c>
      <c r="D4" t="str">
        <f>VLOOKUP(C4,C9:D20,2,FALSE)</f>
        <v>Avgust</v>
      </c>
    </row>
    <row r="5" spans="2:7" ht="7.15" customHeight="1" thickBot="1" x14ac:dyDescent="0.3"/>
    <row r="6" spans="2:7" ht="15.75" thickBot="1" x14ac:dyDescent="0.3">
      <c r="B6" t="s">
        <v>11</v>
      </c>
      <c r="C6" s="142">
        <f>VLOOKUP(C4,C9:F20,3,FALSE)</f>
        <v>8</v>
      </c>
      <c r="D6" t="str">
        <f>VLOOKUP(C6,E9:F20,2,FALSE)</f>
        <v>Januar - Avgust</v>
      </c>
    </row>
    <row r="8" spans="2:7" x14ac:dyDescent="0.25">
      <c r="D8" t="s">
        <v>10</v>
      </c>
      <c r="E8" t="s">
        <v>11</v>
      </c>
      <c r="G8" s="144" t="s">
        <v>119</v>
      </c>
    </row>
    <row r="9" spans="2:7" x14ac:dyDescent="0.25">
      <c r="C9">
        <v>1</v>
      </c>
      <c r="D9" t="s">
        <v>9</v>
      </c>
      <c r="E9">
        <v>1</v>
      </c>
      <c r="F9" t="str">
        <f>D9</f>
        <v>Januar</v>
      </c>
      <c r="G9" s="145">
        <v>3</v>
      </c>
    </row>
    <row r="10" spans="2:7" x14ac:dyDescent="0.25">
      <c r="C10">
        <v>2</v>
      </c>
      <c r="D10" t="s">
        <v>103</v>
      </c>
      <c r="E10">
        <v>2</v>
      </c>
      <c r="F10" t="str">
        <f>$F$9&amp;" - "&amp;D10</f>
        <v>Januar - Februar</v>
      </c>
      <c r="G10" s="146">
        <v>4</v>
      </c>
    </row>
    <row r="11" spans="2:7" x14ac:dyDescent="0.25">
      <c r="C11">
        <v>3</v>
      </c>
      <c r="D11" t="s">
        <v>104</v>
      </c>
      <c r="E11">
        <v>3</v>
      </c>
      <c r="F11" t="str">
        <f t="shared" ref="F11:F20" si="0">$F$9&amp;" - "&amp;D11</f>
        <v>Januar - Mart</v>
      </c>
      <c r="G11" s="146">
        <v>5</v>
      </c>
    </row>
    <row r="12" spans="2:7" x14ac:dyDescent="0.25">
      <c r="C12">
        <v>4</v>
      </c>
      <c r="D12" t="s">
        <v>105</v>
      </c>
      <c r="E12">
        <v>4</v>
      </c>
      <c r="F12" t="str">
        <f t="shared" si="0"/>
        <v>Januar - April</v>
      </c>
      <c r="G12" s="145">
        <v>6</v>
      </c>
    </row>
    <row r="13" spans="2:7" x14ac:dyDescent="0.25">
      <c r="C13">
        <v>5</v>
      </c>
      <c r="D13" t="s">
        <v>106</v>
      </c>
      <c r="E13">
        <v>5</v>
      </c>
      <c r="F13" t="str">
        <f t="shared" si="0"/>
        <v>Januar - Maj</v>
      </c>
      <c r="G13" s="146">
        <v>7</v>
      </c>
    </row>
    <row r="14" spans="2:7" x14ac:dyDescent="0.25">
      <c r="C14">
        <v>6</v>
      </c>
      <c r="D14" t="s">
        <v>107</v>
      </c>
      <c r="E14">
        <v>6</v>
      </c>
      <c r="F14" t="str">
        <f t="shared" si="0"/>
        <v>Januar - Jun</v>
      </c>
      <c r="G14" s="146">
        <v>8</v>
      </c>
    </row>
    <row r="15" spans="2:7" x14ac:dyDescent="0.25">
      <c r="C15">
        <v>7</v>
      </c>
      <c r="D15" t="s">
        <v>108</v>
      </c>
      <c r="E15">
        <v>7</v>
      </c>
      <c r="F15" t="str">
        <f t="shared" si="0"/>
        <v>Januar - Jul</v>
      </c>
      <c r="G15" s="145">
        <v>9</v>
      </c>
    </row>
    <row r="16" spans="2:7" x14ac:dyDescent="0.25">
      <c r="C16">
        <v>8</v>
      </c>
      <c r="D16" t="s">
        <v>109</v>
      </c>
      <c r="E16">
        <v>8</v>
      </c>
      <c r="F16" t="str">
        <f t="shared" si="0"/>
        <v>Januar - Avgust</v>
      </c>
      <c r="G16" s="146">
        <v>10</v>
      </c>
    </row>
    <row r="17" spans="3:7" x14ac:dyDescent="0.25">
      <c r="C17">
        <v>9</v>
      </c>
      <c r="D17" t="s">
        <v>110</v>
      </c>
      <c r="E17">
        <v>9</v>
      </c>
      <c r="F17" t="str">
        <f t="shared" si="0"/>
        <v>Januar - Septembar</v>
      </c>
      <c r="G17" s="146">
        <v>11</v>
      </c>
    </row>
    <row r="18" spans="3:7" x14ac:dyDescent="0.25">
      <c r="C18">
        <v>10</v>
      </c>
      <c r="D18" t="s">
        <v>111</v>
      </c>
      <c r="E18">
        <v>10</v>
      </c>
      <c r="F18" t="str">
        <f t="shared" si="0"/>
        <v>Januar - Oktobar</v>
      </c>
      <c r="G18" s="145">
        <v>12</v>
      </c>
    </row>
    <row r="19" spans="3:7" x14ac:dyDescent="0.25">
      <c r="C19">
        <v>11</v>
      </c>
      <c r="D19" t="s">
        <v>112</v>
      </c>
      <c r="E19">
        <v>11</v>
      </c>
      <c r="F19" t="str">
        <f t="shared" si="0"/>
        <v>Januar - Novembar</v>
      </c>
      <c r="G19" s="146">
        <v>13</v>
      </c>
    </row>
    <row r="20" spans="3:7" x14ac:dyDescent="0.25">
      <c r="C20">
        <v>12</v>
      </c>
      <c r="D20" t="s">
        <v>113</v>
      </c>
      <c r="E20">
        <v>12</v>
      </c>
      <c r="F20" t="str">
        <f t="shared" si="0"/>
        <v>Januar - Decembar</v>
      </c>
      <c r="G20" s="14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30"/>
  <sheetViews>
    <sheetView tabSelected="1" zoomScale="85" zoomScaleNormal="85" zoomScaleSheetLayoutView="85" workbookViewId="0">
      <selection activeCell="B7" sqref="B7"/>
    </sheetView>
  </sheetViews>
  <sheetFormatPr defaultColWidth="9.140625" defaultRowHeight="15" x14ac:dyDescent="0.25"/>
  <cols>
    <col min="1" max="1" width="9.140625" style="5"/>
    <col min="2" max="2" width="2.7109375" style="5" customWidth="1"/>
    <col min="3" max="3" width="9.140625" style="5"/>
    <col min="4" max="4" width="2" style="5" bestFit="1" customWidth="1"/>
    <col min="5" max="6" width="9.140625" style="5"/>
    <col min="7" max="7" width="14.28515625" style="5" customWidth="1"/>
    <col min="8" max="8" width="11" style="5" bestFit="1" customWidth="1"/>
    <col min="9" max="9" width="9.140625" style="5"/>
    <col min="10" max="10" width="15.28515625" style="5" bestFit="1" customWidth="1"/>
    <col min="11" max="11" width="9.28515625" style="5" bestFit="1" customWidth="1"/>
    <col min="12" max="12" width="9.140625" style="5"/>
    <col min="13" max="13" width="15.28515625" style="5" bestFit="1" customWidth="1"/>
    <col min="14" max="14" width="9.28515625" style="5" bestFit="1" customWidth="1"/>
    <col min="15" max="16384" width="9.140625" style="5"/>
  </cols>
  <sheetData>
    <row r="1" spans="3:15" s="1" customFormat="1" x14ac:dyDescent="0.25"/>
    <row r="2" spans="3:15" s="1" customFormat="1" x14ac:dyDescent="0.25">
      <c r="C2" s="2"/>
      <c r="F2" s="167" t="s">
        <v>0</v>
      </c>
      <c r="G2" s="3"/>
      <c r="I2" s="4"/>
      <c r="J2" s="4"/>
      <c r="K2" s="4"/>
    </row>
    <row r="3" spans="3:15" s="1" customFormat="1" x14ac:dyDescent="0.25">
      <c r="F3" s="168" t="s">
        <v>1</v>
      </c>
      <c r="G3" s="3"/>
    </row>
    <row r="4" spans="3:15" s="1" customFormat="1" x14ac:dyDescent="0.25">
      <c r="F4" s="168" t="s">
        <v>2</v>
      </c>
      <c r="G4" s="3"/>
    </row>
    <row r="5" spans="3:15" s="1" customFormat="1" x14ac:dyDescent="0.25"/>
    <row r="7" spans="3:15" s="166" customFormat="1" ht="18" x14ac:dyDescent="0.25">
      <c r="C7" s="166" t="s">
        <v>125</v>
      </c>
    </row>
    <row r="8" spans="3:15" ht="15.75" thickBot="1" x14ac:dyDescent="0.3"/>
    <row r="9" spans="3:15" ht="15.75" thickBot="1" x14ac:dyDescent="0.3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3:15" ht="15.75" thickBot="1" x14ac:dyDescent="0.3">
      <c r="C10" s="9"/>
      <c r="D10" s="10"/>
      <c r="E10" s="10"/>
      <c r="F10" s="10"/>
      <c r="G10" s="10"/>
      <c r="H10" s="147" t="s">
        <v>121</v>
      </c>
      <c r="I10" s="160" t="s">
        <v>10</v>
      </c>
      <c r="J10" s="170" t="str">
        <f>'Analitika 2024'!L4</f>
        <v>Avgust</v>
      </c>
      <c r="K10" s="171"/>
      <c r="L10" s="160" t="s">
        <v>11</v>
      </c>
      <c r="M10" s="170" t="str">
        <f>IF(J10="Januar","-",'Analitika 2024'!F4)</f>
        <v>Januar - Avgust</v>
      </c>
      <c r="N10" s="171"/>
      <c r="O10" s="22"/>
    </row>
    <row r="11" spans="3:15" x14ac:dyDescent="0.25">
      <c r="C11" s="9"/>
      <c r="D11" s="10"/>
      <c r="E11" s="10"/>
      <c r="F11" s="10"/>
      <c r="G11" s="10"/>
      <c r="I11" s="20"/>
      <c r="J11" s="148" t="s">
        <v>12</v>
      </c>
      <c r="K11" s="148" t="s">
        <v>13</v>
      </c>
      <c r="L11" s="148"/>
      <c r="M11" s="148" t="s">
        <v>12</v>
      </c>
      <c r="N11" s="148" t="s">
        <v>13</v>
      </c>
      <c r="O11" s="22"/>
    </row>
    <row r="12" spans="3:15" x14ac:dyDescent="0.25">
      <c r="C12" s="9"/>
      <c r="D12" s="10"/>
      <c r="E12" s="10"/>
      <c r="F12" s="10"/>
      <c r="G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9"/>
      <c r="D13" s="23">
        <v>1</v>
      </c>
      <c r="E13" s="23" t="s">
        <v>4</v>
      </c>
      <c r="F13" s="23"/>
      <c r="G13" s="24"/>
      <c r="H13" s="25"/>
      <c r="I13" s="25"/>
      <c r="J13" s="161">
        <f>SUMPRODUCT((D13=VALUE(LEFT('Analitika 2024'!$C$9:$C$100,1)))*('Analitika 2024'!$L$9:$L$100))</f>
        <v>80700.26999999999</v>
      </c>
      <c r="K13" s="156">
        <f>IFERROR(J13/J$25,"-")</f>
        <v>3.8086817390808295E-4</v>
      </c>
      <c r="L13" s="149"/>
      <c r="M13" s="161">
        <f>IF($J$10="Januar","-",SUMPRODUCT((D13=VALUE(LEFT('Analitika 2024'!$C$9:$C$100,1)))*('Analitika 2024'!$F$9:$F$100)))</f>
        <v>1018323.79</v>
      </c>
      <c r="N13" s="156">
        <f>IFERROR(M13/M$25,"-")</f>
        <v>4.8710788785045122E-4</v>
      </c>
      <c r="O13" s="11"/>
    </row>
    <row r="14" spans="3:15" ht="7.15" customHeight="1" x14ac:dyDescent="0.25">
      <c r="C14" s="9"/>
      <c r="F14" s="10"/>
      <c r="G14" s="10"/>
      <c r="H14" s="18"/>
      <c r="I14" s="18"/>
      <c r="J14" s="162"/>
      <c r="K14" s="157"/>
      <c r="L14" s="150"/>
      <c r="M14" s="163"/>
      <c r="N14" s="157"/>
      <c r="O14" s="11"/>
    </row>
    <row r="15" spans="3:15" x14ac:dyDescent="0.25">
      <c r="C15" s="9"/>
      <c r="D15" s="23">
        <v>2</v>
      </c>
      <c r="E15" s="23" t="s">
        <v>123</v>
      </c>
      <c r="F15" s="23"/>
      <c r="G15" s="23"/>
      <c r="H15" s="25"/>
      <c r="I15" s="25"/>
      <c r="J15" s="161">
        <f>SUMPRODUCT((D15=VALUE(LEFT('Analitika 2024'!$C$9:$C$100,1)))*('Analitika 2024'!$L$9:$L$100))</f>
        <v>677489.49000000011</v>
      </c>
      <c r="K15" s="156">
        <f>IFERROR(J15/J$25,"-")</f>
        <v>3.1974389292404909E-3</v>
      </c>
      <c r="L15" s="149"/>
      <c r="M15" s="161">
        <f>IF($J$10="Januar","-",SUMPRODUCT((D15=VALUE(LEFT('Analitika 2024'!$C$9:$C$100,1)))*('Analitika 2024'!$F$9:$F$100)))</f>
        <v>7032337.96</v>
      </c>
      <c r="N15" s="156">
        <f>IFERROR(M15/M$25,"-")</f>
        <v>3.3638684708977985E-3</v>
      </c>
      <c r="O15" s="11"/>
    </row>
    <row r="16" spans="3:15" ht="7.15" customHeight="1" x14ac:dyDescent="0.25">
      <c r="C16" s="9"/>
      <c r="F16" s="10"/>
      <c r="G16" s="10"/>
      <c r="H16" s="18"/>
      <c r="I16" s="18"/>
      <c r="J16" s="162"/>
      <c r="K16" s="157"/>
      <c r="L16" s="150"/>
      <c r="M16" s="163"/>
      <c r="N16" s="157"/>
      <c r="O16" s="11"/>
    </row>
    <row r="17" spans="3:15" x14ac:dyDescent="0.25">
      <c r="C17" s="9"/>
      <c r="D17" s="23">
        <v>3</v>
      </c>
      <c r="E17" s="23" t="s">
        <v>5</v>
      </c>
      <c r="F17" s="23"/>
      <c r="G17" s="23"/>
      <c r="H17" s="25"/>
      <c r="I17" s="25"/>
      <c r="J17" s="161">
        <f>SUMPRODUCT((D17=VALUE(LEFT('Analitika 2024'!$C$9:$C$100,1)))*('Analitika 2024'!$L$9:$L$100))</f>
        <v>3804752.3399999961</v>
      </c>
      <c r="K17" s="156">
        <f>IFERROR(J17/J$25,"-")</f>
        <v>1.7956681878614586E-2</v>
      </c>
      <c r="L17" s="149"/>
      <c r="M17" s="161">
        <f>IF($J$10="Januar","-",SUMPRODUCT((D17=VALUE(LEFT('Analitika 2024'!$C$9:$C$100,1)))*('Analitika 2024'!$F$9:$F$100)))</f>
        <v>29446261.270000003</v>
      </c>
      <c r="N17" s="156">
        <f>IFERROR(M17/M$25,"-")</f>
        <v>1.408540807273318E-2</v>
      </c>
      <c r="O17" s="11"/>
    </row>
    <row r="18" spans="3:15" ht="7.15" customHeight="1" x14ac:dyDescent="0.25">
      <c r="C18" s="9"/>
      <c r="F18" s="10"/>
      <c r="G18" s="10"/>
      <c r="H18" s="18"/>
      <c r="I18" s="18"/>
      <c r="J18" s="162"/>
      <c r="K18" s="157"/>
      <c r="L18" s="150"/>
      <c r="M18" s="163"/>
      <c r="N18" s="157"/>
      <c r="O18" s="11"/>
    </row>
    <row r="19" spans="3:15" x14ac:dyDescent="0.25">
      <c r="C19" s="9"/>
      <c r="D19" s="23">
        <v>4</v>
      </c>
      <c r="E19" s="23" t="s">
        <v>6</v>
      </c>
      <c r="F19" s="23"/>
      <c r="G19" s="23"/>
      <c r="H19" s="25"/>
      <c r="I19" s="25"/>
      <c r="J19" s="161">
        <f>SUMPRODUCT((D19=VALUE(LEFT('Analitika 2024'!$C$9:$C$100,1)))*('Analitika 2024'!$L$9:$L$100))</f>
        <v>106331178.59999999</v>
      </c>
      <c r="K19" s="156">
        <f>IFERROR(J19/J$25,"-")</f>
        <v>0.50183427915267487</v>
      </c>
      <c r="L19" s="149"/>
      <c r="M19" s="161">
        <f>IF($J$10="Januar","-",SUMPRODUCT((D19=VALUE(LEFT('Analitika 2024'!$C$9:$C$100,1)))*('Analitika 2024'!$F$9:$F$100)))</f>
        <v>1228967892.5800002</v>
      </c>
      <c r="N19" s="156">
        <f>IFERROR(M19/M$25,"-")</f>
        <v>0.58786798488785585</v>
      </c>
      <c r="O19" s="11"/>
    </row>
    <row r="20" spans="3:15" ht="7.15" customHeight="1" x14ac:dyDescent="0.25">
      <c r="C20" s="9"/>
      <c r="F20" s="10"/>
      <c r="G20" s="10"/>
      <c r="H20" s="18"/>
      <c r="I20" s="18"/>
      <c r="J20" s="162"/>
      <c r="K20" s="157"/>
      <c r="L20" s="150"/>
      <c r="M20" s="163"/>
      <c r="N20" s="157"/>
      <c r="O20" s="11"/>
    </row>
    <row r="21" spans="3:15" x14ac:dyDescent="0.25">
      <c r="C21" s="21"/>
      <c r="D21" s="23">
        <v>5</v>
      </c>
      <c r="E21" s="23" t="s">
        <v>7</v>
      </c>
      <c r="F21" s="23"/>
      <c r="G21" s="23"/>
      <c r="H21" s="25"/>
      <c r="I21" s="25"/>
      <c r="J21" s="161">
        <f>SUMPRODUCT((D21=VALUE(LEFT('Analitika 2024'!$C$9:$C$100,1)))*('Analitika 2024'!$L$9:$L$100))</f>
        <v>3693916.5900000003</v>
      </c>
      <c r="K21" s="156">
        <f>IFERROR(J21/J$25,"-")</f>
        <v>1.7433588093349293E-2</v>
      </c>
      <c r="L21" s="149"/>
      <c r="M21" s="161">
        <f>IF($J$10="Januar","-",SUMPRODUCT((D21=VALUE(LEFT('Analitika 2024'!$C$9:$C$100,1)))*('Analitika 2024'!$F$9:$F$100)))</f>
        <v>28308380.969999995</v>
      </c>
      <c r="N21" s="156">
        <f>IFERROR(M21/M$25,"-")</f>
        <v>1.3541111185041258E-2</v>
      </c>
      <c r="O21" s="11"/>
    </row>
    <row r="22" spans="3:15" ht="7.15" customHeight="1" x14ac:dyDescent="0.25">
      <c r="C22" s="9"/>
      <c r="F22" s="10"/>
      <c r="G22" s="10"/>
      <c r="H22" s="18"/>
      <c r="I22" s="18"/>
      <c r="J22" s="162"/>
      <c r="K22" s="157"/>
      <c r="L22" s="150"/>
      <c r="M22" s="163"/>
      <c r="N22" s="157"/>
      <c r="O22" s="11"/>
    </row>
    <row r="23" spans="3:15" x14ac:dyDescent="0.25">
      <c r="C23" s="9"/>
      <c r="D23" s="23">
        <v>6</v>
      </c>
      <c r="E23" s="23" t="s">
        <v>8</v>
      </c>
      <c r="F23" s="23"/>
      <c r="G23" s="26"/>
      <c r="H23" s="25"/>
      <c r="I23" s="25"/>
      <c r="J23" s="161">
        <f>SUMPRODUCT((D23=VALUE(LEFT('Analitika 2024'!$C$9:$C$100,1)))*('Analitika 2024'!$L$9:$L$100))</f>
        <v>97297007.269999996</v>
      </c>
      <c r="K23" s="156">
        <f>IFERROR(J23/J$25,"-")</f>
        <v>0.4591971437722126</v>
      </c>
      <c r="L23" s="149"/>
      <c r="M23" s="161">
        <f>IF($J$10="Januar","-",SUMPRODUCT((D23=VALUE(LEFT('Analitika 2024'!$C$9:$C$100,1)))*('Analitika 2024'!$F$9:$F$100)))</f>
        <v>795777614.44999981</v>
      </c>
      <c r="N23" s="156">
        <f>IFERROR(M23/M$25,"-")</f>
        <v>0.38065451949562146</v>
      </c>
      <c r="O23" s="11"/>
    </row>
    <row r="24" spans="3:15" ht="15.75" thickBot="1" x14ac:dyDescent="0.3">
      <c r="C24" s="9"/>
      <c r="D24" s="10"/>
      <c r="E24" s="10"/>
      <c r="F24" s="10"/>
      <c r="G24" s="13"/>
      <c r="H24" s="18"/>
      <c r="I24" s="18"/>
      <c r="J24" s="163"/>
      <c r="K24" s="157"/>
      <c r="L24" s="150"/>
      <c r="M24" s="163"/>
      <c r="N24" s="157"/>
      <c r="O24" s="11"/>
    </row>
    <row r="25" spans="3:15" ht="15.75" thickBot="1" x14ac:dyDescent="0.3">
      <c r="C25" s="9"/>
      <c r="D25" s="151"/>
      <c r="E25" s="152" t="s">
        <v>114</v>
      </c>
      <c r="F25" s="152"/>
      <c r="G25" s="153"/>
      <c r="H25" s="154"/>
      <c r="I25" s="154"/>
      <c r="J25" s="164">
        <f>SUM(J13:J23)</f>
        <v>211885044.56</v>
      </c>
      <c r="K25" s="158">
        <f>IFERROR($J25/$J$25,0)</f>
        <v>1</v>
      </c>
      <c r="L25" s="155"/>
      <c r="M25" s="164">
        <f>SUM(M13:M23)</f>
        <v>2090550811.02</v>
      </c>
      <c r="N25" s="159">
        <f>IFERROR($M25/$M$25,0)</f>
        <v>1</v>
      </c>
      <c r="O25" s="11"/>
    </row>
    <row r="26" spans="3:15" x14ac:dyDescent="0.25">
      <c r="C26" s="9"/>
      <c r="F26" s="10"/>
      <c r="G26" s="13"/>
      <c r="H26" s="18"/>
      <c r="I26" s="18"/>
      <c r="J26" s="18"/>
      <c r="K26" s="18"/>
      <c r="L26" s="18"/>
      <c r="M26" s="18"/>
      <c r="N26" s="18"/>
      <c r="O26" s="11"/>
    </row>
    <row r="27" spans="3:15" ht="15.75" thickBot="1" x14ac:dyDescent="0.3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30" spans="3:15" x14ac:dyDescent="0.25">
      <c r="H30" s="17"/>
    </row>
  </sheetData>
  <sheetProtection algorithmName="SHA-512" hashValue="gNuqpspXlNnRrfQ60lmjDHmvcXEGL4U+EzQ5PESPHl5WCEyl7Jf/3eCtg0G2SAEcZhrK5tkLH43OzlM4CTh7gw==" saltValue="bTCxI9vCZTOuCXejoWlm8g==" spinCount="100000" sheet="1" objects="1" scenarios="1"/>
  <mergeCells count="2">
    <mergeCell ref="M10:N10"/>
    <mergeCell ref="J10:K10"/>
  </mergeCells>
  <pageMargins left="0.7" right="0.7" top="0.75" bottom="0.75" header="0.3" footer="0.3"/>
  <pageSetup paperSize="9" scale="46" fitToHeight="0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04"/>
  <sheetViews>
    <sheetView showGridLines="0" zoomScale="85" zoomScaleNormal="85" zoomScaleSheetLayoutView="85" workbookViewId="0">
      <selection activeCell="E63" sqref="E63"/>
    </sheetView>
  </sheetViews>
  <sheetFormatPr defaultColWidth="8.85546875" defaultRowHeight="15" x14ac:dyDescent="0.2"/>
  <cols>
    <col min="1" max="1" width="8.85546875" style="33"/>
    <col min="2" max="2" width="3.5703125" style="27" customWidth="1"/>
    <col min="3" max="3" width="10.5703125" style="113" bestFit="1" customWidth="1"/>
    <col min="4" max="4" width="57.140625" style="114" bestFit="1" customWidth="1"/>
    <col min="5" max="6" width="10.85546875" style="115" customWidth="1"/>
    <col min="7" max="8" width="8.85546875" style="116" customWidth="1"/>
    <col min="9" max="9" width="10.85546875" style="115" customWidth="1"/>
    <col min="10" max="10" width="10.5703125" style="116" customWidth="1"/>
    <col min="11" max="11" width="10.85546875" style="117" customWidth="1"/>
    <col min="12" max="13" width="12" style="115" customWidth="1"/>
    <col min="14" max="14" width="8.85546875" style="116" customWidth="1"/>
    <col min="15" max="15" width="10.85546875" style="115" customWidth="1"/>
    <col min="16" max="16" width="10" style="116" customWidth="1"/>
    <col min="17" max="17" width="3.85546875" style="27" customWidth="1"/>
    <col min="18" max="16384" width="8.85546875" style="33"/>
  </cols>
  <sheetData>
    <row r="2" spans="2:17" ht="15.75" thickBot="1" x14ac:dyDescent="0.25">
      <c r="C2" s="28"/>
      <c r="D2" s="29"/>
      <c r="E2" s="30"/>
      <c r="F2" s="30"/>
      <c r="G2" s="31"/>
      <c r="H2" s="31"/>
      <c r="I2" s="30"/>
      <c r="J2" s="31"/>
      <c r="K2" s="32"/>
      <c r="L2" s="30"/>
      <c r="M2" s="30"/>
      <c r="N2" s="31"/>
      <c r="O2" s="30"/>
      <c r="P2" s="31"/>
    </row>
    <row r="3" spans="2:17" ht="22.5" thickTop="1" thickBot="1" x14ac:dyDescent="0.25">
      <c r="B3" s="34"/>
      <c r="C3" s="35"/>
      <c r="D3" s="36"/>
      <c r="E3" s="37"/>
      <c r="F3" s="37"/>
      <c r="G3" s="38"/>
      <c r="H3" s="38"/>
      <c r="I3" s="37"/>
      <c r="J3" s="38"/>
      <c r="K3" s="39"/>
      <c r="L3" s="37"/>
      <c r="M3" s="37"/>
      <c r="N3" s="38"/>
      <c r="O3" s="37"/>
      <c r="P3" s="38"/>
      <c r="Q3" s="40"/>
    </row>
    <row r="4" spans="2:17" s="50" customFormat="1" ht="15.75" thickTop="1" x14ac:dyDescent="0.25">
      <c r="B4" s="41"/>
      <c r="C4" s="42" t="s">
        <v>134</v>
      </c>
      <c r="D4" s="169">
        <v>7279700000</v>
      </c>
      <c r="E4" s="43" t="s">
        <v>14</v>
      </c>
      <c r="F4" s="44" t="str">
        <f>Master!D6</f>
        <v>Januar - Avgust</v>
      </c>
      <c r="G4" s="44"/>
      <c r="H4" s="44"/>
      <c r="I4" s="44"/>
      <c r="J4" s="44"/>
      <c r="K4" s="45" t="s">
        <v>15</v>
      </c>
      <c r="L4" s="46" t="str">
        <f>Master!D4</f>
        <v>Avgust</v>
      </c>
      <c r="M4" s="47"/>
      <c r="N4" s="47"/>
      <c r="O4" s="47"/>
      <c r="P4" s="48"/>
      <c r="Q4" s="49"/>
    </row>
    <row r="5" spans="2:17" ht="13.9" customHeight="1" x14ac:dyDescent="0.2">
      <c r="B5" s="51"/>
      <c r="C5" s="52"/>
      <c r="D5" s="53"/>
      <c r="E5" s="54" t="s">
        <v>16</v>
      </c>
      <c r="F5" s="176" t="s">
        <v>17</v>
      </c>
      <c r="G5" s="177"/>
      <c r="H5" s="177"/>
      <c r="I5" s="172" t="s">
        <v>116</v>
      </c>
      <c r="J5" s="173"/>
      <c r="K5" s="54" t="s">
        <v>16</v>
      </c>
      <c r="L5" s="176" t="s">
        <v>17</v>
      </c>
      <c r="M5" s="177"/>
      <c r="N5" s="177"/>
      <c r="O5" s="172" t="s">
        <v>116</v>
      </c>
      <c r="P5" s="173"/>
      <c r="Q5" s="55"/>
    </row>
    <row r="6" spans="2:17" s="66" customFormat="1" ht="12.75" thickBot="1" x14ac:dyDescent="0.25">
      <c r="B6" s="56"/>
      <c r="C6" s="57"/>
      <c r="D6" s="58"/>
      <c r="E6" s="59" t="s">
        <v>3</v>
      </c>
      <c r="F6" s="60" t="s">
        <v>3</v>
      </c>
      <c r="G6" s="61" t="s">
        <v>18</v>
      </c>
      <c r="H6" s="62" t="s">
        <v>19</v>
      </c>
      <c r="I6" s="63" t="s">
        <v>3</v>
      </c>
      <c r="J6" s="64" t="s">
        <v>18</v>
      </c>
      <c r="K6" s="59" t="s">
        <v>3</v>
      </c>
      <c r="L6" s="60" t="s">
        <v>3</v>
      </c>
      <c r="M6" s="61" t="s">
        <v>18</v>
      </c>
      <c r="N6" s="62" t="s">
        <v>19</v>
      </c>
      <c r="O6" s="63" t="s">
        <v>3</v>
      </c>
      <c r="P6" s="64" t="s">
        <v>18</v>
      </c>
      <c r="Q6" s="65"/>
    </row>
    <row r="7" spans="2:17" ht="16.5" thickTop="1" thickBot="1" x14ac:dyDescent="0.3">
      <c r="B7" s="67"/>
      <c r="C7" s="68" t="s">
        <v>122</v>
      </c>
      <c r="D7" s="165" t="s">
        <v>124</v>
      </c>
      <c r="E7" s="69"/>
      <c r="F7" s="69"/>
      <c r="G7" s="70"/>
      <c r="H7" s="70"/>
      <c r="I7" s="69"/>
      <c r="J7" s="70"/>
      <c r="K7" s="71"/>
      <c r="L7" s="69"/>
      <c r="M7" s="69"/>
      <c r="N7" s="70"/>
      <c r="O7" s="69"/>
      <c r="P7" s="70"/>
      <c r="Q7" s="72"/>
    </row>
    <row r="8" spans="2:17" s="82" customFormat="1" ht="15" customHeight="1" thickBot="1" x14ac:dyDescent="0.25">
      <c r="B8" s="73"/>
      <c r="C8" s="174" t="s">
        <v>120</v>
      </c>
      <c r="D8" s="175"/>
      <c r="E8" s="74">
        <f>SUM(E9:E100)</f>
        <v>2253970075.5300007</v>
      </c>
      <c r="F8" s="75">
        <f>SUM(F9:F100)</f>
        <v>2090550811.0199997</v>
      </c>
      <c r="G8" s="76">
        <f t="shared" ref="G8" si="0">IFERROR(F8/E8,0)</f>
        <v>0.92749714546606199</v>
      </c>
      <c r="H8" s="77">
        <f t="shared" ref="H8" si="1">F8/$D$4</f>
        <v>0.28717540709369888</v>
      </c>
      <c r="I8" s="75">
        <f>SUM(I9:I100)</f>
        <v>-163419264.51000032</v>
      </c>
      <c r="J8" s="78">
        <f t="shared" ref="J8:J9" si="2">IFERROR(I8/E8,0)</f>
        <v>-7.2502854533937747E-2</v>
      </c>
      <c r="K8" s="79">
        <f>SUM(K9:K100)</f>
        <v>239873123.24500006</v>
      </c>
      <c r="L8" s="80">
        <f>SUM(L9:L100)</f>
        <v>211885044.56</v>
      </c>
      <c r="M8" s="76">
        <f>IFERROR(L8/K8,0)</f>
        <v>0.8833213229294814</v>
      </c>
      <c r="N8" s="77">
        <f>L8/$D$4</f>
        <v>2.9106287973405497E-2</v>
      </c>
      <c r="O8" s="80">
        <f>SUM(O9:O100)</f>
        <v>-27988078.685000077</v>
      </c>
      <c r="P8" s="78">
        <f t="shared" ref="P8:P9" si="3">IFERROR(O8/K8,0)</f>
        <v>-0.11667867707051863</v>
      </c>
      <c r="Q8" s="81"/>
    </row>
    <row r="9" spans="2:17" s="82" customFormat="1" ht="12.75" x14ac:dyDescent="0.2">
      <c r="B9" s="73"/>
      <c r="C9" s="83">
        <v>10101</v>
      </c>
      <c r="D9" s="84" t="s">
        <v>20</v>
      </c>
      <c r="E9" s="85">
        <f>IFERROR(INDEX('2024'!$C$109:$AC$201,MATCH($C9,'2024'!$C$109:$C$201,0),19),0)</f>
        <v>995056.06</v>
      </c>
      <c r="F9" s="86">
        <f>IFERROR(INDEX('2024'!$C$7:$AC$99,MATCH($C9,'2024'!$C$7:$C$99,0),19),0)</f>
        <v>1018323.79</v>
      </c>
      <c r="G9" s="87">
        <f t="shared" ref="G9" si="4">IFERROR(F9/E9,0)</f>
        <v>1.0233833358092408</v>
      </c>
      <c r="H9" s="88">
        <f t="shared" ref="H9" si="5">F9/$D$4</f>
        <v>1.3988540599200517E-4</v>
      </c>
      <c r="I9" s="89">
        <f t="shared" ref="I9" si="6">F9-E9</f>
        <v>23267.729999999981</v>
      </c>
      <c r="J9" s="90">
        <f t="shared" si="2"/>
        <v>2.3383335809240718E-2</v>
      </c>
      <c r="K9" s="91">
        <f>VLOOKUP($C9,'2024'!$C$110:$U$201,VLOOKUP($L$4,Master!$D$9:$G$20,4,FALSE),FALSE)</f>
        <v>115067.20000000001</v>
      </c>
      <c r="L9" s="92">
        <f>VLOOKUP($C9,'2024'!$C$8:$U$100,VLOOKUP($L$4,Master!$D$9:$G$20,4,FALSE),FALSE)</f>
        <v>80700.26999999999</v>
      </c>
      <c r="M9" s="87">
        <f>IFERROR(L9/K9,0)</f>
        <v>0.70133165663195052</v>
      </c>
      <c r="N9" s="88">
        <f>L9/$D$4</f>
        <v>1.1085658749673748E-5</v>
      </c>
      <c r="O9" s="89">
        <f>L9-K9</f>
        <v>-34366.930000000022</v>
      </c>
      <c r="P9" s="90">
        <f t="shared" si="3"/>
        <v>-0.29866834336804943</v>
      </c>
      <c r="Q9" s="81"/>
    </row>
    <row r="10" spans="2:17" s="82" customFormat="1" ht="12.75" x14ac:dyDescent="0.2">
      <c r="B10" s="73"/>
      <c r="C10" s="83">
        <v>20101</v>
      </c>
      <c r="D10" s="84" t="s">
        <v>21</v>
      </c>
      <c r="E10" s="85">
        <f>IFERROR(INDEX('2024'!$C$109:$AC$201,MATCH($C10,'2024'!$C$109:$C$201,0),19),0)</f>
        <v>7990785.3899999987</v>
      </c>
      <c r="F10" s="86">
        <f>IFERROR(INDEX('2024'!$C$7:$AC$99,MATCH($C10,'2024'!$C$7:$C$99,0),19),0)</f>
        <v>6771474.3200000003</v>
      </c>
      <c r="G10" s="87">
        <f t="shared" ref="G10:G73" si="7">IFERROR(F10/E10,0)</f>
        <v>0.84741035949659027</v>
      </c>
      <c r="H10" s="88">
        <f t="shared" ref="H10:H73" si="8">F10/$D$4</f>
        <v>9.3018590326524454E-4</v>
      </c>
      <c r="I10" s="89">
        <f t="shared" ref="I10:I73" si="9">F10-E10</f>
        <v>-1219311.0699999984</v>
      </c>
      <c r="J10" s="90">
        <f t="shared" ref="J10:J73" si="10">IFERROR(I10/E10,0)</f>
        <v>-0.15258964050340973</v>
      </c>
      <c r="K10" s="91">
        <f>VLOOKUP($C10,'2024'!$C$110:$U$201,VLOOKUP($L$4,Master!$D$9:$G$20,4,FALSE),FALSE)</f>
        <v>1025955.5099999999</v>
      </c>
      <c r="L10" s="92">
        <f>VLOOKUP($C10,'2024'!$C$8:$U$100,VLOOKUP($L$4,Master!$D$9:$G$20,4,FALSE),FALSE)</f>
        <v>647368.49000000011</v>
      </c>
      <c r="M10" s="92">
        <f t="shared" ref="M10:M73" si="11">IFERROR(L10/K10,0)</f>
        <v>0.63099080193058288</v>
      </c>
      <c r="N10" s="88">
        <f t="shared" ref="N10:N73" si="12">L10/$D$4</f>
        <v>8.8927907743450988E-5</v>
      </c>
      <c r="O10" s="92">
        <f t="shared" ref="O10:O73" si="13">L10-K10</f>
        <v>-378587.01999999979</v>
      </c>
      <c r="P10" s="93">
        <f t="shared" ref="P10:P73" si="14">IFERROR(O10/K10,0)</f>
        <v>-0.36900919806941707</v>
      </c>
      <c r="Q10" s="81"/>
    </row>
    <row r="11" spans="2:17" s="82" customFormat="1" ht="12.75" x14ac:dyDescent="0.2">
      <c r="B11" s="73"/>
      <c r="C11" s="83">
        <v>20102</v>
      </c>
      <c r="D11" s="84" t="s">
        <v>22</v>
      </c>
      <c r="E11" s="85">
        <f>IFERROR(INDEX('2024'!$C$109:$AC$201,MATCH($C11,'2024'!$C$109:$C$201,0),19),0)</f>
        <v>331587.20000000013</v>
      </c>
      <c r="F11" s="86">
        <f>IFERROR(INDEX('2024'!$C$7:$AC$99,MATCH($C11,'2024'!$C$7:$C$99,0),19),0)</f>
        <v>234283.63999999996</v>
      </c>
      <c r="G11" s="87">
        <f t="shared" si="7"/>
        <v>0.70655212263923295</v>
      </c>
      <c r="H11" s="88">
        <f t="shared" si="8"/>
        <v>3.2183144909817707E-5</v>
      </c>
      <c r="I11" s="89">
        <f t="shared" si="9"/>
        <v>-97303.560000000172</v>
      </c>
      <c r="J11" s="90">
        <f t="shared" si="10"/>
        <v>-0.29344787736076705</v>
      </c>
      <c r="K11" s="91">
        <f>VLOOKUP($C11,'2024'!$C$110:$U$201,VLOOKUP($L$4,Master!$D$9:$G$20,4,FALSE),FALSE)</f>
        <v>40508.400000000009</v>
      </c>
      <c r="L11" s="92">
        <f>VLOOKUP($C11,'2024'!$C$8:$U$100,VLOOKUP($L$4,Master!$D$9:$G$20,4,FALSE),FALSE)</f>
        <v>25901.000000000004</v>
      </c>
      <c r="M11" s="92">
        <f t="shared" si="11"/>
        <v>0.63939824826455738</v>
      </c>
      <c r="N11" s="88">
        <f t="shared" si="12"/>
        <v>3.5579762902317408E-6</v>
      </c>
      <c r="O11" s="92">
        <f t="shared" si="13"/>
        <v>-14607.400000000005</v>
      </c>
      <c r="P11" s="93">
        <f t="shared" si="14"/>
        <v>-0.36060175173544257</v>
      </c>
      <c r="Q11" s="81"/>
    </row>
    <row r="12" spans="2:17" s="82" customFormat="1" ht="12.75" x14ac:dyDescent="0.2">
      <c r="B12" s="73"/>
      <c r="C12" s="83">
        <v>20105</v>
      </c>
      <c r="D12" s="84" t="s">
        <v>23</v>
      </c>
      <c r="E12" s="85">
        <f>IFERROR(INDEX('2024'!$C$109:$AC$201,MATCH($C12,'2024'!$C$109:$C$201,0),19),0)</f>
        <v>29267.359999999993</v>
      </c>
      <c r="F12" s="86">
        <f>IFERROR(INDEX('2024'!$C$7:$AC$99,MATCH($C12,'2024'!$C$7:$C$99,0),19),0)</f>
        <v>26580</v>
      </c>
      <c r="G12" s="87">
        <f t="shared" si="7"/>
        <v>0.90817894063557514</v>
      </c>
      <c r="H12" s="88">
        <f t="shared" si="8"/>
        <v>3.6512493646716211E-6</v>
      </c>
      <c r="I12" s="89">
        <f t="shared" si="9"/>
        <v>-2687.3599999999933</v>
      </c>
      <c r="J12" s="90">
        <f t="shared" si="10"/>
        <v>-9.1821059364424876E-2</v>
      </c>
      <c r="K12" s="91">
        <f>VLOOKUP($C12,'2024'!$C$110:$U$201,VLOOKUP($L$4,Master!$D$9:$G$20,4,FALSE),FALSE)</f>
        <v>3658.42</v>
      </c>
      <c r="L12" s="92">
        <f>VLOOKUP($C12,'2024'!$C$8:$U$100,VLOOKUP($L$4,Master!$D$9:$G$20,4,FALSE),FALSE)</f>
        <v>4220</v>
      </c>
      <c r="M12" s="92">
        <f t="shared" si="11"/>
        <v>1.1535034249758092</v>
      </c>
      <c r="N12" s="88">
        <f t="shared" si="12"/>
        <v>5.796942181683311E-7</v>
      </c>
      <c r="O12" s="92">
        <f t="shared" si="13"/>
        <v>561.57999999999993</v>
      </c>
      <c r="P12" s="93">
        <f t="shared" si="14"/>
        <v>0.15350342497580921</v>
      </c>
      <c r="Q12" s="81"/>
    </row>
    <row r="13" spans="2:17" s="82" customFormat="1" ht="12.75" x14ac:dyDescent="0.2">
      <c r="B13" s="73"/>
      <c r="C13" s="83">
        <v>30101</v>
      </c>
      <c r="D13" s="84" t="s">
        <v>24</v>
      </c>
      <c r="E13" s="85">
        <f>IFERROR(INDEX('2024'!$C$109:$AC$201,MATCH($C13,'2024'!$C$109:$C$201,0),19),0)</f>
        <v>853820.4</v>
      </c>
      <c r="F13" s="86">
        <f>IFERROR(INDEX('2024'!$C$7:$AC$99,MATCH($C13,'2024'!$C$7:$C$99,0),19),0)</f>
        <v>699097.1100000001</v>
      </c>
      <c r="G13" s="87">
        <f t="shared" si="7"/>
        <v>0.81878707746968815</v>
      </c>
      <c r="H13" s="88">
        <f t="shared" si="8"/>
        <v>9.603378023819665E-5</v>
      </c>
      <c r="I13" s="89">
        <f t="shared" si="9"/>
        <v>-154723.28999999992</v>
      </c>
      <c r="J13" s="90">
        <f t="shared" si="10"/>
        <v>-0.1812129225303119</v>
      </c>
      <c r="K13" s="91">
        <f>VLOOKUP($C13,'2024'!$C$110:$U$201,VLOOKUP($L$4,Master!$D$9:$G$20,4,FALSE),FALSE)</f>
        <v>106252.95999999999</v>
      </c>
      <c r="L13" s="92">
        <f>VLOOKUP($C13,'2024'!$C$8:$U$100,VLOOKUP($L$4,Master!$D$9:$G$20,4,FALSE),FALSE)</f>
        <v>89802.51</v>
      </c>
      <c r="M13" s="92">
        <f t="shared" si="11"/>
        <v>0.84517654849333135</v>
      </c>
      <c r="N13" s="88">
        <f t="shared" si="12"/>
        <v>1.2336017967773396E-5</v>
      </c>
      <c r="O13" s="92">
        <f t="shared" si="13"/>
        <v>-16450.449999999997</v>
      </c>
      <c r="P13" s="93">
        <f t="shared" si="14"/>
        <v>-0.1548234515066686</v>
      </c>
      <c r="Q13" s="81"/>
    </row>
    <row r="14" spans="2:17" s="82" customFormat="1" ht="12.75" x14ac:dyDescent="0.2">
      <c r="B14" s="73"/>
      <c r="C14" s="83">
        <v>30201</v>
      </c>
      <c r="D14" s="84" t="s">
        <v>25</v>
      </c>
      <c r="E14" s="85">
        <f>IFERROR(INDEX('2024'!$C$109:$AC$201,MATCH($C14,'2024'!$C$109:$C$201,0),19),0)</f>
        <v>21610573.790000074</v>
      </c>
      <c r="F14" s="86">
        <f>IFERROR(INDEX('2024'!$C$7:$AC$99,MATCH($C14,'2024'!$C$7:$C$99,0),19),0)</f>
        <v>21004932.270000003</v>
      </c>
      <c r="G14" s="87">
        <f t="shared" si="7"/>
        <v>0.97197475986128967</v>
      </c>
      <c r="H14" s="88">
        <f t="shared" si="8"/>
        <v>2.885411798563128E-3</v>
      </c>
      <c r="I14" s="89">
        <f t="shared" si="9"/>
        <v>-605641.52000007033</v>
      </c>
      <c r="J14" s="90">
        <f t="shared" si="10"/>
        <v>-2.8025240138710276E-2</v>
      </c>
      <c r="K14" s="91">
        <f>VLOOKUP($C14,'2024'!$C$110:$U$201,VLOOKUP($L$4,Master!$D$9:$G$20,4,FALSE),FALSE)</f>
        <v>2679207.0200000112</v>
      </c>
      <c r="L14" s="92">
        <f>VLOOKUP($C14,'2024'!$C$8:$U$100,VLOOKUP($L$4,Master!$D$9:$G$20,4,FALSE),FALSE)</f>
        <v>2803513.8299999963</v>
      </c>
      <c r="M14" s="92">
        <f t="shared" si="11"/>
        <v>1.0463968663384529</v>
      </c>
      <c r="N14" s="88">
        <f t="shared" si="12"/>
        <v>3.8511392365069941E-4</v>
      </c>
      <c r="O14" s="92">
        <f t="shared" si="13"/>
        <v>124306.80999998515</v>
      </c>
      <c r="P14" s="93">
        <f t="shared" si="14"/>
        <v>4.6396866338452872E-2</v>
      </c>
      <c r="Q14" s="81"/>
    </row>
    <row r="15" spans="2:17" s="82" customFormat="1" ht="12.75" x14ac:dyDescent="0.2">
      <c r="B15" s="73"/>
      <c r="C15" s="83">
        <v>30301</v>
      </c>
      <c r="D15" s="84" t="s">
        <v>26</v>
      </c>
      <c r="E15" s="85">
        <f>IFERROR(INDEX('2024'!$C$109:$AC$201,MATCH($C15,'2024'!$C$109:$C$201,0),19),0)</f>
        <v>8559700.5599999819</v>
      </c>
      <c r="F15" s="86">
        <f>IFERROR(INDEX('2024'!$C$7:$AC$99,MATCH($C15,'2024'!$C$7:$C$99,0),19),0)</f>
        <v>7394908.0900000008</v>
      </c>
      <c r="G15" s="87">
        <f t="shared" si="7"/>
        <v>0.86392135310864382</v>
      </c>
      <c r="H15" s="88">
        <f t="shared" si="8"/>
        <v>1.0158259392557387E-3</v>
      </c>
      <c r="I15" s="89">
        <f t="shared" si="9"/>
        <v>-1164792.4699999811</v>
      </c>
      <c r="J15" s="90">
        <f t="shared" si="10"/>
        <v>-0.13607864689135615</v>
      </c>
      <c r="K15" s="91">
        <f>VLOOKUP($C15,'2024'!$C$110:$U$201,VLOOKUP($L$4,Master!$D$9:$G$20,4,FALSE),FALSE)</f>
        <v>1039519.5999999971</v>
      </c>
      <c r="L15" s="92">
        <f>VLOOKUP($C15,'2024'!$C$8:$U$100,VLOOKUP($L$4,Master!$D$9:$G$20,4,FALSE),FALSE)</f>
        <v>850205.12000000034</v>
      </c>
      <c r="M15" s="92">
        <f t="shared" si="11"/>
        <v>0.81788272198042511</v>
      </c>
      <c r="N15" s="88">
        <f t="shared" si="12"/>
        <v>1.1679123040784653E-4</v>
      </c>
      <c r="O15" s="92">
        <f t="shared" si="13"/>
        <v>-189314.47999999672</v>
      </c>
      <c r="P15" s="93">
        <f t="shared" si="14"/>
        <v>-0.18211727801957486</v>
      </c>
      <c r="Q15" s="81"/>
    </row>
    <row r="16" spans="2:17" s="82" customFormat="1" ht="12.75" x14ac:dyDescent="0.2">
      <c r="B16" s="73"/>
      <c r="C16" s="83">
        <v>30401</v>
      </c>
      <c r="D16" s="84" t="s">
        <v>27</v>
      </c>
      <c r="E16" s="85">
        <f>IFERROR(INDEX('2024'!$C$109:$AC$201,MATCH($C16,'2024'!$C$109:$C$201,0),19),0)</f>
        <v>542989</v>
      </c>
      <c r="F16" s="86">
        <f>IFERROR(INDEX('2024'!$C$7:$AC$99,MATCH($C16,'2024'!$C$7:$C$99,0),19),0)</f>
        <v>347323.80000000005</v>
      </c>
      <c r="G16" s="87">
        <f t="shared" si="7"/>
        <v>0.63965163198517838</v>
      </c>
      <c r="H16" s="88">
        <f t="shared" si="8"/>
        <v>4.7711279310960622E-5</v>
      </c>
      <c r="I16" s="89">
        <f t="shared" si="9"/>
        <v>-195665.19999999995</v>
      </c>
      <c r="J16" s="90">
        <f t="shared" si="10"/>
        <v>-0.36034836801482156</v>
      </c>
      <c r="K16" s="91">
        <f>VLOOKUP($C16,'2024'!$C$110:$U$201,VLOOKUP($L$4,Master!$D$9:$G$20,4,FALSE),FALSE)</f>
        <v>48455.860000000008</v>
      </c>
      <c r="L16" s="92">
        <f>VLOOKUP($C16,'2024'!$C$8:$U$100,VLOOKUP($L$4,Master!$D$9:$G$20,4,FALSE),FALSE)</f>
        <v>61230.879999999997</v>
      </c>
      <c r="M16" s="92">
        <f t="shared" si="11"/>
        <v>1.2636424160049988</v>
      </c>
      <c r="N16" s="88">
        <f t="shared" si="12"/>
        <v>8.4111817794689336E-6</v>
      </c>
      <c r="O16" s="92">
        <f t="shared" si="13"/>
        <v>12775.01999999999</v>
      </c>
      <c r="P16" s="93">
        <f t="shared" si="14"/>
        <v>0.26364241600499894</v>
      </c>
      <c r="Q16" s="81"/>
    </row>
    <row r="17" spans="2:17" s="82" customFormat="1" ht="12.75" x14ac:dyDescent="0.2">
      <c r="B17" s="73"/>
      <c r="C17" s="83">
        <v>40101</v>
      </c>
      <c r="D17" s="84" t="s">
        <v>28</v>
      </c>
      <c r="E17" s="85">
        <f>IFERROR(INDEX('2024'!$C$109:$AC$201,MATCH($C17,'2024'!$C$109:$C$201,0),19),0)</f>
        <v>4044660.5499999989</v>
      </c>
      <c r="F17" s="86">
        <f>IFERROR(INDEX('2024'!$C$7:$AC$99,MATCH($C17,'2024'!$C$7:$C$99,0),19),0)</f>
        <v>3180489.2499999995</v>
      </c>
      <c r="G17" s="87">
        <f t="shared" si="7"/>
        <v>0.78634268826341935</v>
      </c>
      <c r="H17" s="88">
        <f t="shared" si="8"/>
        <v>4.368983955382776E-4</v>
      </c>
      <c r="I17" s="89">
        <f t="shared" si="9"/>
        <v>-864171.29999999935</v>
      </c>
      <c r="J17" s="90">
        <f t="shared" si="10"/>
        <v>-0.21365731173658062</v>
      </c>
      <c r="K17" s="91">
        <f>VLOOKUP($C17,'2024'!$C$110:$U$201,VLOOKUP($L$4,Master!$D$9:$G$20,4,FALSE),FALSE)</f>
        <v>436474.24999999983</v>
      </c>
      <c r="L17" s="92">
        <f>VLOOKUP($C17,'2024'!$C$8:$U$100,VLOOKUP($L$4,Master!$D$9:$G$20,4,FALSE),FALSE)</f>
        <v>326902.35999999993</v>
      </c>
      <c r="M17" s="92">
        <f t="shared" si="11"/>
        <v>0.74896138775655163</v>
      </c>
      <c r="N17" s="88">
        <f t="shared" si="12"/>
        <v>4.4906020852507648E-5</v>
      </c>
      <c r="O17" s="92">
        <f t="shared" si="13"/>
        <v>-109571.8899999999</v>
      </c>
      <c r="P17" s="93">
        <f t="shared" si="14"/>
        <v>-0.25103861224344837</v>
      </c>
      <c r="Q17" s="81"/>
    </row>
    <row r="18" spans="2:17" s="82" customFormat="1" ht="12.75" x14ac:dyDescent="0.2">
      <c r="B18" s="73"/>
      <c r="C18" s="83">
        <v>40102</v>
      </c>
      <c r="D18" s="84" t="s">
        <v>29</v>
      </c>
      <c r="E18" s="85">
        <f>IFERROR(INDEX('2024'!$C$109:$AC$201,MATCH($C18,'2024'!$C$109:$C$201,0),19),0)</f>
        <v>867055.51</v>
      </c>
      <c r="F18" s="86">
        <f>IFERROR(INDEX('2024'!$C$7:$AC$99,MATCH($C18,'2024'!$C$7:$C$99,0),19),0)</f>
        <v>656917.32000000007</v>
      </c>
      <c r="G18" s="87">
        <f t="shared" si="7"/>
        <v>0.75764159551906896</v>
      </c>
      <c r="H18" s="88">
        <f t="shared" si="8"/>
        <v>9.0239614269818822E-5</v>
      </c>
      <c r="I18" s="89">
        <f t="shared" si="9"/>
        <v>-210138.18999999994</v>
      </c>
      <c r="J18" s="90">
        <f t="shared" si="10"/>
        <v>-0.24235840448093104</v>
      </c>
      <c r="K18" s="91">
        <f>VLOOKUP($C18,'2024'!$C$110:$U$201,VLOOKUP($L$4,Master!$D$9:$G$20,4,FALSE),FALSE)</f>
        <v>92410.700000000012</v>
      </c>
      <c r="L18" s="92">
        <f>VLOOKUP($C18,'2024'!$C$8:$U$100,VLOOKUP($L$4,Master!$D$9:$G$20,4,FALSE),FALSE)</f>
        <v>66182.25</v>
      </c>
      <c r="M18" s="92">
        <f t="shared" si="11"/>
        <v>0.71617518317683981</v>
      </c>
      <c r="N18" s="88">
        <f t="shared" si="12"/>
        <v>9.091343049850955E-6</v>
      </c>
      <c r="O18" s="92">
        <f t="shared" si="13"/>
        <v>-26228.450000000012</v>
      </c>
      <c r="P18" s="93">
        <f t="shared" si="14"/>
        <v>-0.28382481682316019</v>
      </c>
      <c r="Q18" s="81"/>
    </row>
    <row r="19" spans="2:17" s="82" customFormat="1" ht="12.75" x14ac:dyDescent="0.2">
      <c r="B19" s="73"/>
      <c r="C19" s="83">
        <v>40103</v>
      </c>
      <c r="D19" s="84" t="s">
        <v>30</v>
      </c>
      <c r="E19" s="85">
        <f>IFERROR(INDEX('2024'!$C$109:$AC$201,MATCH($C19,'2024'!$C$109:$C$201,0),19),0)</f>
        <v>330344.17</v>
      </c>
      <c r="F19" s="86">
        <f>IFERROR(INDEX('2024'!$C$7:$AC$99,MATCH($C19,'2024'!$C$7:$C$99,0),19),0)</f>
        <v>363906.02</v>
      </c>
      <c r="G19" s="87">
        <f t="shared" si="7"/>
        <v>1.1015966166437872</v>
      </c>
      <c r="H19" s="88">
        <f t="shared" si="8"/>
        <v>4.9989150651812577E-5</v>
      </c>
      <c r="I19" s="89">
        <f t="shared" si="9"/>
        <v>33561.850000000035</v>
      </c>
      <c r="J19" s="90">
        <f t="shared" si="10"/>
        <v>0.10159661664378711</v>
      </c>
      <c r="K19" s="91">
        <f>VLOOKUP($C19,'2024'!$C$110:$U$201,VLOOKUP($L$4,Master!$D$9:$G$20,4,FALSE),FALSE)</f>
        <v>39167.86</v>
      </c>
      <c r="L19" s="92">
        <f>VLOOKUP($C19,'2024'!$C$8:$U$100,VLOOKUP($L$4,Master!$D$9:$G$20,4,FALSE),FALSE)</f>
        <v>26410</v>
      </c>
      <c r="M19" s="92">
        <f t="shared" si="11"/>
        <v>0.67427732840139853</v>
      </c>
      <c r="N19" s="88">
        <f t="shared" si="12"/>
        <v>3.6278967539871148E-6</v>
      </c>
      <c r="O19" s="92">
        <f t="shared" si="13"/>
        <v>-12757.86</v>
      </c>
      <c r="P19" s="93">
        <f t="shared" si="14"/>
        <v>-0.32572267159860152</v>
      </c>
      <c r="Q19" s="81"/>
    </row>
    <row r="20" spans="2:17" s="82" customFormat="1" ht="12.75" x14ac:dyDescent="0.2">
      <c r="B20" s="73"/>
      <c r="C20" s="83">
        <v>40105</v>
      </c>
      <c r="D20" s="84" t="s">
        <v>31</v>
      </c>
      <c r="E20" s="85">
        <f>IFERROR(INDEX('2024'!$C$109:$AC$201,MATCH($C20,'2024'!$C$109:$C$201,0),19),0)</f>
        <v>301386.56999999995</v>
      </c>
      <c r="F20" s="86">
        <f>IFERROR(INDEX('2024'!$C$7:$AC$99,MATCH($C20,'2024'!$C$7:$C$99,0),19),0)</f>
        <v>258091.04</v>
      </c>
      <c r="G20" s="87">
        <f t="shared" si="7"/>
        <v>0.85634552329256097</v>
      </c>
      <c r="H20" s="88">
        <f t="shared" si="8"/>
        <v>3.5453526931054855E-5</v>
      </c>
      <c r="I20" s="89">
        <f t="shared" si="9"/>
        <v>-43295.529999999941</v>
      </c>
      <c r="J20" s="90">
        <f t="shared" si="10"/>
        <v>-0.14365447670743905</v>
      </c>
      <c r="K20" s="91">
        <f>VLOOKUP($C20,'2024'!$C$110:$U$201,VLOOKUP($L$4,Master!$D$9:$G$20,4,FALSE),FALSE)</f>
        <v>34846.149999999994</v>
      </c>
      <c r="L20" s="92">
        <f>VLOOKUP($C20,'2024'!$C$8:$U$100,VLOOKUP($L$4,Master!$D$9:$G$20,4,FALSE),FALSE)</f>
        <v>28574.139999999996</v>
      </c>
      <c r="M20" s="92">
        <f t="shared" si="11"/>
        <v>0.82000852317974871</v>
      </c>
      <c r="N20" s="88">
        <f t="shared" si="12"/>
        <v>3.9251809827328046E-6</v>
      </c>
      <c r="O20" s="92">
        <f t="shared" si="13"/>
        <v>-6272.0099999999984</v>
      </c>
      <c r="P20" s="93">
        <f t="shared" si="14"/>
        <v>-0.17999147682025129</v>
      </c>
      <c r="Q20" s="81"/>
    </row>
    <row r="21" spans="2:17" s="82" customFormat="1" ht="12.75" x14ac:dyDescent="0.2">
      <c r="B21" s="73"/>
      <c r="C21" s="83">
        <v>40116</v>
      </c>
      <c r="D21" s="84" t="s">
        <v>32</v>
      </c>
      <c r="E21" s="85">
        <f>IFERROR(INDEX('2024'!$C$109:$AC$201,MATCH($C21,'2024'!$C$109:$C$201,0),19),0)</f>
        <v>26316.230000000003</v>
      </c>
      <c r="F21" s="86">
        <f>IFERROR(INDEX('2024'!$C$7:$AC$99,MATCH($C21,'2024'!$C$7:$C$99,0),19),0)</f>
        <v>19875</v>
      </c>
      <c r="G21" s="87">
        <f t="shared" si="7"/>
        <v>0.75523735732663821</v>
      </c>
      <c r="H21" s="88">
        <f t="shared" si="8"/>
        <v>2.7301949256150665E-6</v>
      </c>
      <c r="I21" s="89">
        <f t="shared" si="9"/>
        <v>-6441.2300000000032</v>
      </c>
      <c r="J21" s="90">
        <f t="shared" si="10"/>
        <v>-0.24476264267336173</v>
      </c>
      <c r="K21" s="91">
        <f>VLOOKUP($C21,'2024'!$C$110:$U$201,VLOOKUP($L$4,Master!$D$9:$G$20,4,FALSE),FALSE)</f>
        <v>3271.7400000000002</v>
      </c>
      <c r="L21" s="92">
        <f>VLOOKUP($C21,'2024'!$C$8:$U$100,VLOOKUP($L$4,Master!$D$9:$G$20,4,FALSE),FALSE)</f>
        <v>2900</v>
      </c>
      <c r="M21" s="92">
        <f t="shared" si="11"/>
        <v>0.88637850195920209</v>
      </c>
      <c r="N21" s="88">
        <f t="shared" si="12"/>
        <v>3.9836806461804744E-7</v>
      </c>
      <c r="O21" s="92">
        <f t="shared" si="13"/>
        <v>-371.74000000000024</v>
      </c>
      <c r="P21" s="93">
        <f t="shared" si="14"/>
        <v>-0.11362149804079792</v>
      </c>
      <c r="Q21" s="81"/>
    </row>
    <row r="22" spans="2:17" s="82" customFormat="1" ht="12.75" x14ac:dyDescent="0.2">
      <c r="B22" s="73"/>
      <c r="C22" s="83">
        <v>40122</v>
      </c>
      <c r="D22" s="84" t="s">
        <v>33</v>
      </c>
      <c r="E22" s="85">
        <f>IFERROR(INDEX('2024'!$C$109:$AC$201,MATCH($C22,'2024'!$C$109:$C$201,0),19),0)</f>
        <v>8400</v>
      </c>
      <c r="F22" s="86">
        <f>IFERROR(INDEX('2024'!$C$7:$AC$99,MATCH($C22,'2024'!$C$7:$C$99,0),19),0)</f>
        <v>0</v>
      </c>
      <c r="G22" s="87">
        <f t="shared" si="7"/>
        <v>0</v>
      </c>
      <c r="H22" s="88">
        <f t="shared" si="8"/>
        <v>0</v>
      </c>
      <c r="I22" s="89">
        <f t="shared" si="9"/>
        <v>-8400</v>
      </c>
      <c r="J22" s="90">
        <f t="shared" si="10"/>
        <v>-1</v>
      </c>
      <c r="K22" s="91">
        <f>VLOOKUP($C22,'2024'!$C$110:$U$201,VLOOKUP($L$4,Master!$D$9:$G$20,4,FALSE),FALSE)</f>
        <v>1050</v>
      </c>
      <c r="L22" s="92">
        <f>VLOOKUP($C22,'2024'!$C$8:$U$100,VLOOKUP($L$4,Master!$D$9:$G$20,4,FALSE),FALSE)</f>
        <v>0</v>
      </c>
      <c r="M22" s="92">
        <f t="shared" si="11"/>
        <v>0</v>
      </c>
      <c r="N22" s="88">
        <f t="shared" si="12"/>
        <v>0</v>
      </c>
      <c r="O22" s="92">
        <f t="shared" si="13"/>
        <v>-1050</v>
      </c>
      <c r="P22" s="93">
        <f t="shared" si="14"/>
        <v>-1</v>
      </c>
      <c r="Q22" s="81"/>
    </row>
    <row r="23" spans="2:17" s="82" customFormat="1" ht="12.75" x14ac:dyDescent="0.2">
      <c r="B23" s="73"/>
      <c r="C23" s="83">
        <v>40201</v>
      </c>
      <c r="D23" s="84" t="s">
        <v>34</v>
      </c>
      <c r="E23" s="85">
        <f>IFERROR(INDEX('2024'!$C$109:$AC$201,MATCH($C23,'2024'!$C$109:$C$201,0),19),0)</f>
        <v>3552096.5399999996</v>
      </c>
      <c r="F23" s="86">
        <f>IFERROR(INDEX('2024'!$C$7:$AC$99,MATCH($C23,'2024'!$C$7:$C$99,0),19),0)</f>
        <v>2276713.17</v>
      </c>
      <c r="G23" s="87">
        <f t="shared" si="7"/>
        <v>0.64094912521718794</v>
      </c>
      <c r="H23" s="88">
        <f t="shared" si="8"/>
        <v>3.1274821352528264E-4</v>
      </c>
      <c r="I23" s="89">
        <f t="shared" si="9"/>
        <v>-1275383.3699999996</v>
      </c>
      <c r="J23" s="90">
        <f t="shared" si="10"/>
        <v>-0.359050874782812</v>
      </c>
      <c r="K23" s="91">
        <f>VLOOKUP($C23,'2024'!$C$110:$U$201,VLOOKUP($L$4,Master!$D$9:$G$20,4,FALSE),FALSE)</f>
        <v>385197.02999999997</v>
      </c>
      <c r="L23" s="92">
        <f>VLOOKUP($C23,'2024'!$C$8:$U$100,VLOOKUP($L$4,Master!$D$9:$G$20,4,FALSE),FALSE)</f>
        <v>135768.57</v>
      </c>
      <c r="M23" s="92">
        <f t="shared" si="11"/>
        <v>0.35246525654676003</v>
      </c>
      <c r="N23" s="88">
        <f t="shared" si="12"/>
        <v>1.8650297402365483E-5</v>
      </c>
      <c r="O23" s="92">
        <f t="shared" si="13"/>
        <v>-249428.45999999996</v>
      </c>
      <c r="P23" s="93">
        <f t="shared" si="14"/>
        <v>-0.64753474345324002</v>
      </c>
      <c r="Q23" s="81"/>
    </row>
    <row r="24" spans="2:17" s="82" customFormat="1" ht="12.75" x14ac:dyDescent="0.2">
      <c r="B24" s="73"/>
      <c r="C24" s="83">
        <v>40202</v>
      </c>
      <c r="D24" s="84" t="s">
        <v>35</v>
      </c>
      <c r="E24" s="85">
        <f>IFERROR(INDEX('2024'!$C$109:$AC$201,MATCH($C24,'2024'!$C$109:$C$201,0),19),0)</f>
        <v>10537502.730000002</v>
      </c>
      <c r="F24" s="86">
        <f>IFERROR(INDEX('2024'!$C$7:$AC$99,MATCH($C24,'2024'!$C$7:$C$99,0),19),0)</f>
        <v>8623789.620000001</v>
      </c>
      <c r="G24" s="87">
        <f t="shared" si="7"/>
        <v>0.81839026199711351</v>
      </c>
      <c r="H24" s="88">
        <f t="shared" si="8"/>
        <v>1.1846353036526231E-3</v>
      </c>
      <c r="I24" s="89">
        <f t="shared" si="9"/>
        <v>-1913713.1100000013</v>
      </c>
      <c r="J24" s="90">
        <f t="shared" si="10"/>
        <v>-0.18160973800288646</v>
      </c>
      <c r="K24" s="91">
        <f>VLOOKUP($C24,'2024'!$C$110:$U$201,VLOOKUP($L$4,Master!$D$9:$G$20,4,FALSE),FALSE)</f>
        <v>1303749.2200000002</v>
      </c>
      <c r="L24" s="92">
        <f>VLOOKUP($C24,'2024'!$C$8:$U$100,VLOOKUP($L$4,Master!$D$9:$G$20,4,FALSE),FALSE)</f>
        <v>1005444.5200000001</v>
      </c>
      <c r="M24" s="92">
        <f t="shared" si="11"/>
        <v>0.77119472408965273</v>
      </c>
      <c r="N24" s="88">
        <f t="shared" si="12"/>
        <v>1.3811620259076613E-4</v>
      </c>
      <c r="O24" s="92">
        <f t="shared" si="13"/>
        <v>-298304.70000000007</v>
      </c>
      <c r="P24" s="93">
        <f t="shared" si="14"/>
        <v>-0.22880527591034724</v>
      </c>
      <c r="Q24" s="81"/>
    </row>
    <row r="25" spans="2:17" s="82" customFormat="1" ht="12.75" x14ac:dyDescent="0.2">
      <c r="B25" s="73"/>
      <c r="C25" s="83">
        <v>40204</v>
      </c>
      <c r="D25" s="84" t="s">
        <v>36</v>
      </c>
      <c r="E25" s="85">
        <f>IFERROR(INDEX('2024'!$C$109:$AC$201,MATCH($C25,'2024'!$C$109:$C$201,0),19),0)</f>
        <v>354463.32000000012</v>
      </c>
      <c r="F25" s="86">
        <f>IFERROR(INDEX('2024'!$C$7:$AC$99,MATCH($C25,'2024'!$C$7:$C$99,0),19),0)</f>
        <v>281760.32</v>
      </c>
      <c r="G25" s="87">
        <f t="shared" si="7"/>
        <v>0.79489274094707429</v>
      </c>
      <c r="H25" s="88">
        <f t="shared" si="8"/>
        <v>3.8704935642952317E-5</v>
      </c>
      <c r="I25" s="89">
        <f t="shared" si="9"/>
        <v>-72703.000000000116</v>
      </c>
      <c r="J25" s="90">
        <f t="shared" si="10"/>
        <v>-0.20510725905292568</v>
      </c>
      <c r="K25" s="91">
        <f>VLOOKUP($C25,'2024'!$C$110:$U$201,VLOOKUP($L$4,Master!$D$9:$G$20,4,FALSE),FALSE)</f>
        <v>32658.400000000012</v>
      </c>
      <c r="L25" s="92">
        <f>VLOOKUP($C25,'2024'!$C$8:$U$100,VLOOKUP($L$4,Master!$D$9:$G$20,4,FALSE),FALSE)</f>
        <v>30884.629999999997</v>
      </c>
      <c r="M25" s="92">
        <f t="shared" si="11"/>
        <v>0.94568717389706736</v>
      </c>
      <c r="N25" s="88">
        <f t="shared" si="12"/>
        <v>4.2425690619118913E-6</v>
      </c>
      <c r="O25" s="92">
        <f t="shared" si="13"/>
        <v>-1773.770000000015</v>
      </c>
      <c r="P25" s="93">
        <f t="shared" si="14"/>
        <v>-5.4312826102932608E-2</v>
      </c>
      <c r="Q25" s="81"/>
    </row>
    <row r="26" spans="2:17" s="82" customFormat="1" ht="12.75" x14ac:dyDescent="0.2">
      <c r="B26" s="73"/>
      <c r="C26" s="83">
        <v>40301</v>
      </c>
      <c r="D26" s="84" t="s">
        <v>37</v>
      </c>
      <c r="E26" s="85">
        <f>IFERROR(INDEX('2024'!$C$109:$AC$201,MATCH($C26,'2024'!$C$109:$C$201,0),19),0)</f>
        <v>81271888.690000042</v>
      </c>
      <c r="F26" s="86">
        <f>IFERROR(INDEX('2024'!$C$7:$AC$99,MATCH($C26,'2024'!$C$7:$C$99,0),19),0)</f>
        <v>75281523.579999983</v>
      </c>
      <c r="G26" s="87">
        <f t="shared" si="7"/>
        <v>0.92629228621904625</v>
      </c>
      <c r="H26" s="88">
        <f t="shared" si="8"/>
        <v>1.0341294775883619E-2</v>
      </c>
      <c r="I26" s="89">
        <f t="shared" si="9"/>
        <v>-5990365.110000059</v>
      </c>
      <c r="J26" s="90">
        <f t="shared" si="10"/>
        <v>-7.3707713780953796E-2</v>
      </c>
      <c r="K26" s="91">
        <f>VLOOKUP($C26,'2024'!$C$110:$U$201,VLOOKUP($L$4,Master!$D$9:$G$20,4,FALSE),FALSE)</f>
        <v>10041136.070000008</v>
      </c>
      <c r="L26" s="92">
        <f>VLOOKUP($C26,'2024'!$C$8:$U$100,VLOOKUP($L$4,Master!$D$9:$G$20,4,FALSE),FALSE)</f>
        <v>9657118.6199999973</v>
      </c>
      <c r="M26" s="92">
        <f t="shared" si="11"/>
        <v>0.9617555775240072</v>
      </c>
      <c r="N26" s="88">
        <f t="shared" si="12"/>
        <v>1.3265819498056235E-3</v>
      </c>
      <c r="O26" s="92">
        <f t="shared" si="13"/>
        <v>-384017.45000001043</v>
      </c>
      <c r="P26" s="93">
        <f t="shared" si="14"/>
        <v>-3.8244422475992815E-2</v>
      </c>
      <c r="Q26" s="81"/>
    </row>
    <row r="27" spans="2:17" s="82" customFormat="1" ht="12.75" x14ac:dyDescent="0.2">
      <c r="B27" s="73"/>
      <c r="C27" s="83">
        <v>40401</v>
      </c>
      <c r="D27" s="84" t="s">
        <v>38</v>
      </c>
      <c r="E27" s="85">
        <f>IFERROR(INDEX('2024'!$C$109:$AC$201,MATCH($C27,'2024'!$C$109:$C$201,0),19),0)</f>
        <v>43009766.43999999</v>
      </c>
      <c r="F27" s="86">
        <f>IFERROR(INDEX('2024'!$C$7:$AC$99,MATCH($C27,'2024'!$C$7:$C$99,0),19),0)</f>
        <v>38363195.93</v>
      </c>
      <c r="G27" s="87">
        <f t="shared" si="7"/>
        <v>0.89196475836524003</v>
      </c>
      <c r="H27" s="88">
        <f t="shared" si="8"/>
        <v>5.2698869362748464E-3</v>
      </c>
      <c r="I27" s="89">
        <f t="shared" si="9"/>
        <v>-4646570.5099999905</v>
      </c>
      <c r="J27" s="90">
        <f t="shared" si="10"/>
        <v>-0.10803524163476</v>
      </c>
      <c r="K27" s="91">
        <f>VLOOKUP($C27,'2024'!$C$110:$U$201,VLOOKUP($L$4,Master!$D$9:$G$20,4,FALSE),FALSE)</f>
        <v>5425200.3999999994</v>
      </c>
      <c r="L27" s="92">
        <f>VLOOKUP($C27,'2024'!$C$8:$U$100,VLOOKUP($L$4,Master!$D$9:$G$20,4,FALSE),FALSE)</f>
        <v>3665861.4799999995</v>
      </c>
      <c r="M27" s="92">
        <f t="shared" si="11"/>
        <v>0.67570987423800966</v>
      </c>
      <c r="N27" s="88">
        <f t="shared" si="12"/>
        <v>5.035731527398106E-4</v>
      </c>
      <c r="O27" s="92">
        <f t="shared" si="13"/>
        <v>-1759338.92</v>
      </c>
      <c r="P27" s="93">
        <f t="shared" si="14"/>
        <v>-0.32429012576199029</v>
      </c>
      <c r="Q27" s="81"/>
    </row>
    <row r="28" spans="2:17" s="82" customFormat="1" ht="12.75" x14ac:dyDescent="0.2">
      <c r="B28" s="73"/>
      <c r="C28" s="83">
        <v>40402</v>
      </c>
      <c r="D28" s="84" t="s">
        <v>39</v>
      </c>
      <c r="E28" s="85">
        <f>IFERROR(INDEX('2024'!$C$109:$AC$201,MATCH($C28,'2024'!$C$109:$C$201,0),19),0)</f>
        <v>383430.68000000005</v>
      </c>
      <c r="F28" s="86">
        <f>IFERROR(INDEX('2024'!$C$7:$AC$99,MATCH($C28,'2024'!$C$7:$C$99,0),19),0)</f>
        <v>305651.62</v>
      </c>
      <c r="G28" s="87">
        <f t="shared" si="7"/>
        <v>0.79714961776141635</v>
      </c>
      <c r="H28" s="88">
        <f t="shared" si="8"/>
        <v>4.1986842864403754E-5</v>
      </c>
      <c r="I28" s="89">
        <f t="shared" si="9"/>
        <v>-77779.060000000056</v>
      </c>
      <c r="J28" s="90">
        <f t="shared" si="10"/>
        <v>-0.20285038223858365</v>
      </c>
      <c r="K28" s="91">
        <f>VLOOKUP($C28,'2024'!$C$110:$U$201,VLOOKUP($L$4,Master!$D$9:$G$20,4,FALSE),FALSE)</f>
        <v>63439.680000000008</v>
      </c>
      <c r="L28" s="92">
        <f>VLOOKUP($C28,'2024'!$C$8:$U$100,VLOOKUP($L$4,Master!$D$9:$G$20,4,FALSE),FALSE)</f>
        <v>34511.250000000007</v>
      </c>
      <c r="M28" s="92">
        <f t="shared" si="11"/>
        <v>0.54400101009336743</v>
      </c>
      <c r="N28" s="88">
        <f t="shared" si="12"/>
        <v>4.7407516793274461E-6</v>
      </c>
      <c r="O28" s="92">
        <f t="shared" si="13"/>
        <v>-28928.43</v>
      </c>
      <c r="P28" s="93">
        <f t="shared" si="14"/>
        <v>-0.45599898990663251</v>
      </c>
      <c r="Q28" s="81"/>
    </row>
    <row r="29" spans="2:17" s="82" customFormat="1" ht="12.75" x14ac:dyDescent="0.2">
      <c r="B29" s="73"/>
      <c r="C29" s="83">
        <v>40501</v>
      </c>
      <c r="D29" s="84" t="s">
        <v>1</v>
      </c>
      <c r="E29" s="85">
        <f>IFERROR(INDEX('2024'!$C$109:$AC$201,MATCH($C29,'2024'!$C$109:$C$201,0),19),0)</f>
        <v>530211654.37000006</v>
      </c>
      <c r="F29" s="86">
        <f>IFERROR(INDEX('2024'!$C$7:$AC$99,MATCH($C29,'2024'!$C$7:$C$99,0),19),0)</f>
        <v>481327571.75999999</v>
      </c>
      <c r="G29" s="87">
        <f t="shared" si="7"/>
        <v>0.90780270066284308</v>
      </c>
      <c r="H29" s="88">
        <f t="shared" si="8"/>
        <v>6.6119149382529496E-2</v>
      </c>
      <c r="I29" s="89">
        <f t="shared" si="9"/>
        <v>-48884082.610000074</v>
      </c>
      <c r="J29" s="90">
        <f t="shared" si="10"/>
        <v>-9.219729933715691E-2</v>
      </c>
      <c r="K29" s="91">
        <f>VLOOKUP($C29,'2024'!$C$110:$U$201,VLOOKUP($L$4,Master!$D$9:$G$20,4,FALSE),FALSE)</f>
        <v>20319599.329999998</v>
      </c>
      <c r="L29" s="92">
        <f>VLOOKUP($C29,'2024'!$C$8:$U$100,VLOOKUP($L$4,Master!$D$9:$G$20,4,FALSE),FALSE)</f>
        <v>19396110.02</v>
      </c>
      <c r="M29" s="92">
        <f t="shared" si="11"/>
        <v>0.95455179528877065</v>
      </c>
      <c r="N29" s="88">
        <f t="shared" si="12"/>
        <v>2.6644106240641782E-3</v>
      </c>
      <c r="O29" s="92">
        <f t="shared" si="13"/>
        <v>-923489.30999999866</v>
      </c>
      <c r="P29" s="93">
        <f t="shared" si="14"/>
        <v>-4.5448204711229352E-2</v>
      </c>
      <c r="Q29" s="81"/>
    </row>
    <row r="30" spans="2:17" s="82" customFormat="1" ht="12.75" x14ac:dyDescent="0.2">
      <c r="B30" s="73"/>
      <c r="C30" s="83">
        <v>40503</v>
      </c>
      <c r="D30" s="84" t="s">
        <v>130</v>
      </c>
      <c r="E30" s="85">
        <f>IFERROR(INDEX('2024'!$C$109:$AC$201,MATCH($C30,'2024'!$C$109:$C$201,0),19),0)</f>
        <v>6973043.8400000026</v>
      </c>
      <c r="F30" s="86">
        <f>IFERROR(INDEX('2024'!$C$7:$AC$99,MATCH($C30,'2024'!$C$7:$C$99,0),19),0)</f>
        <v>6962036.1999999993</v>
      </c>
      <c r="G30" s="87">
        <f t="shared" si="7"/>
        <v>0.99842140100470045</v>
      </c>
      <c r="H30" s="88">
        <f t="shared" si="8"/>
        <v>9.5636306441199495E-4</v>
      </c>
      <c r="I30" s="89">
        <f t="shared" si="9"/>
        <v>-11007.64000000339</v>
      </c>
      <c r="J30" s="90">
        <f t="shared" si="10"/>
        <v>-1.5785989952995026E-3</v>
      </c>
      <c r="K30" s="91">
        <f>VLOOKUP($C30,'2024'!$C$110:$U$201,VLOOKUP($L$4,Master!$D$9:$G$20,4,FALSE),FALSE)</f>
        <v>871630.48000000033</v>
      </c>
      <c r="L30" s="92">
        <f>VLOOKUP($C30,'2024'!$C$8:$U$100,VLOOKUP($L$4,Master!$D$9:$G$20,4,FALSE),FALSE)</f>
        <v>921668.65</v>
      </c>
      <c r="M30" s="92">
        <f t="shared" si="11"/>
        <v>1.0574075495845439</v>
      </c>
      <c r="N30" s="88">
        <f t="shared" si="12"/>
        <v>1.2660805390332021E-4</v>
      </c>
      <c r="O30" s="92">
        <f t="shared" si="13"/>
        <v>50038.169999999693</v>
      </c>
      <c r="P30" s="93">
        <f t="shared" si="14"/>
        <v>5.7407549584543756E-2</v>
      </c>
      <c r="Q30" s="81"/>
    </row>
    <row r="31" spans="2:17" s="82" customFormat="1" ht="12.75" x14ac:dyDescent="0.2">
      <c r="B31" s="73"/>
      <c r="C31" s="83">
        <v>40504</v>
      </c>
      <c r="D31" s="84" t="s">
        <v>131</v>
      </c>
      <c r="E31" s="85">
        <f>IFERROR(INDEX('2024'!$C$109:$AC$201,MATCH($C31,'2024'!$C$109:$C$201,0),19),0)</f>
        <v>7471757.8399999971</v>
      </c>
      <c r="F31" s="86">
        <f>IFERROR(INDEX('2024'!$C$7:$AC$99,MATCH($C31,'2024'!$C$7:$C$99,0),19),0)</f>
        <v>5956327.8000000007</v>
      </c>
      <c r="G31" s="87">
        <f t="shared" si="7"/>
        <v>0.79717891392475904</v>
      </c>
      <c r="H31" s="88">
        <f t="shared" si="8"/>
        <v>8.1821061307471468E-4</v>
      </c>
      <c r="I31" s="89">
        <f t="shared" si="9"/>
        <v>-1515430.0399999963</v>
      </c>
      <c r="J31" s="90">
        <f t="shared" si="10"/>
        <v>-0.20282108607524102</v>
      </c>
      <c r="K31" s="91">
        <f>VLOOKUP($C31,'2024'!$C$110:$U$201,VLOOKUP($L$4,Master!$D$9:$G$20,4,FALSE),FALSE)</f>
        <v>930798.47999999952</v>
      </c>
      <c r="L31" s="92">
        <f>VLOOKUP($C31,'2024'!$C$8:$U$100,VLOOKUP($L$4,Master!$D$9:$G$20,4,FALSE),FALSE)</f>
        <v>736289.23999999976</v>
      </c>
      <c r="M31" s="92">
        <f t="shared" si="11"/>
        <v>0.79102969742709517</v>
      </c>
      <c r="N31" s="88">
        <f t="shared" si="12"/>
        <v>1.0114279984065274E-4</v>
      </c>
      <c r="O31" s="92">
        <f t="shared" si="13"/>
        <v>-194509.23999999976</v>
      </c>
      <c r="P31" s="93">
        <f t="shared" si="14"/>
        <v>-0.20897030257290478</v>
      </c>
      <c r="Q31" s="81"/>
    </row>
    <row r="32" spans="2:17" s="82" customFormat="1" ht="12.75" x14ac:dyDescent="0.2">
      <c r="B32" s="73"/>
      <c r="C32" s="83">
        <v>40510</v>
      </c>
      <c r="D32" s="84" t="s">
        <v>40</v>
      </c>
      <c r="E32" s="85">
        <f>IFERROR(INDEX('2024'!$C$109:$AC$201,MATCH($C32,'2024'!$C$109:$C$201,0),19),0)</f>
        <v>9787518.6699999999</v>
      </c>
      <c r="F32" s="86">
        <f>IFERROR(INDEX('2024'!$C$7:$AC$99,MATCH($C32,'2024'!$C$7:$C$99,0),19),0)</f>
        <v>6279228.0299999975</v>
      </c>
      <c r="G32" s="87">
        <f t="shared" si="7"/>
        <v>0.64155464134608875</v>
      </c>
      <c r="H32" s="88">
        <f t="shared" si="8"/>
        <v>8.6256686814017026E-4</v>
      </c>
      <c r="I32" s="89">
        <f t="shared" si="9"/>
        <v>-3508290.6400000025</v>
      </c>
      <c r="J32" s="90">
        <f t="shared" si="10"/>
        <v>-0.35844535865391125</v>
      </c>
      <c r="K32" s="91">
        <f>VLOOKUP($C32,'2024'!$C$110:$U$201,VLOOKUP($L$4,Master!$D$9:$G$20,4,FALSE),FALSE)</f>
        <v>339086.15999999992</v>
      </c>
      <c r="L32" s="92">
        <f>VLOOKUP($C32,'2024'!$C$8:$U$100,VLOOKUP($L$4,Master!$D$9:$G$20,4,FALSE),FALSE)</f>
        <v>218313.29</v>
      </c>
      <c r="M32" s="92">
        <f t="shared" si="11"/>
        <v>0.6438283709367556</v>
      </c>
      <c r="N32" s="88">
        <f t="shared" si="12"/>
        <v>2.9989325109551219E-5</v>
      </c>
      <c r="O32" s="92">
        <f t="shared" si="13"/>
        <v>-120772.86999999991</v>
      </c>
      <c r="P32" s="93">
        <f t="shared" si="14"/>
        <v>-0.3561716290632444</v>
      </c>
      <c r="Q32" s="81"/>
    </row>
    <row r="33" spans="2:17" s="82" customFormat="1" ht="12.75" x14ac:dyDescent="0.2">
      <c r="B33" s="73"/>
      <c r="C33" s="83">
        <v>40514</v>
      </c>
      <c r="D33" s="84" t="s">
        <v>41</v>
      </c>
      <c r="E33" s="85">
        <f>IFERROR(INDEX('2024'!$C$109:$AC$201,MATCH($C33,'2024'!$C$109:$C$201,0),19),0)</f>
        <v>420903.85</v>
      </c>
      <c r="F33" s="86">
        <f>IFERROR(INDEX('2024'!$C$7:$AC$99,MATCH($C33,'2024'!$C$7:$C$99,0),19),0)</f>
        <v>289216.05000000005</v>
      </c>
      <c r="G33" s="87">
        <f t="shared" si="7"/>
        <v>0.68713092075541737</v>
      </c>
      <c r="H33" s="88">
        <f t="shared" si="8"/>
        <v>3.9729116584474644E-5</v>
      </c>
      <c r="I33" s="89">
        <f t="shared" si="9"/>
        <v>-131687.79999999993</v>
      </c>
      <c r="J33" s="90">
        <f t="shared" si="10"/>
        <v>-0.31286907924458268</v>
      </c>
      <c r="K33" s="91">
        <f>VLOOKUP($C33,'2024'!$C$110:$U$201,VLOOKUP($L$4,Master!$D$9:$G$20,4,FALSE),FALSE)</f>
        <v>51754.98000000001</v>
      </c>
      <c r="L33" s="92">
        <f>VLOOKUP($C33,'2024'!$C$8:$U$100,VLOOKUP($L$4,Master!$D$9:$G$20,4,FALSE),FALSE)</f>
        <v>41310.120000000003</v>
      </c>
      <c r="M33" s="92">
        <f t="shared" si="11"/>
        <v>0.79818637742686782</v>
      </c>
      <c r="N33" s="88">
        <f t="shared" si="12"/>
        <v>5.6747008805307914E-6</v>
      </c>
      <c r="O33" s="92">
        <f t="shared" si="13"/>
        <v>-10444.860000000008</v>
      </c>
      <c r="P33" s="93">
        <f t="shared" si="14"/>
        <v>-0.20181362257313221</v>
      </c>
      <c r="Q33" s="81"/>
    </row>
    <row r="34" spans="2:17" s="82" customFormat="1" ht="12.75" x14ac:dyDescent="0.2">
      <c r="B34" s="73"/>
      <c r="C34" s="83">
        <v>40515</v>
      </c>
      <c r="D34" s="84" t="s">
        <v>42</v>
      </c>
      <c r="E34" s="85">
        <f>IFERROR(INDEX('2024'!$C$109:$AC$201,MATCH($C34,'2024'!$C$109:$C$201,0),19),0)</f>
        <v>703208.74000000011</v>
      </c>
      <c r="F34" s="86">
        <f>IFERROR(INDEX('2024'!$C$7:$AC$99,MATCH($C34,'2024'!$C$7:$C$99,0),19),0)</f>
        <v>626284.24999999988</v>
      </c>
      <c r="G34" s="87">
        <f t="shared" si="7"/>
        <v>0.89060930897986246</v>
      </c>
      <c r="H34" s="88">
        <f t="shared" si="8"/>
        <v>8.6031601576988043E-5</v>
      </c>
      <c r="I34" s="89">
        <f t="shared" si="9"/>
        <v>-76924.490000000224</v>
      </c>
      <c r="J34" s="90">
        <f t="shared" si="10"/>
        <v>-0.10939069102013751</v>
      </c>
      <c r="K34" s="91">
        <f>VLOOKUP($C34,'2024'!$C$110:$U$201,VLOOKUP($L$4,Master!$D$9:$G$20,4,FALSE),FALSE)</f>
        <v>81876.800000000017</v>
      </c>
      <c r="L34" s="92">
        <f>VLOOKUP($C34,'2024'!$C$8:$U$100,VLOOKUP($L$4,Master!$D$9:$G$20,4,FALSE),FALSE)</f>
        <v>60140.62</v>
      </c>
      <c r="M34" s="92">
        <f t="shared" si="11"/>
        <v>0.73452577531119911</v>
      </c>
      <c r="N34" s="88">
        <f t="shared" si="12"/>
        <v>8.2614146187342883E-6</v>
      </c>
      <c r="O34" s="92">
        <f t="shared" si="13"/>
        <v>-21736.180000000015</v>
      </c>
      <c r="P34" s="93">
        <f t="shared" si="14"/>
        <v>-0.26547422468880089</v>
      </c>
      <c r="Q34" s="81"/>
    </row>
    <row r="35" spans="2:17" s="82" customFormat="1" ht="12.75" x14ac:dyDescent="0.2">
      <c r="B35" s="73"/>
      <c r="C35" s="83">
        <v>40516</v>
      </c>
      <c r="D35" s="84" t="s">
        <v>43</v>
      </c>
      <c r="E35" s="85">
        <f>IFERROR(INDEX('2024'!$C$109:$AC$201,MATCH($C35,'2024'!$C$109:$C$201,0),19),0)</f>
        <v>546239.87</v>
      </c>
      <c r="F35" s="86">
        <f>IFERROR(INDEX('2024'!$C$7:$AC$99,MATCH($C35,'2024'!$C$7:$C$99,0),19),0)</f>
        <v>378645.23</v>
      </c>
      <c r="G35" s="87">
        <f t="shared" si="7"/>
        <v>0.69318490061884352</v>
      </c>
      <c r="H35" s="88">
        <f t="shared" si="8"/>
        <v>5.2013850845501874E-5</v>
      </c>
      <c r="I35" s="89">
        <f t="shared" si="9"/>
        <v>-167594.64000000001</v>
      </c>
      <c r="J35" s="90">
        <f t="shared" si="10"/>
        <v>-0.30681509938115653</v>
      </c>
      <c r="K35" s="91">
        <f>VLOOKUP($C35,'2024'!$C$110:$U$201,VLOOKUP($L$4,Master!$D$9:$G$20,4,FALSE),FALSE)</f>
        <v>62455.020000000004</v>
      </c>
      <c r="L35" s="92">
        <f>VLOOKUP($C35,'2024'!$C$8:$U$100,VLOOKUP($L$4,Master!$D$9:$G$20,4,FALSE),FALSE)</f>
        <v>43648.569999999992</v>
      </c>
      <c r="M35" s="92">
        <f t="shared" si="11"/>
        <v>0.69888009002318774</v>
      </c>
      <c r="N35" s="88">
        <f t="shared" si="12"/>
        <v>5.9959297773259878E-6</v>
      </c>
      <c r="O35" s="92">
        <f t="shared" si="13"/>
        <v>-18806.450000000012</v>
      </c>
      <c r="P35" s="93">
        <f t="shared" si="14"/>
        <v>-0.30111990997681226</v>
      </c>
      <c r="Q35" s="81"/>
    </row>
    <row r="36" spans="2:17" s="82" customFormat="1" ht="12.75" x14ac:dyDescent="0.2">
      <c r="B36" s="73"/>
      <c r="C36" s="83">
        <v>40601</v>
      </c>
      <c r="D36" s="84" t="s">
        <v>46</v>
      </c>
      <c r="E36" s="85">
        <f>IFERROR(INDEX('2024'!$C$109:$AC$201,MATCH($C36,'2024'!$C$109:$C$201,0),19),0)</f>
        <v>13636694.960000008</v>
      </c>
      <c r="F36" s="86">
        <f>IFERROR(INDEX('2024'!$C$7:$AC$99,MATCH($C36,'2024'!$C$7:$C$99,0),19),0)</f>
        <v>12082439.200000001</v>
      </c>
      <c r="G36" s="87">
        <f t="shared" si="7"/>
        <v>0.88602401354880744</v>
      </c>
      <c r="H36" s="88">
        <f t="shared" si="8"/>
        <v>1.6597441103342171E-3</v>
      </c>
      <c r="I36" s="89">
        <f t="shared" si="9"/>
        <v>-1554255.7600000072</v>
      </c>
      <c r="J36" s="90">
        <f t="shared" si="10"/>
        <v>-0.11397598645119258</v>
      </c>
      <c r="K36" s="91">
        <f>VLOOKUP($C36,'2024'!$C$110:$U$201,VLOOKUP($L$4,Master!$D$9:$G$20,4,FALSE),FALSE)</f>
        <v>1587231.580000001</v>
      </c>
      <c r="L36" s="92">
        <f>VLOOKUP($C36,'2024'!$C$8:$U$100,VLOOKUP($L$4,Master!$D$9:$G$20,4,FALSE),FALSE)</f>
        <v>1419253.1200000006</v>
      </c>
      <c r="M36" s="92">
        <f t="shared" si="11"/>
        <v>0.89416890256177972</v>
      </c>
      <c r="N36" s="88">
        <f t="shared" si="12"/>
        <v>1.9496038573018127E-4</v>
      </c>
      <c r="O36" s="92">
        <f t="shared" si="13"/>
        <v>-167978.46000000043</v>
      </c>
      <c r="P36" s="93">
        <f t="shared" si="14"/>
        <v>-0.10583109743822028</v>
      </c>
      <c r="Q36" s="81"/>
    </row>
    <row r="37" spans="2:17" s="82" customFormat="1" ht="12.75" x14ac:dyDescent="0.2">
      <c r="B37" s="73"/>
      <c r="C37" s="83">
        <v>40603</v>
      </c>
      <c r="D37" s="84" t="s">
        <v>47</v>
      </c>
      <c r="E37" s="85">
        <f>IFERROR(INDEX('2024'!$C$109:$AC$201,MATCH($C37,'2024'!$C$109:$C$201,0),19),0)</f>
        <v>695199.67999999993</v>
      </c>
      <c r="F37" s="86">
        <f>IFERROR(INDEX('2024'!$C$7:$AC$99,MATCH($C37,'2024'!$C$7:$C$99,0),19),0)</f>
        <v>185960.06</v>
      </c>
      <c r="G37" s="87">
        <f t="shared" si="7"/>
        <v>0.2674915788223608</v>
      </c>
      <c r="H37" s="88">
        <f t="shared" si="8"/>
        <v>2.554501696498482E-5</v>
      </c>
      <c r="I37" s="89">
        <f t="shared" si="9"/>
        <v>-509239.61999999994</v>
      </c>
      <c r="J37" s="90">
        <f t="shared" si="10"/>
        <v>-0.73250842117763915</v>
      </c>
      <c r="K37" s="91">
        <f>VLOOKUP($C37,'2024'!$C$110:$U$201,VLOOKUP($L$4,Master!$D$9:$G$20,4,FALSE),FALSE)</f>
        <v>88558.439999999988</v>
      </c>
      <c r="L37" s="92">
        <f>VLOOKUP($C37,'2024'!$C$8:$U$100,VLOOKUP($L$4,Master!$D$9:$G$20,4,FALSE),FALSE)</f>
        <v>22306.81</v>
      </c>
      <c r="M37" s="92">
        <f t="shared" si="11"/>
        <v>0.251888018804306</v>
      </c>
      <c r="N37" s="88">
        <f t="shared" si="12"/>
        <v>3.0642485267250025E-6</v>
      </c>
      <c r="O37" s="92">
        <f t="shared" si="13"/>
        <v>-66251.62999999999</v>
      </c>
      <c r="P37" s="93">
        <f t="shared" si="14"/>
        <v>-0.748111981195694</v>
      </c>
      <c r="Q37" s="81"/>
    </row>
    <row r="38" spans="2:17" s="82" customFormat="1" ht="12.75" x14ac:dyDescent="0.2">
      <c r="B38" s="73"/>
      <c r="C38" s="83">
        <v>40701</v>
      </c>
      <c r="D38" s="84" t="s">
        <v>48</v>
      </c>
      <c r="E38" s="85">
        <f>IFERROR(INDEX('2024'!$C$109:$AC$201,MATCH($C38,'2024'!$C$109:$C$201,0),19),0)</f>
        <v>198690411.46999994</v>
      </c>
      <c r="F38" s="86">
        <f>IFERROR(INDEX('2024'!$C$7:$AC$99,MATCH($C38,'2024'!$C$7:$C$99,0),19),0)</f>
        <v>195239639.51000002</v>
      </c>
      <c r="G38" s="87">
        <f t="shared" si="7"/>
        <v>0.98263241827086889</v>
      </c>
      <c r="H38" s="88">
        <f t="shared" si="8"/>
        <v>2.6819737009766888E-2</v>
      </c>
      <c r="I38" s="89">
        <f t="shared" si="9"/>
        <v>-3450771.9599999189</v>
      </c>
      <c r="J38" s="90">
        <f t="shared" si="10"/>
        <v>-1.7367581729131137E-2</v>
      </c>
      <c r="K38" s="91">
        <f>VLOOKUP($C38,'2024'!$C$110:$U$201,VLOOKUP($L$4,Master!$D$9:$G$20,4,FALSE),FALSE)</f>
        <v>25073471.49000001</v>
      </c>
      <c r="L38" s="92">
        <f>VLOOKUP($C38,'2024'!$C$8:$U$100,VLOOKUP($L$4,Master!$D$9:$G$20,4,FALSE),FALSE)</f>
        <v>22643722.729999982</v>
      </c>
      <c r="M38" s="92">
        <f t="shared" si="11"/>
        <v>0.90309484025899334</v>
      </c>
      <c r="N38" s="88">
        <f t="shared" si="12"/>
        <v>3.110529655068201E-3</v>
      </c>
      <c r="O38" s="92">
        <f t="shared" si="13"/>
        <v>-2429748.7600000277</v>
      </c>
      <c r="P38" s="93">
        <f t="shared" si="14"/>
        <v>-9.6905159741006677E-2</v>
      </c>
      <c r="Q38" s="81"/>
    </row>
    <row r="39" spans="2:17" s="82" customFormat="1" ht="12.75" x14ac:dyDescent="0.2">
      <c r="B39" s="73"/>
      <c r="C39" s="83">
        <v>40704</v>
      </c>
      <c r="D39" s="84" t="s">
        <v>49</v>
      </c>
      <c r="E39" s="85">
        <f>IFERROR(INDEX('2024'!$C$109:$AC$201,MATCH($C39,'2024'!$C$109:$C$201,0),19),0)</f>
        <v>1168518.8499999996</v>
      </c>
      <c r="F39" s="86">
        <f>IFERROR(INDEX('2024'!$C$7:$AC$99,MATCH($C39,'2024'!$C$7:$C$99,0),19),0)</f>
        <v>1067400.6599999999</v>
      </c>
      <c r="G39" s="87">
        <f t="shared" si="7"/>
        <v>0.91346464800289717</v>
      </c>
      <c r="H39" s="88">
        <f t="shared" si="8"/>
        <v>1.4662701210214706E-4</v>
      </c>
      <c r="I39" s="89">
        <f t="shared" si="9"/>
        <v>-101118.18999999971</v>
      </c>
      <c r="J39" s="90">
        <f t="shared" si="10"/>
        <v>-8.6535351997102786E-2</v>
      </c>
      <c r="K39" s="91">
        <f>VLOOKUP($C39,'2024'!$C$110:$U$201,VLOOKUP($L$4,Master!$D$9:$G$20,4,FALSE),FALSE)</f>
        <v>82996.710000000036</v>
      </c>
      <c r="L39" s="92">
        <f>VLOOKUP($C39,'2024'!$C$8:$U$100,VLOOKUP($L$4,Master!$D$9:$G$20,4,FALSE),FALSE)</f>
        <v>80606.979999999967</v>
      </c>
      <c r="M39" s="92">
        <f t="shared" si="11"/>
        <v>0.97120693097352817</v>
      </c>
      <c r="N39" s="88">
        <f t="shared" si="12"/>
        <v>1.1072843661139877E-5</v>
      </c>
      <c r="O39" s="92">
        <f t="shared" si="13"/>
        <v>-2389.7300000000687</v>
      </c>
      <c r="P39" s="93">
        <f t="shared" si="14"/>
        <v>-2.8793069026471864E-2</v>
      </c>
      <c r="Q39" s="81"/>
    </row>
    <row r="40" spans="2:17" s="82" customFormat="1" ht="12.75" x14ac:dyDescent="0.2">
      <c r="B40" s="73"/>
      <c r="C40" s="83">
        <v>40705</v>
      </c>
      <c r="D40" s="84" t="s">
        <v>50</v>
      </c>
      <c r="E40" s="85">
        <f>IFERROR(INDEX('2024'!$C$109:$AC$201,MATCH($C40,'2024'!$C$109:$C$201,0),19),0)</f>
        <v>854604.70000000007</v>
      </c>
      <c r="F40" s="86">
        <f>IFERROR(INDEX('2024'!$C$7:$AC$99,MATCH($C40,'2024'!$C$7:$C$99,0),19),0)</f>
        <v>725167.97</v>
      </c>
      <c r="G40" s="87">
        <f t="shared" si="7"/>
        <v>0.84854198672204817</v>
      </c>
      <c r="H40" s="88">
        <f t="shared" si="8"/>
        <v>9.9615089907551131E-5</v>
      </c>
      <c r="I40" s="89">
        <f t="shared" si="9"/>
        <v>-129436.7300000001</v>
      </c>
      <c r="J40" s="90">
        <f t="shared" si="10"/>
        <v>-0.15145801327795189</v>
      </c>
      <c r="K40" s="91">
        <f>VLOOKUP($C40,'2024'!$C$110:$U$201,VLOOKUP($L$4,Master!$D$9:$G$20,4,FALSE),FALSE)</f>
        <v>108564.05</v>
      </c>
      <c r="L40" s="92">
        <f>VLOOKUP($C40,'2024'!$C$8:$U$100,VLOOKUP($L$4,Master!$D$9:$G$20,4,FALSE),FALSE)</f>
        <v>71313.820000000007</v>
      </c>
      <c r="M40" s="92">
        <f t="shared" si="11"/>
        <v>0.65688245786703803</v>
      </c>
      <c r="N40" s="88">
        <f t="shared" si="12"/>
        <v>9.7962580875585545E-6</v>
      </c>
      <c r="O40" s="92">
        <f t="shared" si="13"/>
        <v>-37250.229999999996</v>
      </c>
      <c r="P40" s="93">
        <f t="shared" si="14"/>
        <v>-0.34311754213296203</v>
      </c>
      <c r="Q40" s="81"/>
    </row>
    <row r="41" spans="2:17" s="82" customFormat="1" ht="12.75" x14ac:dyDescent="0.2">
      <c r="B41" s="73"/>
      <c r="C41" s="83">
        <v>40709</v>
      </c>
      <c r="D41" s="84" t="s">
        <v>51</v>
      </c>
      <c r="E41" s="85">
        <f>IFERROR(INDEX('2024'!$C$109:$AC$201,MATCH($C41,'2024'!$C$109:$C$201,0),19),0)</f>
        <v>529994.96000000008</v>
      </c>
      <c r="F41" s="86">
        <f>IFERROR(INDEX('2024'!$C$7:$AC$99,MATCH($C41,'2024'!$C$7:$C$99,0),19),0)</f>
        <v>443221.42000000004</v>
      </c>
      <c r="G41" s="87">
        <f t="shared" si="7"/>
        <v>0.83627478268849953</v>
      </c>
      <c r="H41" s="88">
        <f t="shared" si="8"/>
        <v>6.0884572166435435E-5</v>
      </c>
      <c r="I41" s="89">
        <f t="shared" si="9"/>
        <v>-86773.540000000037</v>
      </c>
      <c r="J41" s="90">
        <f t="shared" si="10"/>
        <v>-0.16372521731150053</v>
      </c>
      <c r="K41" s="91">
        <f>VLOOKUP($C41,'2024'!$C$110:$U$201,VLOOKUP($L$4,Master!$D$9:$G$20,4,FALSE),FALSE)</f>
        <v>54715.23</v>
      </c>
      <c r="L41" s="92">
        <f>VLOOKUP($C41,'2024'!$C$8:$U$100,VLOOKUP($L$4,Master!$D$9:$G$20,4,FALSE),FALSE)</f>
        <v>40733.619999999995</v>
      </c>
      <c r="M41" s="92">
        <f t="shared" si="11"/>
        <v>0.74446584616385592</v>
      </c>
      <c r="N41" s="88">
        <f t="shared" si="12"/>
        <v>5.5955080566506852E-6</v>
      </c>
      <c r="O41" s="92">
        <f t="shared" si="13"/>
        <v>-13981.610000000008</v>
      </c>
      <c r="P41" s="93">
        <f t="shared" si="14"/>
        <v>-0.25553415383614408</v>
      </c>
      <c r="Q41" s="81"/>
    </row>
    <row r="42" spans="2:17" s="82" customFormat="1" ht="12.75" x14ac:dyDescent="0.2">
      <c r="B42" s="73"/>
      <c r="C42" s="83">
        <v>40710</v>
      </c>
      <c r="D42" s="84" t="s">
        <v>52</v>
      </c>
      <c r="E42" s="85">
        <f>IFERROR(INDEX('2024'!$C$109:$AC$201,MATCH($C42,'2024'!$C$109:$C$201,0),19),0)</f>
        <v>292363.81000000011</v>
      </c>
      <c r="F42" s="86">
        <f>IFERROR(INDEX('2024'!$C$7:$AC$99,MATCH($C42,'2024'!$C$7:$C$99,0),19),0)</f>
        <v>220571.57000000004</v>
      </c>
      <c r="G42" s="87">
        <f t="shared" si="7"/>
        <v>0.7544421110123033</v>
      </c>
      <c r="H42" s="88">
        <f t="shared" si="8"/>
        <v>3.0299541189884203E-5</v>
      </c>
      <c r="I42" s="89">
        <f t="shared" si="9"/>
        <v>-71792.240000000078</v>
      </c>
      <c r="J42" s="90">
        <f t="shared" si="10"/>
        <v>-0.2455578889876967</v>
      </c>
      <c r="K42" s="91">
        <f>VLOOKUP($C42,'2024'!$C$110:$U$201,VLOOKUP($L$4,Master!$D$9:$G$20,4,FALSE),FALSE)</f>
        <v>34348.190000000017</v>
      </c>
      <c r="L42" s="92">
        <f>VLOOKUP($C42,'2024'!$C$8:$U$100,VLOOKUP($L$4,Master!$D$9:$G$20,4,FALSE),FALSE)</f>
        <v>22491.200000000001</v>
      </c>
      <c r="M42" s="92">
        <f t="shared" si="11"/>
        <v>0.65480015104143741</v>
      </c>
      <c r="N42" s="88">
        <f t="shared" si="12"/>
        <v>3.0895778672198033E-6</v>
      </c>
      <c r="O42" s="92">
        <f t="shared" si="13"/>
        <v>-11856.990000000016</v>
      </c>
      <c r="P42" s="93">
        <f t="shared" si="14"/>
        <v>-0.34519984895856259</v>
      </c>
      <c r="Q42" s="81"/>
    </row>
    <row r="43" spans="2:17" s="82" customFormat="1" ht="12.75" x14ac:dyDescent="0.2">
      <c r="B43" s="73"/>
      <c r="C43" s="83">
        <v>40801</v>
      </c>
      <c r="D43" s="84" t="s">
        <v>55</v>
      </c>
      <c r="E43" s="85">
        <f>IFERROR(INDEX('2024'!$C$109:$AC$201,MATCH($C43,'2024'!$C$109:$C$201,0),19),0)</f>
        <v>19812838.210000016</v>
      </c>
      <c r="F43" s="86">
        <f>IFERROR(INDEX('2024'!$C$7:$AC$99,MATCH($C43,'2024'!$C$7:$C$99,0),19),0)</f>
        <v>12364639.359999998</v>
      </c>
      <c r="G43" s="87">
        <f t="shared" si="7"/>
        <v>0.62407209047713652</v>
      </c>
      <c r="H43" s="88">
        <f t="shared" si="8"/>
        <v>1.6985094660494247E-3</v>
      </c>
      <c r="I43" s="89">
        <f t="shared" si="9"/>
        <v>-7448198.8500000183</v>
      </c>
      <c r="J43" s="90">
        <f t="shared" si="10"/>
        <v>-0.37592790952286348</v>
      </c>
      <c r="K43" s="91">
        <f>VLOOKUP($C43,'2024'!$C$110:$U$201,VLOOKUP($L$4,Master!$D$9:$G$20,4,FALSE),FALSE)</f>
        <v>2249799.100000002</v>
      </c>
      <c r="L43" s="92">
        <f>VLOOKUP($C43,'2024'!$C$8:$U$100,VLOOKUP($L$4,Master!$D$9:$G$20,4,FALSE),FALSE)</f>
        <v>1354198.3499999994</v>
      </c>
      <c r="M43" s="92">
        <f t="shared" si="11"/>
        <v>0.60191967807258795</v>
      </c>
      <c r="N43" s="88">
        <f t="shared" si="12"/>
        <v>1.8602392268912173E-4</v>
      </c>
      <c r="O43" s="92">
        <f t="shared" si="13"/>
        <v>-895600.75000000256</v>
      </c>
      <c r="P43" s="93">
        <f t="shared" si="14"/>
        <v>-0.398080321927412</v>
      </c>
      <c r="Q43" s="81"/>
    </row>
    <row r="44" spans="2:17" s="82" customFormat="1" ht="12.75" x14ac:dyDescent="0.2">
      <c r="B44" s="73"/>
      <c r="C44" s="83">
        <v>40802</v>
      </c>
      <c r="D44" s="84" t="s">
        <v>53</v>
      </c>
      <c r="E44" s="85">
        <f>IFERROR(INDEX('2024'!$C$109:$AC$201,MATCH($C44,'2024'!$C$109:$C$201,0),19),0)</f>
        <v>1771563.66</v>
      </c>
      <c r="F44" s="86">
        <f>IFERROR(INDEX('2024'!$C$7:$AC$99,MATCH($C44,'2024'!$C$7:$C$99,0),19),0)</f>
        <v>1396446.49</v>
      </c>
      <c r="G44" s="87">
        <f t="shared" si="7"/>
        <v>0.78825645475252071</v>
      </c>
      <c r="H44" s="88">
        <f t="shared" si="8"/>
        <v>1.9182747778067778E-4</v>
      </c>
      <c r="I44" s="89">
        <f t="shared" si="9"/>
        <v>-375117.16999999993</v>
      </c>
      <c r="J44" s="90">
        <f t="shared" si="10"/>
        <v>-0.21174354524747924</v>
      </c>
      <c r="K44" s="91">
        <f>VLOOKUP($C44,'2024'!$C$110:$U$201,VLOOKUP($L$4,Master!$D$9:$G$20,4,FALSE),FALSE)</f>
        <v>229313.90999999995</v>
      </c>
      <c r="L44" s="92">
        <f>VLOOKUP($C44,'2024'!$C$8:$U$100,VLOOKUP($L$4,Master!$D$9:$G$20,4,FALSE),FALSE)</f>
        <v>160744.45000000001</v>
      </c>
      <c r="M44" s="92">
        <f t="shared" si="11"/>
        <v>0.70097993619314258</v>
      </c>
      <c r="N44" s="88">
        <f t="shared" si="12"/>
        <v>2.2081191532618105E-5</v>
      </c>
      <c r="O44" s="92">
        <f t="shared" si="13"/>
        <v>-68569.459999999934</v>
      </c>
      <c r="P44" s="93">
        <f t="shared" si="14"/>
        <v>-0.29902006380685736</v>
      </c>
      <c r="Q44" s="81"/>
    </row>
    <row r="45" spans="2:17" s="82" customFormat="1" ht="12.75" x14ac:dyDescent="0.2">
      <c r="B45" s="73"/>
      <c r="C45" s="83">
        <v>40817</v>
      </c>
      <c r="D45" s="84" t="s">
        <v>54</v>
      </c>
      <c r="E45" s="85">
        <f>IFERROR(INDEX('2024'!$C$109:$AC$201,MATCH($C45,'2024'!$C$109:$C$201,0),19),0)</f>
        <v>891783.34000000008</v>
      </c>
      <c r="F45" s="86">
        <f>IFERROR(INDEX('2024'!$C$7:$AC$99,MATCH($C45,'2024'!$C$7:$C$99,0),19),0)</f>
        <v>346943.09</v>
      </c>
      <c r="G45" s="87">
        <f t="shared" si="7"/>
        <v>0.38904414832418827</v>
      </c>
      <c r="H45" s="88">
        <f t="shared" si="8"/>
        <v>4.7658981826174158E-5</v>
      </c>
      <c r="I45" s="89">
        <f t="shared" si="9"/>
        <v>-544840.25</v>
      </c>
      <c r="J45" s="90">
        <f t="shared" si="10"/>
        <v>-0.61095585167581168</v>
      </c>
      <c r="K45" s="91">
        <f>VLOOKUP($C45,'2024'!$C$110:$U$201,VLOOKUP($L$4,Master!$D$9:$G$20,4,FALSE),FALSE)</f>
        <v>91098.950000000012</v>
      </c>
      <c r="L45" s="92">
        <f>VLOOKUP($C45,'2024'!$C$8:$U$100,VLOOKUP($L$4,Master!$D$9:$G$20,4,FALSE),FALSE)</f>
        <v>39992.419999999984</v>
      </c>
      <c r="M45" s="92">
        <f t="shared" si="11"/>
        <v>0.43899979088672236</v>
      </c>
      <c r="N45" s="88">
        <f t="shared" si="12"/>
        <v>5.4936906740662366E-6</v>
      </c>
      <c r="O45" s="92">
        <f t="shared" si="13"/>
        <v>-51106.530000000028</v>
      </c>
      <c r="P45" s="93">
        <f t="shared" si="14"/>
        <v>-0.56100020911327764</v>
      </c>
      <c r="Q45" s="81"/>
    </row>
    <row r="46" spans="2:17" s="82" customFormat="1" ht="12.75" x14ac:dyDescent="0.2">
      <c r="B46" s="73"/>
      <c r="C46" s="83">
        <v>40901</v>
      </c>
      <c r="D46" s="84" t="s">
        <v>56</v>
      </c>
      <c r="E46" s="85">
        <f>IFERROR(INDEX('2024'!$C$109:$AC$201,MATCH($C46,'2024'!$C$109:$C$201,0),19),0)</f>
        <v>6437514.0699999984</v>
      </c>
      <c r="F46" s="86">
        <f>IFERROR(INDEX('2024'!$C$7:$AC$99,MATCH($C46,'2024'!$C$7:$C$99,0),19),0)</f>
        <v>3736103.7300000004</v>
      </c>
      <c r="G46" s="87">
        <f t="shared" si="7"/>
        <v>0.58036435949879039</v>
      </c>
      <c r="H46" s="88">
        <f t="shared" si="8"/>
        <v>5.1322221108012704E-4</v>
      </c>
      <c r="I46" s="89">
        <f t="shared" si="9"/>
        <v>-2701410.339999998</v>
      </c>
      <c r="J46" s="90">
        <f t="shared" si="10"/>
        <v>-0.41963564050120961</v>
      </c>
      <c r="K46" s="91">
        <f>VLOOKUP($C46,'2024'!$C$110:$U$201,VLOOKUP($L$4,Master!$D$9:$G$20,4,FALSE),FALSE)</f>
        <v>759018.91999999969</v>
      </c>
      <c r="L46" s="92">
        <f>VLOOKUP($C46,'2024'!$C$8:$U$100,VLOOKUP($L$4,Master!$D$9:$G$20,4,FALSE),FALSE)</f>
        <v>213068.84000000003</v>
      </c>
      <c r="M46" s="92">
        <f t="shared" si="11"/>
        <v>0.28071611179336625</v>
      </c>
      <c r="N46" s="88">
        <f t="shared" si="12"/>
        <v>2.9268903938349111E-5</v>
      </c>
      <c r="O46" s="92">
        <f t="shared" si="13"/>
        <v>-545950.07999999961</v>
      </c>
      <c r="P46" s="93">
        <f t="shared" si="14"/>
        <v>-0.71928388820663369</v>
      </c>
      <c r="Q46" s="81"/>
    </row>
    <row r="47" spans="2:17" s="82" customFormat="1" ht="12.75" x14ac:dyDescent="0.2">
      <c r="B47" s="73"/>
      <c r="C47" s="83">
        <v>40903</v>
      </c>
      <c r="D47" s="84" t="s">
        <v>74</v>
      </c>
      <c r="E47" s="85">
        <f>IFERROR(INDEX('2024'!$C$109:$AC$201,MATCH($C47,'2024'!$C$109:$C$201,0),19),0)</f>
        <v>49065335.739999995</v>
      </c>
      <c r="F47" s="86">
        <f>IFERROR(INDEX('2024'!$C$7:$AC$99,MATCH($C47,'2024'!$C$7:$C$99,0),19),0)</f>
        <v>53149536.140000008</v>
      </c>
      <c r="G47" s="87">
        <f t="shared" si="7"/>
        <v>1.0832400377660192</v>
      </c>
      <c r="H47" s="88">
        <f t="shared" si="8"/>
        <v>7.3010613267030242E-3</v>
      </c>
      <c r="I47" s="89">
        <f t="shared" si="9"/>
        <v>4084200.4000000134</v>
      </c>
      <c r="J47" s="90">
        <f t="shared" si="10"/>
        <v>8.3240037766019251E-2</v>
      </c>
      <c r="K47" s="91">
        <f>VLOOKUP($C47,'2024'!$C$110:$U$201,VLOOKUP($L$4,Master!$D$9:$G$20,4,FALSE),FALSE)</f>
        <v>9446655.2999999989</v>
      </c>
      <c r="L47" s="92">
        <f>VLOOKUP($C47,'2024'!$C$8:$U$100,VLOOKUP($L$4,Master!$D$9:$G$20,4,FALSE),FALSE)</f>
        <v>5647604.3799999999</v>
      </c>
      <c r="M47" s="92">
        <f t="shared" si="11"/>
        <v>0.5978416911221478</v>
      </c>
      <c r="N47" s="88">
        <f t="shared" si="12"/>
        <v>7.7580180227207159E-4</v>
      </c>
      <c r="O47" s="92">
        <f t="shared" si="13"/>
        <v>-3799050.919999999</v>
      </c>
      <c r="P47" s="93">
        <f t="shared" si="14"/>
        <v>-0.4021583088778522</v>
      </c>
      <c r="Q47" s="81"/>
    </row>
    <row r="48" spans="2:17" s="82" customFormat="1" ht="12.75" x14ac:dyDescent="0.2">
      <c r="B48" s="73"/>
      <c r="C48" s="83">
        <v>40904</v>
      </c>
      <c r="D48" s="84" t="s">
        <v>57</v>
      </c>
      <c r="E48" s="85">
        <f>IFERROR(INDEX('2024'!$C$109:$AC$201,MATCH($C48,'2024'!$C$109:$C$201,0),19),0)</f>
        <v>691536.63</v>
      </c>
      <c r="F48" s="86">
        <f>IFERROR(INDEX('2024'!$C$7:$AC$99,MATCH($C48,'2024'!$C$7:$C$99,0),19),0)</f>
        <v>572041.09000000008</v>
      </c>
      <c r="G48" s="87">
        <f t="shared" si="7"/>
        <v>0.82720287716357133</v>
      </c>
      <c r="H48" s="88">
        <f t="shared" si="8"/>
        <v>7.8580311001827003E-5</v>
      </c>
      <c r="I48" s="89">
        <f t="shared" si="9"/>
        <v>-119495.53999999992</v>
      </c>
      <c r="J48" s="90">
        <f t="shared" si="10"/>
        <v>-0.17279712283642867</v>
      </c>
      <c r="K48" s="91">
        <f>VLOOKUP($C48,'2024'!$C$110:$U$201,VLOOKUP($L$4,Master!$D$9:$G$20,4,FALSE),FALSE)</f>
        <v>100654.73000000001</v>
      </c>
      <c r="L48" s="92">
        <f>VLOOKUP($C48,'2024'!$C$8:$U$100,VLOOKUP($L$4,Master!$D$9:$G$20,4,FALSE),FALSE)</f>
        <v>54107.219999999994</v>
      </c>
      <c r="M48" s="92">
        <f t="shared" si="11"/>
        <v>0.53755268132953105</v>
      </c>
      <c r="N48" s="88">
        <f t="shared" si="12"/>
        <v>7.4326167287113471E-6</v>
      </c>
      <c r="O48" s="92">
        <f t="shared" si="13"/>
        <v>-46547.510000000017</v>
      </c>
      <c r="P48" s="93">
        <f t="shared" si="14"/>
        <v>-0.46244731867046895</v>
      </c>
      <c r="Q48" s="81"/>
    </row>
    <row r="49" spans="2:17" s="82" customFormat="1" ht="12.75" x14ac:dyDescent="0.2">
      <c r="B49" s="73"/>
      <c r="C49" s="83">
        <v>40911</v>
      </c>
      <c r="D49" s="84" t="s">
        <v>58</v>
      </c>
      <c r="E49" s="85">
        <f>IFERROR(INDEX('2024'!$C$109:$AC$201,MATCH($C49,'2024'!$C$109:$C$201,0),19),0)</f>
        <v>548016.12000000011</v>
      </c>
      <c r="F49" s="86">
        <f>IFERROR(INDEX('2024'!$C$7:$AC$99,MATCH($C49,'2024'!$C$7:$C$99,0),19),0)</f>
        <v>455133.62999999995</v>
      </c>
      <c r="G49" s="87">
        <f t="shared" si="7"/>
        <v>0.83051139079631431</v>
      </c>
      <c r="H49" s="88">
        <f t="shared" si="8"/>
        <v>6.2520932181271197E-5</v>
      </c>
      <c r="I49" s="89">
        <f t="shared" si="9"/>
        <v>-92882.490000000165</v>
      </c>
      <c r="J49" s="90">
        <f t="shared" si="10"/>
        <v>-0.16948860920368575</v>
      </c>
      <c r="K49" s="91">
        <f>VLOOKUP($C49,'2024'!$C$110:$U$201,VLOOKUP($L$4,Master!$D$9:$G$20,4,FALSE),FALSE)</f>
        <v>70441.950000000012</v>
      </c>
      <c r="L49" s="92">
        <f>VLOOKUP($C49,'2024'!$C$8:$U$100,VLOOKUP($L$4,Master!$D$9:$G$20,4,FALSE),FALSE)</f>
        <v>57565.320000000007</v>
      </c>
      <c r="M49" s="92">
        <f t="shared" si="11"/>
        <v>0.81720224951183207</v>
      </c>
      <c r="N49" s="88">
        <f t="shared" si="12"/>
        <v>7.907650040523649E-6</v>
      </c>
      <c r="O49" s="92">
        <f t="shared" si="13"/>
        <v>-12876.630000000005</v>
      </c>
      <c r="P49" s="93">
        <f t="shared" si="14"/>
        <v>-0.18279775048816796</v>
      </c>
      <c r="Q49" s="81"/>
    </row>
    <row r="50" spans="2:17" s="82" customFormat="1" ht="12.75" x14ac:dyDescent="0.2">
      <c r="B50" s="73"/>
      <c r="C50" s="83">
        <v>40913</v>
      </c>
      <c r="D50" s="84" t="s">
        <v>60</v>
      </c>
      <c r="E50" s="85">
        <f>IFERROR(INDEX('2024'!$C$109:$AC$201,MATCH($C50,'2024'!$C$109:$C$201,0),19),0)</f>
        <v>441220.64000000007</v>
      </c>
      <c r="F50" s="86">
        <f>IFERROR(INDEX('2024'!$C$7:$AC$99,MATCH($C50,'2024'!$C$7:$C$99,0),19),0)</f>
        <v>358704.55999999994</v>
      </c>
      <c r="G50" s="87">
        <f t="shared" si="7"/>
        <v>0.81298227571584114</v>
      </c>
      <c r="H50" s="88">
        <f t="shared" si="8"/>
        <v>4.9274634943747675E-5</v>
      </c>
      <c r="I50" s="89">
        <f t="shared" si="9"/>
        <v>-82516.080000000133</v>
      </c>
      <c r="J50" s="90">
        <f t="shared" si="10"/>
        <v>-0.18701772428415886</v>
      </c>
      <c r="K50" s="91">
        <f>VLOOKUP($C50,'2024'!$C$110:$U$201,VLOOKUP($L$4,Master!$D$9:$G$20,4,FALSE),FALSE)</f>
        <v>45308.83</v>
      </c>
      <c r="L50" s="92">
        <f>VLOOKUP($C50,'2024'!$C$8:$U$100,VLOOKUP($L$4,Master!$D$9:$G$20,4,FALSE),FALSE)</f>
        <v>31542.259999999995</v>
      </c>
      <c r="M50" s="92">
        <f t="shared" si="11"/>
        <v>0.69616143255078522</v>
      </c>
      <c r="N50" s="88">
        <f t="shared" si="12"/>
        <v>4.3329065758204313E-6</v>
      </c>
      <c r="O50" s="92">
        <f t="shared" si="13"/>
        <v>-13766.570000000007</v>
      </c>
      <c r="P50" s="93">
        <f t="shared" si="14"/>
        <v>-0.30383856744921478</v>
      </c>
      <c r="Q50" s="81"/>
    </row>
    <row r="51" spans="2:17" s="82" customFormat="1" ht="12.75" x14ac:dyDescent="0.2">
      <c r="B51" s="73"/>
      <c r="C51" s="83">
        <v>41001</v>
      </c>
      <c r="D51" s="84" t="s">
        <v>135</v>
      </c>
      <c r="E51" s="85">
        <f>IFERROR(INDEX('2024'!$C$109:$AC$201,MATCH($C51,'2024'!$C$109:$C$201,0),19),0)</f>
        <v>2860758.3700000034</v>
      </c>
      <c r="F51" s="86">
        <f>IFERROR(INDEX('2024'!$C$7:$AC$99,MATCH($C51,'2024'!$C$7:$C$99,0),19),0)</f>
        <v>2356898.65</v>
      </c>
      <c r="G51" s="87">
        <f t="shared" si="7"/>
        <v>0.82387197559785419</v>
      </c>
      <c r="H51" s="88">
        <f t="shared" si="8"/>
        <v>3.2376315644875475E-4</v>
      </c>
      <c r="I51" s="89">
        <f t="shared" si="9"/>
        <v>-503859.72000000346</v>
      </c>
      <c r="J51" s="90">
        <f t="shared" si="10"/>
        <v>-0.17612802440214581</v>
      </c>
      <c r="K51" s="91">
        <f>VLOOKUP($C51,'2024'!$C$110:$U$201,VLOOKUP($L$4,Master!$D$9:$G$20,4,FALSE),FALSE)</f>
        <v>350435.58000000037</v>
      </c>
      <c r="L51" s="92">
        <f>VLOOKUP($C51,'2024'!$C$8:$U$100,VLOOKUP($L$4,Master!$D$9:$G$20,4,FALSE),FALSE)</f>
        <v>192887.13999999996</v>
      </c>
      <c r="M51" s="92">
        <f t="shared" si="11"/>
        <v>0.55042110735445227</v>
      </c>
      <c r="N51" s="88">
        <f t="shared" si="12"/>
        <v>2.6496578155693224E-5</v>
      </c>
      <c r="O51" s="92">
        <f t="shared" si="13"/>
        <v>-157548.44000000041</v>
      </c>
      <c r="P51" s="93">
        <f t="shared" si="14"/>
        <v>-0.44957889264554773</v>
      </c>
      <c r="Q51" s="81"/>
    </row>
    <row r="52" spans="2:17" s="82" customFormat="1" ht="12.75" x14ac:dyDescent="0.2">
      <c r="B52" s="73"/>
      <c r="C52" s="83">
        <v>41002</v>
      </c>
      <c r="D52" s="84" t="s">
        <v>61</v>
      </c>
      <c r="E52" s="85">
        <f>IFERROR(INDEX('2024'!$C$109:$AC$201,MATCH($C52,'2024'!$C$109:$C$201,0),19),0)</f>
        <v>1101174.79</v>
      </c>
      <c r="F52" s="86">
        <f>IFERROR(INDEX('2024'!$C$7:$AC$99,MATCH($C52,'2024'!$C$7:$C$99,0),19),0)</f>
        <v>787741.92999999993</v>
      </c>
      <c r="G52" s="87">
        <f t="shared" si="7"/>
        <v>0.71536502393048784</v>
      </c>
      <c r="H52" s="88">
        <f t="shared" si="8"/>
        <v>1.0821076830089152E-4</v>
      </c>
      <c r="I52" s="89">
        <f t="shared" si="9"/>
        <v>-313432.8600000001</v>
      </c>
      <c r="J52" s="90">
        <f t="shared" si="10"/>
        <v>-0.28463497606951216</v>
      </c>
      <c r="K52" s="91">
        <f>VLOOKUP($C52,'2024'!$C$110:$U$201,VLOOKUP($L$4,Master!$D$9:$G$20,4,FALSE),FALSE)</f>
        <v>135785.07999999999</v>
      </c>
      <c r="L52" s="92">
        <f>VLOOKUP($C52,'2024'!$C$8:$U$100,VLOOKUP($L$4,Master!$D$9:$G$20,4,FALSE),FALSE)</f>
        <v>88092.47</v>
      </c>
      <c r="M52" s="92">
        <f t="shared" si="11"/>
        <v>0.6487639879138416</v>
      </c>
      <c r="N52" s="88">
        <f t="shared" si="12"/>
        <v>1.2101112683214967E-5</v>
      </c>
      <c r="O52" s="92">
        <f t="shared" si="13"/>
        <v>-47692.609999999986</v>
      </c>
      <c r="P52" s="93">
        <f t="shared" si="14"/>
        <v>-0.35123601208615846</v>
      </c>
      <c r="Q52" s="81"/>
    </row>
    <row r="53" spans="2:17" s="82" customFormat="1" ht="12.75" x14ac:dyDescent="0.2">
      <c r="B53" s="73"/>
      <c r="C53" s="83">
        <v>41003</v>
      </c>
      <c r="D53" s="84" t="s">
        <v>62</v>
      </c>
      <c r="E53" s="85">
        <f>IFERROR(INDEX('2024'!$C$109:$AC$201,MATCH($C53,'2024'!$C$109:$C$201,0),19),0)</f>
        <v>74029734.370000005</v>
      </c>
      <c r="F53" s="86">
        <f>IFERROR(INDEX('2024'!$C$7:$AC$99,MATCH($C53,'2024'!$C$7:$C$99,0),19),0)</f>
        <v>47908608.969999999</v>
      </c>
      <c r="G53" s="87">
        <f t="shared" si="7"/>
        <v>0.64715359818195706</v>
      </c>
      <c r="H53" s="88">
        <f t="shared" si="8"/>
        <v>6.5811240806626647E-3</v>
      </c>
      <c r="I53" s="89">
        <f t="shared" si="9"/>
        <v>-26121125.400000006</v>
      </c>
      <c r="J53" s="90">
        <f t="shared" si="10"/>
        <v>-0.35284640181804294</v>
      </c>
      <c r="K53" s="91">
        <f>VLOOKUP($C53,'2024'!$C$110:$U$201,VLOOKUP($L$4,Master!$D$9:$G$20,4,FALSE),FALSE)</f>
        <v>10491847.73</v>
      </c>
      <c r="L53" s="92">
        <f>VLOOKUP($C53,'2024'!$C$8:$U$100,VLOOKUP($L$4,Master!$D$9:$G$20,4,FALSE),FALSE)</f>
        <v>4389332.17</v>
      </c>
      <c r="M53" s="92">
        <f t="shared" si="11"/>
        <v>0.41835644997489874</v>
      </c>
      <c r="N53" s="88">
        <f t="shared" si="12"/>
        <v>6.0295509018228771E-4</v>
      </c>
      <c r="O53" s="92">
        <f t="shared" si="13"/>
        <v>-6102515.5600000005</v>
      </c>
      <c r="P53" s="93">
        <f t="shared" si="14"/>
        <v>-0.58164355002510126</v>
      </c>
      <c r="Q53" s="81"/>
    </row>
    <row r="54" spans="2:17" s="82" customFormat="1" ht="12.75" x14ac:dyDescent="0.2">
      <c r="B54" s="73"/>
      <c r="C54" s="83">
        <v>41005</v>
      </c>
      <c r="D54" s="84" t="s">
        <v>63</v>
      </c>
      <c r="E54" s="85">
        <f>IFERROR(INDEX('2024'!$C$109:$AC$201,MATCH($C54,'2024'!$C$109:$C$201,0),19),0)</f>
        <v>13228225.469999999</v>
      </c>
      <c r="F54" s="86">
        <f>IFERROR(INDEX('2024'!$C$7:$AC$99,MATCH($C54,'2024'!$C$7:$C$99,0),19),0)</f>
        <v>12070157.889999999</v>
      </c>
      <c r="G54" s="87">
        <f t="shared" si="7"/>
        <v>0.91245480486960584</v>
      </c>
      <c r="H54" s="88">
        <f t="shared" si="8"/>
        <v>1.6580570476805361E-3</v>
      </c>
      <c r="I54" s="89">
        <f t="shared" si="9"/>
        <v>-1158067.58</v>
      </c>
      <c r="J54" s="90">
        <f t="shared" si="10"/>
        <v>-8.7545195130394174E-2</v>
      </c>
      <c r="K54" s="91">
        <f>VLOOKUP($C54,'2024'!$C$110:$U$201,VLOOKUP($L$4,Master!$D$9:$G$20,4,FALSE),FALSE)</f>
        <v>2536569.69</v>
      </c>
      <c r="L54" s="92">
        <f>VLOOKUP($C54,'2024'!$C$8:$U$100,VLOOKUP($L$4,Master!$D$9:$G$20,4,FALSE),FALSE)</f>
        <v>1184413.78</v>
      </c>
      <c r="M54" s="92">
        <f t="shared" si="11"/>
        <v>0.46693524119181606</v>
      </c>
      <c r="N54" s="88">
        <f t="shared" si="12"/>
        <v>1.6270090525708479E-4</v>
      </c>
      <c r="O54" s="92">
        <f t="shared" si="13"/>
        <v>-1352155.91</v>
      </c>
      <c r="P54" s="93">
        <f t="shared" si="14"/>
        <v>-0.53306475880818394</v>
      </c>
      <c r="Q54" s="81"/>
    </row>
    <row r="55" spans="2:17" s="82" customFormat="1" ht="38.25" x14ac:dyDescent="0.2">
      <c r="B55" s="73"/>
      <c r="C55" s="83">
        <v>41007</v>
      </c>
      <c r="D55" s="84" t="s">
        <v>64</v>
      </c>
      <c r="E55" s="85">
        <f>IFERROR(INDEX('2024'!$C$109:$AC$201,MATCH($C55,'2024'!$C$109:$C$201,0),19),0)</f>
        <v>41616.68</v>
      </c>
      <c r="F55" s="86">
        <f>IFERROR(INDEX('2024'!$C$7:$AC$99,MATCH($C55,'2024'!$C$7:$C$99,0),19),0)</f>
        <v>36484.75</v>
      </c>
      <c r="G55" s="87">
        <f t="shared" si="7"/>
        <v>0.87668574235138408</v>
      </c>
      <c r="H55" s="88">
        <f t="shared" si="8"/>
        <v>5.0118480157149333E-6</v>
      </c>
      <c r="I55" s="89">
        <f t="shared" si="9"/>
        <v>-5131.93</v>
      </c>
      <c r="J55" s="90">
        <f t="shared" si="10"/>
        <v>-0.12331425764861589</v>
      </c>
      <c r="K55" s="91">
        <f>VLOOKUP($C55,'2024'!$C$110:$U$201,VLOOKUP($L$4,Master!$D$9:$G$20,4,FALSE),FALSE)</f>
        <v>5851.1200000000008</v>
      </c>
      <c r="L55" s="92">
        <f>VLOOKUP($C55,'2024'!$C$8:$U$100,VLOOKUP($L$4,Master!$D$9:$G$20,4,FALSE),FALSE)</f>
        <v>3655.48</v>
      </c>
      <c r="M55" s="92">
        <f t="shared" si="11"/>
        <v>0.6247487660482095</v>
      </c>
      <c r="N55" s="88">
        <f t="shared" si="12"/>
        <v>5.0214706649999315E-7</v>
      </c>
      <c r="O55" s="92">
        <f t="shared" si="13"/>
        <v>-2195.6400000000008</v>
      </c>
      <c r="P55" s="93">
        <f t="shared" si="14"/>
        <v>-0.3752512339517905</v>
      </c>
      <c r="Q55" s="81"/>
    </row>
    <row r="56" spans="2:17" s="82" customFormat="1" ht="12.75" x14ac:dyDescent="0.2">
      <c r="B56" s="73"/>
      <c r="C56" s="83">
        <v>41101</v>
      </c>
      <c r="D56" s="84" t="s">
        <v>66</v>
      </c>
      <c r="E56" s="85">
        <f>IFERROR(INDEX('2024'!$C$109:$AC$201,MATCH($C56,'2024'!$C$109:$C$201,0),19),0)</f>
        <v>30643533.810000002</v>
      </c>
      <c r="F56" s="86">
        <f>IFERROR(INDEX('2024'!$C$7:$AC$99,MATCH($C56,'2024'!$C$7:$C$99,0),19),0)</f>
        <v>26884635.390000001</v>
      </c>
      <c r="G56" s="87">
        <f t="shared" si="7"/>
        <v>0.8773346950352916</v>
      </c>
      <c r="H56" s="88">
        <f t="shared" si="8"/>
        <v>3.693096609750402E-3</v>
      </c>
      <c r="I56" s="89">
        <f t="shared" si="9"/>
        <v>-3758898.4200000018</v>
      </c>
      <c r="J56" s="90">
        <f t="shared" si="10"/>
        <v>-0.12266530496470836</v>
      </c>
      <c r="K56" s="91">
        <f>VLOOKUP($C56,'2024'!$C$110:$U$201,VLOOKUP($L$4,Master!$D$9:$G$20,4,FALSE),FALSE)</f>
        <v>3535952.4300000006</v>
      </c>
      <c r="L56" s="92">
        <f>VLOOKUP($C56,'2024'!$C$8:$U$100,VLOOKUP($L$4,Master!$D$9:$G$20,4,FALSE),FALSE)</f>
        <v>4605032.9000000004</v>
      </c>
      <c r="M56" s="92">
        <f t="shared" si="11"/>
        <v>1.3023458293526873</v>
      </c>
      <c r="N56" s="88">
        <f t="shared" si="12"/>
        <v>6.3258553237083954E-4</v>
      </c>
      <c r="O56" s="92">
        <f t="shared" si="13"/>
        <v>1069080.4699999997</v>
      </c>
      <c r="P56" s="93">
        <f t="shared" si="14"/>
        <v>0.30234582935268717</v>
      </c>
      <c r="Q56" s="81"/>
    </row>
    <row r="57" spans="2:17" s="82" customFormat="1" ht="12.75" x14ac:dyDescent="0.2">
      <c r="B57" s="73"/>
      <c r="C57" s="83">
        <v>41103</v>
      </c>
      <c r="D57" s="84" t="s">
        <v>67</v>
      </c>
      <c r="E57" s="85">
        <f>IFERROR(INDEX('2024'!$C$109:$AC$201,MATCH($C57,'2024'!$C$109:$C$201,0),19),0)</f>
        <v>4211861.9300000006</v>
      </c>
      <c r="F57" s="86">
        <f>IFERROR(INDEX('2024'!$C$7:$AC$99,MATCH($C57,'2024'!$C$7:$C$99,0),19),0)</f>
        <v>4504165.4700000007</v>
      </c>
      <c r="G57" s="87">
        <f t="shared" si="7"/>
        <v>1.0694000764645197</v>
      </c>
      <c r="H57" s="88">
        <f t="shared" si="8"/>
        <v>6.1872954517356497E-4</v>
      </c>
      <c r="I57" s="89">
        <f t="shared" si="9"/>
        <v>292303.54000000004</v>
      </c>
      <c r="J57" s="90">
        <f t="shared" si="10"/>
        <v>6.9400076464519816E-2</v>
      </c>
      <c r="K57" s="91">
        <f>VLOOKUP($C57,'2024'!$C$110:$U$201,VLOOKUP($L$4,Master!$D$9:$G$20,4,FALSE),FALSE)</f>
        <v>584316.47</v>
      </c>
      <c r="L57" s="92">
        <f>VLOOKUP($C57,'2024'!$C$8:$U$100,VLOOKUP($L$4,Master!$D$9:$G$20,4,FALSE),FALSE)</f>
        <v>520335.94000000024</v>
      </c>
      <c r="M57" s="92">
        <f t="shared" si="11"/>
        <v>0.89050363410088418</v>
      </c>
      <c r="N57" s="88">
        <f t="shared" si="12"/>
        <v>7.1477662541038817E-5</v>
      </c>
      <c r="O57" s="92">
        <f t="shared" si="13"/>
        <v>-63980.529999999737</v>
      </c>
      <c r="P57" s="93">
        <f t="shared" si="14"/>
        <v>-0.10949636589911584</v>
      </c>
      <c r="Q57" s="81"/>
    </row>
    <row r="58" spans="2:17" s="82" customFormat="1" ht="12.75" x14ac:dyDescent="0.2">
      <c r="B58" s="73"/>
      <c r="C58" s="83">
        <v>41104</v>
      </c>
      <c r="D58" s="84" t="s">
        <v>68</v>
      </c>
      <c r="E58" s="85">
        <f>IFERROR(INDEX('2024'!$C$109:$AC$201,MATCH($C58,'2024'!$C$109:$C$201,0),19),0)</f>
        <v>421215.76000000007</v>
      </c>
      <c r="F58" s="86">
        <f>IFERROR(INDEX('2024'!$C$7:$AC$99,MATCH($C58,'2024'!$C$7:$C$99,0),19),0)</f>
        <v>170646.19</v>
      </c>
      <c r="G58" s="87">
        <f t="shared" si="7"/>
        <v>0.40512774260868106</v>
      </c>
      <c r="H58" s="88">
        <f t="shared" si="8"/>
        <v>2.3441376705084001E-5</v>
      </c>
      <c r="I58" s="89">
        <f t="shared" si="9"/>
        <v>-250569.57000000007</v>
      </c>
      <c r="J58" s="90">
        <f t="shared" si="10"/>
        <v>-0.59487225739131899</v>
      </c>
      <c r="K58" s="91">
        <f>VLOOKUP($C58,'2024'!$C$110:$U$201,VLOOKUP($L$4,Master!$D$9:$G$20,4,FALSE),FALSE)</f>
        <v>70723.960000000006</v>
      </c>
      <c r="L58" s="92">
        <f>VLOOKUP($C58,'2024'!$C$8:$U$100,VLOOKUP($L$4,Master!$D$9:$G$20,4,FALSE),FALSE)</f>
        <v>29442.629999999997</v>
      </c>
      <c r="M58" s="92">
        <f t="shared" si="11"/>
        <v>0.41630347056358263</v>
      </c>
      <c r="N58" s="88">
        <f t="shared" si="12"/>
        <v>4.0444839759880207E-6</v>
      </c>
      <c r="O58" s="92">
        <f t="shared" si="13"/>
        <v>-41281.330000000009</v>
      </c>
      <c r="P58" s="93">
        <f t="shared" si="14"/>
        <v>-0.58369652943641737</v>
      </c>
      <c r="Q58" s="81"/>
    </row>
    <row r="59" spans="2:17" s="82" customFormat="1" ht="12.75" x14ac:dyDescent="0.2">
      <c r="B59" s="73"/>
      <c r="C59" s="83">
        <v>41107</v>
      </c>
      <c r="D59" s="84" t="s">
        <v>69</v>
      </c>
      <c r="E59" s="85">
        <f>IFERROR(INDEX('2024'!$C$109:$AC$201,MATCH($C59,'2024'!$C$109:$C$201,0),19),0)</f>
        <v>3321314.4299999997</v>
      </c>
      <c r="F59" s="86">
        <f>IFERROR(INDEX('2024'!$C$7:$AC$99,MATCH($C59,'2024'!$C$7:$C$99,0),19),0)</f>
        <v>2295928.13</v>
      </c>
      <c r="G59" s="87">
        <f t="shared" si="7"/>
        <v>0.6912709345618927</v>
      </c>
      <c r="H59" s="88">
        <f t="shared" si="8"/>
        <v>3.1538773987939065E-4</v>
      </c>
      <c r="I59" s="89">
        <f t="shared" si="9"/>
        <v>-1025386.2999999998</v>
      </c>
      <c r="J59" s="90">
        <f t="shared" si="10"/>
        <v>-0.30872906543810724</v>
      </c>
      <c r="K59" s="91">
        <f>VLOOKUP($C59,'2024'!$C$110:$U$201,VLOOKUP($L$4,Master!$D$9:$G$20,4,FALSE),FALSE)</f>
        <v>408372.49</v>
      </c>
      <c r="L59" s="92">
        <f>VLOOKUP($C59,'2024'!$C$8:$U$100,VLOOKUP($L$4,Master!$D$9:$G$20,4,FALSE),FALSE)</f>
        <v>408977.25</v>
      </c>
      <c r="M59" s="92">
        <f t="shared" si="11"/>
        <v>1.0014809028884391</v>
      </c>
      <c r="N59" s="88">
        <f t="shared" si="12"/>
        <v>5.6180508812176326E-5</v>
      </c>
      <c r="O59" s="92">
        <f t="shared" si="13"/>
        <v>604.76000000000931</v>
      </c>
      <c r="P59" s="93">
        <f t="shared" si="14"/>
        <v>1.4809028884389577E-3</v>
      </c>
      <c r="Q59" s="81"/>
    </row>
    <row r="60" spans="2:17" s="82" customFormat="1" ht="12.75" x14ac:dyDescent="0.2">
      <c r="B60" s="73"/>
      <c r="C60" s="83">
        <v>41301</v>
      </c>
      <c r="D60" s="84" t="s">
        <v>70</v>
      </c>
      <c r="E60" s="85">
        <f>IFERROR(INDEX('2024'!$C$109:$AC$201,MATCH($C60,'2024'!$C$109:$C$201,0),19),0)</f>
        <v>3759325.49</v>
      </c>
      <c r="F60" s="86">
        <f>IFERROR(INDEX('2024'!$C$7:$AC$99,MATCH($C60,'2024'!$C$7:$C$99,0),19),0)</f>
        <v>1540780.8599999999</v>
      </c>
      <c r="G60" s="87">
        <f t="shared" si="7"/>
        <v>0.40985566801772194</v>
      </c>
      <c r="H60" s="88">
        <f t="shared" si="8"/>
        <v>2.1165444455128644E-4</v>
      </c>
      <c r="I60" s="89">
        <f t="shared" si="9"/>
        <v>-2218544.6300000004</v>
      </c>
      <c r="J60" s="90">
        <f t="shared" si="10"/>
        <v>-0.59014433198227811</v>
      </c>
      <c r="K60" s="91">
        <f>VLOOKUP($C60,'2024'!$C$110:$U$201,VLOOKUP($L$4,Master!$D$9:$G$20,4,FALSE),FALSE)</f>
        <v>429657.3</v>
      </c>
      <c r="L60" s="92">
        <f>VLOOKUP($C60,'2024'!$C$8:$U$100,VLOOKUP($L$4,Master!$D$9:$G$20,4,FALSE),FALSE)</f>
        <v>109231.52000000002</v>
      </c>
      <c r="M60" s="92">
        <f t="shared" si="11"/>
        <v>0.25422940562164315</v>
      </c>
      <c r="N60" s="88">
        <f t="shared" si="12"/>
        <v>1.5004948006099155E-5</v>
      </c>
      <c r="O60" s="92">
        <f t="shared" si="13"/>
        <v>-320425.77999999997</v>
      </c>
      <c r="P60" s="93">
        <f t="shared" si="14"/>
        <v>-0.7457705943783568</v>
      </c>
      <c r="Q60" s="81"/>
    </row>
    <row r="61" spans="2:17" s="82" customFormat="1" ht="12.75" x14ac:dyDescent="0.2">
      <c r="B61" s="73"/>
      <c r="C61" s="83">
        <v>41401</v>
      </c>
      <c r="D61" s="84" t="s">
        <v>71</v>
      </c>
      <c r="E61" s="85">
        <f>IFERROR(INDEX('2024'!$C$109:$AC$201,MATCH($C61,'2024'!$C$109:$C$201,0),19),0)</f>
        <v>3210746.04</v>
      </c>
      <c r="F61" s="86">
        <f>IFERROR(INDEX('2024'!$C$7:$AC$99,MATCH($C61,'2024'!$C$7:$C$99,0),19),0)</f>
        <v>2556666.42</v>
      </c>
      <c r="G61" s="87">
        <f t="shared" si="7"/>
        <v>0.7962842243356002</v>
      </c>
      <c r="H61" s="88">
        <f t="shared" si="8"/>
        <v>3.5120491503770759E-4</v>
      </c>
      <c r="I61" s="89">
        <f t="shared" si="9"/>
        <v>-654079.62000000011</v>
      </c>
      <c r="J61" s="90">
        <f t="shared" si="10"/>
        <v>-0.20371577566439983</v>
      </c>
      <c r="K61" s="91">
        <f>VLOOKUP($C61,'2024'!$C$110:$U$201,VLOOKUP($L$4,Master!$D$9:$G$20,4,FALSE),FALSE)</f>
        <v>382324.18</v>
      </c>
      <c r="L61" s="92">
        <f>VLOOKUP($C61,'2024'!$C$8:$U$100,VLOOKUP($L$4,Master!$D$9:$G$20,4,FALSE),FALSE)</f>
        <v>615611.35</v>
      </c>
      <c r="M61" s="92">
        <f t="shared" si="11"/>
        <v>1.6101815741813661</v>
      </c>
      <c r="N61" s="88">
        <f t="shared" si="12"/>
        <v>8.4565483467725314E-5</v>
      </c>
      <c r="O61" s="92">
        <f t="shared" si="13"/>
        <v>233287.16999999998</v>
      </c>
      <c r="P61" s="93">
        <f t="shared" si="14"/>
        <v>0.6101815741813662</v>
      </c>
      <c r="Q61" s="81"/>
    </row>
    <row r="62" spans="2:17" s="82" customFormat="1" ht="12.75" x14ac:dyDescent="0.2">
      <c r="B62" s="73"/>
      <c r="C62" s="83">
        <v>41501</v>
      </c>
      <c r="D62" s="84" t="s">
        <v>72</v>
      </c>
      <c r="E62" s="85">
        <f>IFERROR(INDEX('2024'!$C$109:$AC$201,MATCH($C62,'2024'!$C$109:$C$201,0),19),0)</f>
        <v>5208202.66</v>
      </c>
      <c r="F62" s="86">
        <f>IFERROR(INDEX('2024'!$C$7:$AC$99,MATCH($C62,'2024'!$C$7:$C$99,0),19),0)</f>
        <v>6248906.4099999992</v>
      </c>
      <c r="G62" s="87">
        <f t="shared" si="7"/>
        <v>1.199820133343275</v>
      </c>
      <c r="H62" s="88">
        <f t="shared" si="8"/>
        <v>8.5840163880379671E-4</v>
      </c>
      <c r="I62" s="89">
        <f t="shared" si="9"/>
        <v>1040703.7499999991</v>
      </c>
      <c r="J62" s="90">
        <f t="shared" si="10"/>
        <v>0.19982013334327489</v>
      </c>
      <c r="K62" s="91">
        <f>VLOOKUP($C62,'2024'!$C$110:$U$201,VLOOKUP($L$4,Master!$D$9:$G$20,4,FALSE),FALSE)</f>
        <v>687880.36999999988</v>
      </c>
      <c r="L62" s="92">
        <f>VLOOKUP($C62,'2024'!$C$8:$U$100,VLOOKUP($L$4,Master!$D$9:$G$20,4,FALSE),FALSE)</f>
        <v>723879.22999999986</v>
      </c>
      <c r="M62" s="92">
        <f t="shared" si="11"/>
        <v>1.0523330241274365</v>
      </c>
      <c r="N62" s="88">
        <f t="shared" si="12"/>
        <v>9.9438057887000822E-5</v>
      </c>
      <c r="O62" s="92">
        <f t="shared" si="13"/>
        <v>35998.859999999986</v>
      </c>
      <c r="P62" s="93">
        <f t="shared" si="14"/>
        <v>5.2333024127436567E-2</v>
      </c>
      <c r="Q62" s="81"/>
    </row>
    <row r="63" spans="2:17" s="82" customFormat="1" ht="12.75" x14ac:dyDescent="0.2">
      <c r="B63" s="73"/>
      <c r="C63" s="83">
        <v>41503</v>
      </c>
      <c r="D63" s="84" t="s">
        <v>132</v>
      </c>
      <c r="E63" s="85">
        <f>IFERROR(INDEX('2024'!$C$109:$AC$201,MATCH($C63,'2024'!$C$109:$C$201,0),19),0)</f>
        <v>4703555.16</v>
      </c>
      <c r="F63" s="86">
        <f>IFERROR(INDEX('2024'!$C$7:$AC$99,MATCH($C63,'2024'!$C$7:$C$99,0),19),0)</f>
        <v>3565695.4200000004</v>
      </c>
      <c r="G63" s="87">
        <f t="shared" si="7"/>
        <v>0.7580851714727207</v>
      </c>
      <c r="H63" s="88">
        <f t="shared" si="8"/>
        <v>4.8981351154580547E-4</v>
      </c>
      <c r="I63" s="89">
        <f t="shared" si="9"/>
        <v>-1137859.7399999998</v>
      </c>
      <c r="J63" s="90">
        <f t="shared" si="10"/>
        <v>-0.2419148285272793</v>
      </c>
      <c r="K63" s="91">
        <f>VLOOKUP($C63,'2024'!$C$110:$U$201,VLOOKUP($L$4,Master!$D$9:$G$20,4,FALSE),FALSE)</f>
        <v>584940.2300000001</v>
      </c>
      <c r="L63" s="92">
        <f>VLOOKUP($C63,'2024'!$C$8:$U$100,VLOOKUP($L$4,Master!$D$9:$G$20,4,FALSE),FALSE)</f>
        <v>521849.17</v>
      </c>
      <c r="M63" s="92">
        <f t="shared" si="11"/>
        <v>0.89214101413404223</v>
      </c>
      <c r="N63" s="88">
        <f t="shared" si="12"/>
        <v>7.1685532370839458E-5</v>
      </c>
      <c r="O63" s="92">
        <f t="shared" si="13"/>
        <v>-63091.060000000114</v>
      </c>
      <c r="P63" s="93">
        <f t="shared" si="14"/>
        <v>-0.1078589858659578</v>
      </c>
      <c r="Q63" s="81"/>
    </row>
    <row r="64" spans="2:17" s="82" customFormat="1" ht="12.75" x14ac:dyDescent="0.2">
      <c r="B64" s="73"/>
      <c r="C64" s="83">
        <v>41505</v>
      </c>
      <c r="D64" s="84" t="s">
        <v>133</v>
      </c>
      <c r="E64" s="85">
        <f>IFERROR(INDEX('2024'!$C$109:$AC$201,MATCH($C64,'2024'!$C$109:$C$201,0),19),0)</f>
        <v>15705481.439999999</v>
      </c>
      <c r="F64" s="86">
        <f>IFERROR(INDEX('2024'!$C$7:$AC$99,MATCH($C64,'2024'!$C$7:$C$99,0),19),0)</f>
        <v>11648499.529999999</v>
      </c>
      <c r="G64" s="87">
        <f t="shared" si="7"/>
        <v>0.74168369651710597</v>
      </c>
      <c r="H64" s="88">
        <f t="shared" si="8"/>
        <v>1.600134556369081E-3</v>
      </c>
      <c r="I64" s="89">
        <f t="shared" si="9"/>
        <v>-4056981.91</v>
      </c>
      <c r="J64" s="90">
        <f t="shared" si="10"/>
        <v>-0.25831630348289408</v>
      </c>
      <c r="K64" s="91">
        <f>VLOOKUP($C64,'2024'!$C$110:$U$201,VLOOKUP($L$4,Master!$D$9:$G$20,4,FALSE),FALSE)</f>
        <v>1963185.1800000002</v>
      </c>
      <c r="L64" s="92">
        <f>VLOOKUP($C64,'2024'!$C$8:$U$100,VLOOKUP($L$4,Master!$D$9:$G$20,4,FALSE),FALSE)</f>
        <v>1791709.6800000004</v>
      </c>
      <c r="M64" s="92">
        <f t="shared" si="11"/>
        <v>0.91265444454913836</v>
      </c>
      <c r="N64" s="88">
        <f t="shared" si="12"/>
        <v>2.4612410951000736E-4</v>
      </c>
      <c r="O64" s="92">
        <f t="shared" si="13"/>
        <v>-171475.49999999977</v>
      </c>
      <c r="P64" s="93">
        <f t="shared" si="14"/>
        <v>-8.7345555450861617E-2</v>
      </c>
      <c r="Q64" s="81"/>
    </row>
    <row r="65" spans="2:17" s="82" customFormat="1" ht="12.75" x14ac:dyDescent="0.2">
      <c r="B65" s="73"/>
      <c r="C65" s="83">
        <v>41506</v>
      </c>
      <c r="D65" s="84" t="s">
        <v>74</v>
      </c>
      <c r="E65" s="85">
        <f>IFERROR(INDEX('2024'!$C$109:$AC$201,MATCH($C65,'2024'!$C$109:$C$201,0),19),0)</f>
        <v>0</v>
      </c>
      <c r="F65" s="86">
        <f>IFERROR(INDEX('2024'!$C$7:$AC$99,MATCH($C65,'2024'!$C$7:$C$99,0),19),0)</f>
        <v>0</v>
      </c>
      <c r="G65" s="87">
        <f t="shared" si="7"/>
        <v>0</v>
      </c>
      <c r="H65" s="88">
        <f t="shared" si="8"/>
        <v>0</v>
      </c>
      <c r="I65" s="89">
        <f t="shared" si="9"/>
        <v>0</v>
      </c>
      <c r="J65" s="90">
        <f t="shared" si="10"/>
        <v>0</v>
      </c>
      <c r="K65" s="91">
        <f>VLOOKUP($C65,'2024'!$C$110:$U$201,VLOOKUP($L$4,Master!$D$9:$G$20,4,FALSE),FALSE)</f>
        <v>0</v>
      </c>
      <c r="L65" s="92">
        <f>VLOOKUP($C65,'2024'!$C$8:$U$100,VLOOKUP($L$4,Master!$D$9:$G$20,4,FALSE),FALSE)</f>
        <v>0</v>
      </c>
      <c r="M65" s="92">
        <f t="shared" si="11"/>
        <v>0</v>
      </c>
      <c r="N65" s="88">
        <f t="shared" si="12"/>
        <v>0</v>
      </c>
      <c r="O65" s="92">
        <f t="shared" si="13"/>
        <v>0</v>
      </c>
      <c r="P65" s="93">
        <f t="shared" si="14"/>
        <v>0</v>
      </c>
      <c r="Q65" s="81"/>
    </row>
    <row r="66" spans="2:17" s="82" customFormat="1" ht="12.75" x14ac:dyDescent="0.2">
      <c r="B66" s="73"/>
      <c r="C66" s="83">
        <v>41601</v>
      </c>
      <c r="D66" s="84" t="s">
        <v>76</v>
      </c>
      <c r="E66" s="85">
        <f>IFERROR(INDEX('2024'!$C$109:$AC$201,MATCH($C66,'2024'!$C$109:$C$201,0),19),0)</f>
        <v>162890424.98000005</v>
      </c>
      <c r="F66" s="86">
        <f>IFERROR(INDEX('2024'!$C$7:$AC$99,MATCH($C66,'2024'!$C$7:$C$99,0),19),0)</f>
        <v>156546515.11000001</v>
      </c>
      <c r="G66" s="87">
        <f t="shared" si="7"/>
        <v>0.96105412659596812</v>
      </c>
      <c r="H66" s="88">
        <f t="shared" si="8"/>
        <v>2.1504528361058838E-2</v>
      </c>
      <c r="I66" s="89">
        <f t="shared" si="9"/>
        <v>-6343909.8700000346</v>
      </c>
      <c r="J66" s="90">
        <f t="shared" si="10"/>
        <v>-3.8945873404031883E-2</v>
      </c>
      <c r="K66" s="91">
        <f>VLOOKUP($C66,'2024'!$C$110:$U$201,VLOOKUP($L$4,Master!$D$9:$G$20,4,FALSE),FALSE)</f>
        <v>19918343.860000007</v>
      </c>
      <c r="L66" s="92">
        <f>VLOOKUP($C66,'2024'!$C$8:$U$100,VLOOKUP($L$4,Master!$D$9:$G$20,4,FALSE),FALSE)</f>
        <v>20120865.670000002</v>
      </c>
      <c r="M66" s="92">
        <f t="shared" si="11"/>
        <v>1.0101676028601303</v>
      </c>
      <c r="N66" s="88">
        <f t="shared" si="12"/>
        <v>2.763969074275039E-3</v>
      </c>
      <c r="O66" s="92">
        <f t="shared" si="13"/>
        <v>202521.80999999493</v>
      </c>
      <c r="P66" s="93">
        <f t="shared" si="14"/>
        <v>1.0167602860130303E-2</v>
      </c>
      <c r="Q66" s="81"/>
    </row>
    <row r="67" spans="2:17" s="82" customFormat="1" ht="12.75" x14ac:dyDescent="0.2">
      <c r="B67" s="73"/>
      <c r="C67" s="83">
        <v>41603</v>
      </c>
      <c r="D67" s="84" t="s">
        <v>44</v>
      </c>
      <c r="E67" s="85">
        <f>IFERROR(INDEX('2024'!$C$109:$AC$201,MATCH($C67,'2024'!$C$109:$C$201,0),19),0)</f>
        <v>52701.859999999993</v>
      </c>
      <c r="F67" s="86">
        <f>IFERROR(INDEX('2024'!$C$7:$AC$99,MATCH($C67,'2024'!$C$7:$C$99,0),19),0)</f>
        <v>34439.630000000005</v>
      </c>
      <c r="G67" s="87">
        <f t="shared" si="7"/>
        <v>0.65348035154736495</v>
      </c>
      <c r="H67" s="88">
        <f t="shared" si="8"/>
        <v>4.7309133618143607E-6</v>
      </c>
      <c r="I67" s="89">
        <f t="shared" si="9"/>
        <v>-18262.229999999989</v>
      </c>
      <c r="J67" s="90">
        <f t="shared" si="10"/>
        <v>-0.34651964845263511</v>
      </c>
      <c r="K67" s="91">
        <f>VLOOKUP($C67,'2024'!$C$110:$U$201,VLOOKUP($L$4,Master!$D$9:$G$20,4,FALSE),FALSE)</f>
        <v>5786.92</v>
      </c>
      <c r="L67" s="92">
        <f>VLOOKUP($C67,'2024'!$C$8:$U$100,VLOOKUP($L$4,Master!$D$9:$G$20,4,FALSE),FALSE)</f>
        <v>1550.0000000000002</v>
      </c>
      <c r="M67" s="92">
        <f t="shared" si="11"/>
        <v>0.26784541690571156</v>
      </c>
      <c r="N67" s="88">
        <f t="shared" si="12"/>
        <v>2.1292086212343918E-7</v>
      </c>
      <c r="O67" s="92">
        <f t="shared" si="13"/>
        <v>-4236.92</v>
      </c>
      <c r="P67" s="93">
        <f t="shared" si="14"/>
        <v>-0.73215458309428849</v>
      </c>
      <c r="Q67" s="81"/>
    </row>
    <row r="68" spans="2:17" s="82" customFormat="1" ht="12.75" x14ac:dyDescent="0.2">
      <c r="B68" s="73"/>
      <c r="C68" s="83">
        <v>41604</v>
      </c>
      <c r="D68" s="84" t="s">
        <v>45</v>
      </c>
      <c r="E68" s="85">
        <f>IFERROR(INDEX('2024'!$C$109:$AC$201,MATCH($C68,'2024'!$C$109:$C$201,0),19),0)</f>
        <v>269035.30000000005</v>
      </c>
      <c r="F68" s="86">
        <f>IFERROR(INDEX('2024'!$C$7:$AC$99,MATCH($C68,'2024'!$C$7:$C$99,0),19),0)</f>
        <v>231119.91000000003</v>
      </c>
      <c r="G68" s="87">
        <f t="shared" si="7"/>
        <v>0.85906908870322962</v>
      </c>
      <c r="H68" s="88">
        <f t="shared" si="8"/>
        <v>3.1748548703930113E-5</v>
      </c>
      <c r="I68" s="89">
        <f t="shared" si="9"/>
        <v>-37915.390000000014</v>
      </c>
      <c r="J68" s="90">
        <f t="shared" si="10"/>
        <v>-0.14093091129677038</v>
      </c>
      <c r="K68" s="91">
        <f>VLOOKUP($C68,'2024'!$C$110:$U$201,VLOOKUP($L$4,Master!$D$9:$G$20,4,FALSE),FALSE)</f>
        <v>32184.200000000012</v>
      </c>
      <c r="L68" s="92">
        <f>VLOOKUP($C68,'2024'!$C$8:$U$100,VLOOKUP($L$4,Master!$D$9:$G$20,4,FALSE),FALSE)</f>
        <v>23318.690000000006</v>
      </c>
      <c r="M68" s="92">
        <f t="shared" si="11"/>
        <v>0.72453843811559704</v>
      </c>
      <c r="N68" s="88">
        <f t="shared" si="12"/>
        <v>3.2032487602511101E-6</v>
      </c>
      <c r="O68" s="92">
        <f t="shared" si="13"/>
        <v>-8865.5100000000057</v>
      </c>
      <c r="P68" s="93">
        <f t="shared" si="14"/>
        <v>-0.27546156188440296</v>
      </c>
      <c r="Q68" s="81"/>
    </row>
    <row r="69" spans="2:17" s="82" customFormat="1" ht="12.75" x14ac:dyDescent="0.2">
      <c r="B69" s="73"/>
      <c r="C69" s="83">
        <v>41801</v>
      </c>
      <c r="D69" s="84" t="s">
        <v>77</v>
      </c>
      <c r="E69" s="85">
        <f>IFERROR(INDEX('2024'!$C$109:$AC$201,MATCH($C69,'2024'!$C$109:$C$201,0),19),0)</f>
        <v>1412171.9799999988</v>
      </c>
      <c r="F69" s="86">
        <f>IFERROR(INDEX('2024'!$C$7:$AC$99,MATCH($C69,'2024'!$C$7:$C$99,0),19),0)</f>
        <v>1412781.24</v>
      </c>
      <c r="G69" s="87">
        <f t="shared" si="7"/>
        <v>1.0004314347038674</v>
      </c>
      <c r="H69" s="88">
        <f t="shared" si="8"/>
        <v>1.94071354588788E-4</v>
      </c>
      <c r="I69" s="89">
        <f t="shared" si="9"/>
        <v>609.26000000117347</v>
      </c>
      <c r="J69" s="90">
        <f t="shared" si="10"/>
        <v>4.3143470386742411E-4</v>
      </c>
      <c r="K69" s="91">
        <f>VLOOKUP($C69,'2024'!$C$110:$U$201,VLOOKUP($L$4,Master!$D$9:$G$20,4,FALSE),FALSE)</f>
        <v>161548.95999999982</v>
      </c>
      <c r="L69" s="92">
        <f>VLOOKUP($C69,'2024'!$C$8:$U$100,VLOOKUP($L$4,Master!$D$9:$G$20,4,FALSE),FALSE)</f>
        <v>259656.93</v>
      </c>
      <c r="M69" s="92">
        <f t="shared" si="11"/>
        <v>1.6072955839517649</v>
      </c>
      <c r="N69" s="88">
        <f t="shared" si="12"/>
        <v>3.5668630575435798E-5</v>
      </c>
      <c r="O69" s="92">
        <f t="shared" si="13"/>
        <v>98107.970000000176</v>
      </c>
      <c r="P69" s="93">
        <f t="shared" si="14"/>
        <v>0.60729558395176475</v>
      </c>
      <c r="Q69" s="81"/>
    </row>
    <row r="70" spans="2:17" s="82" customFormat="1" ht="12.75" x14ac:dyDescent="0.2">
      <c r="B70" s="73"/>
      <c r="C70" s="83">
        <v>42001</v>
      </c>
      <c r="D70" s="84" t="s">
        <v>78</v>
      </c>
      <c r="E70" s="85">
        <f>IFERROR(INDEX('2024'!$C$109:$AC$201,MATCH($C70,'2024'!$C$109:$C$201,0),19),0)</f>
        <v>7679271.5800000001</v>
      </c>
      <c r="F70" s="86">
        <f>IFERROR(INDEX('2024'!$C$7:$AC$99,MATCH($C70,'2024'!$C$7:$C$99,0),19),0)</f>
        <v>5327834.0999999996</v>
      </c>
      <c r="G70" s="87">
        <f t="shared" si="7"/>
        <v>0.69379420228812894</v>
      </c>
      <c r="H70" s="88">
        <f t="shared" si="8"/>
        <v>7.3187550311139195E-4</v>
      </c>
      <c r="I70" s="89">
        <f t="shared" si="9"/>
        <v>-2351437.4800000004</v>
      </c>
      <c r="J70" s="90">
        <f t="shared" si="10"/>
        <v>-0.30620579771187106</v>
      </c>
      <c r="K70" s="91">
        <f>VLOOKUP($C70,'2024'!$C$110:$U$201,VLOOKUP($L$4,Master!$D$9:$G$20,4,FALSE),FALSE)</f>
        <v>600102.82999999984</v>
      </c>
      <c r="L70" s="92">
        <f>VLOOKUP($C70,'2024'!$C$8:$U$100,VLOOKUP($L$4,Master!$D$9:$G$20,4,FALSE),FALSE)</f>
        <v>504921.14</v>
      </c>
      <c r="M70" s="92">
        <f t="shared" si="11"/>
        <v>0.84139103293347262</v>
      </c>
      <c r="N70" s="88">
        <f t="shared" si="12"/>
        <v>6.936015769880627E-5</v>
      </c>
      <c r="O70" s="92">
        <f t="shared" si="13"/>
        <v>-95181.689999999828</v>
      </c>
      <c r="P70" s="93">
        <f t="shared" si="14"/>
        <v>-0.15860896706652733</v>
      </c>
      <c r="Q70" s="81"/>
    </row>
    <row r="71" spans="2:17" s="82" customFormat="1" ht="12.75" x14ac:dyDescent="0.2">
      <c r="B71" s="73"/>
      <c r="C71" s="83">
        <v>42002</v>
      </c>
      <c r="D71" s="84" t="s">
        <v>79</v>
      </c>
      <c r="E71" s="85">
        <f>IFERROR(INDEX('2024'!$C$109:$AC$201,MATCH($C71,'2024'!$C$109:$C$201,0),19),0)</f>
        <v>1467391.4600000002</v>
      </c>
      <c r="F71" s="86">
        <f>IFERROR(INDEX('2024'!$C$7:$AC$99,MATCH($C71,'2024'!$C$7:$C$99,0),19),0)</f>
        <v>1101964.3499999999</v>
      </c>
      <c r="G71" s="87">
        <f t="shared" si="7"/>
        <v>0.75096821811951919</v>
      </c>
      <c r="H71" s="88">
        <f t="shared" si="8"/>
        <v>1.5137496737502917E-4</v>
      </c>
      <c r="I71" s="89">
        <f t="shared" si="9"/>
        <v>-365427.11000000034</v>
      </c>
      <c r="J71" s="90">
        <f t="shared" si="10"/>
        <v>-0.24903178188048081</v>
      </c>
      <c r="K71" s="91">
        <f>VLOOKUP($C71,'2024'!$C$110:$U$201,VLOOKUP($L$4,Master!$D$9:$G$20,4,FALSE),FALSE)</f>
        <v>174552.05000000005</v>
      </c>
      <c r="L71" s="92">
        <f>VLOOKUP($C71,'2024'!$C$8:$U$100,VLOOKUP($L$4,Master!$D$9:$G$20,4,FALSE),FALSE)</f>
        <v>124434.75000000001</v>
      </c>
      <c r="M71" s="92">
        <f t="shared" si="11"/>
        <v>0.71288048464627018</v>
      </c>
      <c r="N71" s="88">
        <f t="shared" si="12"/>
        <v>1.7093389837493304E-5</v>
      </c>
      <c r="O71" s="92">
        <f t="shared" si="13"/>
        <v>-50117.300000000032</v>
      </c>
      <c r="P71" s="93">
        <f t="shared" si="14"/>
        <v>-0.28711951535372982</v>
      </c>
      <c r="Q71" s="81"/>
    </row>
    <row r="72" spans="2:17" s="82" customFormat="1" ht="12.75" x14ac:dyDescent="0.2">
      <c r="B72" s="73"/>
      <c r="C72" s="83">
        <v>42004</v>
      </c>
      <c r="D72" s="84" t="s">
        <v>80</v>
      </c>
      <c r="E72" s="85">
        <f>IFERROR(INDEX('2024'!$C$109:$AC$201,MATCH($C72,'2024'!$C$109:$C$201,0),19),0)</f>
        <v>4799021.7700000005</v>
      </c>
      <c r="F72" s="86">
        <f>IFERROR(INDEX('2024'!$C$7:$AC$99,MATCH($C72,'2024'!$C$7:$C$99,0),19),0)</f>
        <v>4435965.16</v>
      </c>
      <c r="G72" s="87">
        <f t="shared" si="7"/>
        <v>0.92434778848690236</v>
      </c>
      <c r="H72" s="88">
        <f t="shared" si="8"/>
        <v>6.0936098465596113E-4</v>
      </c>
      <c r="I72" s="89">
        <f t="shared" si="9"/>
        <v>-363056.61000000034</v>
      </c>
      <c r="J72" s="90">
        <f t="shared" si="10"/>
        <v>-7.5652211513097659E-2</v>
      </c>
      <c r="K72" s="91">
        <f>VLOOKUP($C72,'2024'!$C$110:$U$201,VLOOKUP($L$4,Master!$D$9:$G$20,4,FALSE),FALSE)</f>
        <v>617142.07000000007</v>
      </c>
      <c r="L72" s="92">
        <f>VLOOKUP($C72,'2024'!$C$8:$U$100,VLOOKUP($L$4,Master!$D$9:$G$20,4,FALSE),FALSE)</f>
        <v>601028.19999999972</v>
      </c>
      <c r="M72" s="92">
        <f t="shared" si="11"/>
        <v>0.97388952919706095</v>
      </c>
      <c r="N72" s="88">
        <f t="shared" si="12"/>
        <v>8.2562220970644357E-5</v>
      </c>
      <c r="O72" s="92">
        <f t="shared" si="13"/>
        <v>-16113.870000000345</v>
      </c>
      <c r="P72" s="93">
        <f t="shared" si="14"/>
        <v>-2.6110470802939011E-2</v>
      </c>
      <c r="Q72" s="81"/>
    </row>
    <row r="73" spans="2:17" s="82" customFormat="1" ht="12.75" x14ac:dyDescent="0.2">
      <c r="B73" s="73"/>
      <c r="C73" s="83">
        <v>42101</v>
      </c>
      <c r="D73" s="84" t="s">
        <v>81</v>
      </c>
      <c r="E73" s="85">
        <f>IFERROR(INDEX('2024'!$C$109:$AC$201,MATCH($C73,'2024'!$C$109:$C$201,0),19),0)</f>
        <v>10641237.73</v>
      </c>
      <c r="F73" s="86">
        <f>IFERROR(INDEX('2024'!$C$7:$AC$99,MATCH($C73,'2024'!$C$7:$C$99,0),19),0)</f>
        <v>9418239.6500000004</v>
      </c>
      <c r="G73" s="87">
        <f t="shared" si="7"/>
        <v>0.88506994101333736</v>
      </c>
      <c r="H73" s="88">
        <f t="shared" si="8"/>
        <v>1.2937675522342953E-3</v>
      </c>
      <c r="I73" s="89">
        <f t="shared" si="9"/>
        <v>-1222998.08</v>
      </c>
      <c r="J73" s="90">
        <f t="shared" si="10"/>
        <v>-0.11493005898666264</v>
      </c>
      <c r="K73" s="91">
        <f>VLOOKUP($C73,'2024'!$C$110:$U$201,VLOOKUP($L$4,Master!$D$9:$G$20,4,FALSE),FALSE)</f>
        <v>538634.02</v>
      </c>
      <c r="L73" s="92">
        <f>VLOOKUP($C73,'2024'!$C$8:$U$100,VLOOKUP($L$4,Master!$D$9:$G$20,4,FALSE),FALSE)</f>
        <v>497876.26</v>
      </c>
      <c r="M73" s="92">
        <f t="shared" si="11"/>
        <v>0.92433125557126894</v>
      </c>
      <c r="N73" s="88">
        <f t="shared" si="12"/>
        <v>6.839241452257648E-5</v>
      </c>
      <c r="O73" s="92">
        <f t="shared" si="13"/>
        <v>-40757.760000000009</v>
      </c>
      <c r="P73" s="93">
        <f t="shared" si="14"/>
        <v>-7.5668744428731047E-2</v>
      </c>
      <c r="Q73" s="81"/>
    </row>
    <row r="74" spans="2:17" s="82" customFormat="1" ht="12.75" x14ac:dyDescent="0.2">
      <c r="B74" s="73"/>
      <c r="C74" s="83">
        <v>42401</v>
      </c>
      <c r="D74" s="84" t="s">
        <v>126</v>
      </c>
      <c r="E74" s="85">
        <f>IFERROR(INDEX('2024'!$C$109:$AC$201,MATCH($C74,'2024'!$C$109:$C$201,0),19),0)</f>
        <v>5190674.4400000004</v>
      </c>
      <c r="F74" s="86">
        <f>IFERROR(INDEX('2024'!$C$7:$AC$99,MATCH($C74,'2024'!$C$7:$C$99,0),19),0)</f>
        <v>4911630.0200000005</v>
      </c>
      <c r="G74" s="87">
        <f t="shared" ref="G74:G93" si="15">IFERROR(F74/E74,0)</f>
        <v>0.94624120175026816</v>
      </c>
      <c r="H74" s="88">
        <f t="shared" ref="H74:H93" si="16">F74/$D$4</f>
        <v>6.7470225696113857E-4</v>
      </c>
      <c r="I74" s="89">
        <f t="shared" ref="I74:I93" si="17">F74-E74</f>
        <v>-279044.41999999993</v>
      </c>
      <c r="J74" s="90">
        <f t="shared" ref="J74:J93" si="18">IFERROR(I74/E74,0)</f>
        <v>-5.3758798249731857E-2</v>
      </c>
      <c r="K74" s="91">
        <f>VLOOKUP($C74,'2024'!$C$110:$U$201,VLOOKUP($L$4,Master!$D$9:$G$20,4,FALSE),FALSE)</f>
        <v>406711.61000000022</v>
      </c>
      <c r="L74" s="92">
        <f>VLOOKUP($C74,'2024'!$C$8:$U$100,VLOOKUP($L$4,Master!$D$9:$G$20,4,FALSE),FALSE)</f>
        <v>150185.26999999996</v>
      </c>
      <c r="M74" s="92">
        <f t="shared" ref="M74:M93" si="19">IFERROR(L74/K74,0)</f>
        <v>0.36926723090103053</v>
      </c>
      <c r="N74" s="88">
        <f t="shared" ref="N74:N93" si="20">L74/$D$4</f>
        <v>2.0630694946220305E-5</v>
      </c>
      <c r="O74" s="92">
        <f t="shared" ref="O74:O93" si="21">L74-K74</f>
        <v>-256526.34000000026</v>
      </c>
      <c r="P74" s="93">
        <f t="shared" ref="P74:P93" si="22">IFERROR(O74/K74,0)</f>
        <v>-0.63073276909896947</v>
      </c>
      <c r="Q74" s="81"/>
    </row>
    <row r="75" spans="2:17" s="82" customFormat="1" ht="12.75" x14ac:dyDescent="0.2">
      <c r="B75" s="73"/>
      <c r="C75" s="83">
        <v>42402</v>
      </c>
      <c r="D75" s="84" t="s">
        <v>59</v>
      </c>
      <c r="E75" s="85">
        <f>IFERROR(INDEX('2024'!$C$109:$AC$201,MATCH($C75,'2024'!$C$109:$C$201,0),19),0)</f>
        <v>2133636.1699999995</v>
      </c>
      <c r="F75" s="86">
        <f>IFERROR(INDEX('2024'!$C$7:$AC$99,MATCH($C75,'2024'!$C$7:$C$99,0),19),0)</f>
        <v>2130065.4099999997</v>
      </c>
      <c r="G75" s="87">
        <f t="shared" si="15"/>
        <v>0.99832644381914482</v>
      </c>
      <c r="H75" s="88">
        <f t="shared" si="16"/>
        <v>2.926034603074302E-4</v>
      </c>
      <c r="I75" s="89">
        <f t="shared" si="17"/>
        <v>-3570.7599999997765</v>
      </c>
      <c r="J75" s="90">
        <f t="shared" si="18"/>
        <v>-1.6735561808552287E-3</v>
      </c>
      <c r="K75" s="91">
        <f>VLOOKUP($C75,'2024'!$C$110:$U$201,VLOOKUP($L$4,Master!$D$9:$G$20,4,FALSE),FALSE)</f>
        <v>260672.92999999993</v>
      </c>
      <c r="L75" s="92">
        <f>VLOOKUP($C75,'2024'!$C$8:$U$100,VLOOKUP($L$4,Master!$D$9:$G$20,4,FALSE),FALSE)</f>
        <v>248873.49999999997</v>
      </c>
      <c r="M75" s="92">
        <f t="shared" si="19"/>
        <v>0.9547347321411549</v>
      </c>
      <c r="N75" s="88">
        <f t="shared" si="20"/>
        <v>3.4187329148179181E-5</v>
      </c>
      <c r="O75" s="92">
        <f t="shared" si="21"/>
        <v>-11799.429999999964</v>
      </c>
      <c r="P75" s="93">
        <f t="shared" si="22"/>
        <v>-4.5265267858845055E-2</v>
      </c>
      <c r="Q75" s="81"/>
    </row>
    <row r="76" spans="2:17" s="82" customFormat="1" ht="12.75" x14ac:dyDescent="0.2">
      <c r="B76" s="73"/>
      <c r="C76" s="83">
        <v>42403</v>
      </c>
      <c r="D76" s="84" t="s">
        <v>73</v>
      </c>
      <c r="E76" s="85">
        <f>IFERROR(INDEX('2024'!$C$109:$AC$201,MATCH($C76,'2024'!$C$109:$C$201,0),19),0)</f>
        <v>1766833.1999999995</v>
      </c>
      <c r="F76" s="86">
        <f>IFERROR(INDEX('2024'!$C$7:$AC$99,MATCH($C76,'2024'!$C$7:$C$99,0),19),0)</f>
        <v>3627237.7800000007</v>
      </c>
      <c r="G76" s="87">
        <f t="shared" si="15"/>
        <v>2.0529599398517084</v>
      </c>
      <c r="H76" s="88">
        <f t="shared" si="16"/>
        <v>4.9826748080278045E-4</v>
      </c>
      <c r="I76" s="89">
        <f t="shared" si="17"/>
        <v>1860404.5800000012</v>
      </c>
      <c r="J76" s="90">
        <f t="shared" si="18"/>
        <v>1.0529599398517087</v>
      </c>
      <c r="K76" s="91">
        <f>VLOOKUP($C76,'2024'!$C$110:$U$201,VLOOKUP($L$4,Master!$D$9:$G$20,4,FALSE),FALSE)</f>
        <v>220854.14999999994</v>
      </c>
      <c r="L76" s="92">
        <f>VLOOKUP($C76,'2024'!$C$8:$U$100,VLOOKUP($L$4,Master!$D$9:$G$20,4,FALSE),FALSE)</f>
        <v>158134.25</v>
      </c>
      <c r="M76" s="92">
        <f t="shared" si="19"/>
        <v>0.71601212836616401</v>
      </c>
      <c r="N76" s="88">
        <f t="shared" si="20"/>
        <v>2.172263280080223E-5</v>
      </c>
      <c r="O76" s="92">
        <f t="shared" si="21"/>
        <v>-62719.899999999936</v>
      </c>
      <c r="P76" s="93">
        <f t="shared" si="22"/>
        <v>-0.28398787163383599</v>
      </c>
      <c r="Q76" s="81"/>
    </row>
    <row r="77" spans="2:17" s="82" customFormat="1" ht="12.75" x14ac:dyDescent="0.2">
      <c r="B77" s="73"/>
      <c r="C77" s="83">
        <v>42404</v>
      </c>
      <c r="D77" s="84" t="s">
        <v>75</v>
      </c>
      <c r="E77" s="85">
        <f>IFERROR(INDEX('2024'!$C$109:$AC$201,MATCH($C77,'2024'!$C$109:$C$201,0),19),0)</f>
        <v>1318301.6900000004</v>
      </c>
      <c r="F77" s="86">
        <f>IFERROR(INDEX('2024'!$C$7:$AC$99,MATCH($C77,'2024'!$C$7:$C$99,0),19),0)</f>
        <v>1140480.18</v>
      </c>
      <c r="G77" s="87">
        <f t="shared" si="15"/>
        <v>0.86511318968270423</v>
      </c>
      <c r="H77" s="88">
        <f t="shared" si="16"/>
        <v>1.5666582139373876E-4</v>
      </c>
      <c r="I77" s="89">
        <f t="shared" si="17"/>
        <v>-177821.51000000047</v>
      </c>
      <c r="J77" s="90">
        <f t="shared" si="18"/>
        <v>-0.13488681031729574</v>
      </c>
      <c r="K77" s="91">
        <f>VLOOKUP($C77,'2024'!$C$110:$U$201,VLOOKUP($L$4,Master!$D$9:$G$20,4,FALSE),FALSE)</f>
        <v>160510.71000000008</v>
      </c>
      <c r="L77" s="92">
        <f>VLOOKUP($C77,'2024'!$C$8:$U$100,VLOOKUP($L$4,Master!$D$9:$G$20,4,FALSE),FALSE)</f>
        <v>131386.15</v>
      </c>
      <c r="M77" s="92">
        <f t="shared" si="19"/>
        <v>0.81855067490511957</v>
      </c>
      <c r="N77" s="88">
        <f t="shared" si="20"/>
        <v>1.8048291825212576E-5</v>
      </c>
      <c r="O77" s="92">
        <f t="shared" si="21"/>
        <v>-29124.560000000085</v>
      </c>
      <c r="P77" s="93">
        <f t="shared" si="22"/>
        <v>-0.1814493250948804</v>
      </c>
      <c r="Q77" s="81"/>
    </row>
    <row r="78" spans="2:17" s="82" customFormat="1" ht="12.75" x14ac:dyDescent="0.2">
      <c r="B78" s="73"/>
      <c r="C78" s="83">
        <v>42501</v>
      </c>
      <c r="D78" s="84" t="s">
        <v>127</v>
      </c>
      <c r="E78" s="85">
        <f>IFERROR(INDEX('2024'!$C$109:$AC$201,MATCH($C78,'2024'!$C$109:$C$201,0),19),0)</f>
        <v>1202194.9199999997</v>
      </c>
      <c r="F78" s="86">
        <f>IFERROR(INDEX('2024'!$C$7:$AC$99,MATCH($C78,'2024'!$C$7:$C$99,0),19),0)</f>
        <v>2182974.31</v>
      </c>
      <c r="G78" s="87">
        <f t="shared" si="15"/>
        <v>1.8158239347742382</v>
      </c>
      <c r="H78" s="88">
        <f t="shared" si="16"/>
        <v>2.9987146585710951E-4</v>
      </c>
      <c r="I78" s="89">
        <f t="shared" si="17"/>
        <v>980779.39000000036</v>
      </c>
      <c r="J78" s="90">
        <f t="shared" si="18"/>
        <v>0.81582393477423831</v>
      </c>
      <c r="K78" s="91">
        <f>VLOOKUP($C78,'2024'!$C$110:$U$201,VLOOKUP($L$4,Master!$D$9:$G$20,4,FALSE),FALSE)</f>
        <v>141370.88999999998</v>
      </c>
      <c r="L78" s="92">
        <f>VLOOKUP($C78,'2024'!$C$8:$U$100,VLOOKUP($L$4,Master!$D$9:$G$20,4,FALSE),FALSE)</f>
        <v>54994.13</v>
      </c>
      <c r="M78" s="92">
        <f t="shared" si="19"/>
        <v>0.38900603936213463</v>
      </c>
      <c r="N78" s="88">
        <f t="shared" si="20"/>
        <v>7.5544500460183795E-6</v>
      </c>
      <c r="O78" s="92">
        <f t="shared" si="21"/>
        <v>-86376.75999999998</v>
      </c>
      <c r="P78" s="93">
        <f t="shared" si="22"/>
        <v>-0.61099396063786537</v>
      </c>
      <c r="Q78" s="81"/>
    </row>
    <row r="79" spans="2:17" s="82" customFormat="1" ht="12.75" x14ac:dyDescent="0.2">
      <c r="B79" s="73"/>
      <c r="C79" s="83">
        <v>42502</v>
      </c>
      <c r="D79" s="84" t="s">
        <v>65</v>
      </c>
      <c r="E79" s="85">
        <f>IFERROR(INDEX('2024'!$C$109:$AC$201,MATCH($C79,'2024'!$C$109:$C$201,0),19),0)</f>
        <v>366345.68000000011</v>
      </c>
      <c r="F79" s="86">
        <f>IFERROR(INDEX('2024'!$C$7:$AC$99,MATCH($C79,'2024'!$C$7:$C$99,0),19),0)</f>
        <v>115659.04999999999</v>
      </c>
      <c r="G79" s="87">
        <f t="shared" si="15"/>
        <v>0.31571015113375966</v>
      </c>
      <c r="H79" s="88">
        <f t="shared" si="16"/>
        <v>1.5887886863469648E-5</v>
      </c>
      <c r="I79" s="89">
        <f t="shared" si="17"/>
        <v>-250686.63000000012</v>
      </c>
      <c r="J79" s="90">
        <f t="shared" si="18"/>
        <v>-0.68428984886624034</v>
      </c>
      <c r="K79" s="91">
        <f>VLOOKUP($C79,'2024'!$C$110:$U$201,VLOOKUP($L$4,Master!$D$9:$G$20,4,FALSE),FALSE)</f>
        <v>45324.460000000006</v>
      </c>
      <c r="L79" s="92">
        <f>VLOOKUP($C79,'2024'!$C$8:$U$100,VLOOKUP($L$4,Master!$D$9:$G$20,4,FALSE),FALSE)</f>
        <v>12213.1</v>
      </c>
      <c r="M79" s="92">
        <f t="shared" si="19"/>
        <v>0.26945936035421048</v>
      </c>
      <c r="N79" s="88">
        <f t="shared" si="20"/>
        <v>1.6776927620643707E-6</v>
      </c>
      <c r="O79" s="92">
        <f t="shared" si="21"/>
        <v>-33111.360000000008</v>
      </c>
      <c r="P79" s="93">
        <f t="shared" si="22"/>
        <v>-0.73054063964578952</v>
      </c>
      <c r="Q79" s="81"/>
    </row>
    <row r="80" spans="2:17" s="82" customFormat="1" ht="12.75" x14ac:dyDescent="0.2">
      <c r="B80" s="73"/>
      <c r="C80" s="83">
        <v>50201</v>
      </c>
      <c r="D80" s="84" t="s">
        <v>82</v>
      </c>
      <c r="E80" s="85">
        <f>IFERROR(INDEX('2024'!$C$109:$AC$201,MATCH($C80,'2024'!$C$109:$C$201,0),19),0)</f>
        <v>543448.31000000006</v>
      </c>
      <c r="F80" s="86">
        <f>IFERROR(INDEX('2024'!$C$7:$AC$99,MATCH($C80,'2024'!$C$7:$C$99,0),19),0)</f>
        <v>484459.37000000005</v>
      </c>
      <c r="G80" s="87">
        <f t="shared" si="15"/>
        <v>0.89145436849366599</v>
      </c>
      <c r="H80" s="88">
        <f t="shared" si="16"/>
        <v>6.6549359176889161E-5</v>
      </c>
      <c r="I80" s="89">
        <f t="shared" si="17"/>
        <v>-58988.94</v>
      </c>
      <c r="J80" s="90">
        <f t="shared" si="18"/>
        <v>-0.10854563150633405</v>
      </c>
      <c r="K80" s="91">
        <f>VLOOKUP($C80,'2024'!$C$110:$U$201,VLOOKUP($L$4,Master!$D$9:$G$20,4,FALSE),FALSE)</f>
        <v>61712.340000000004</v>
      </c>
      <c r="L80" s="92">
        <f>VLOOKUP($C80,'2024'!$C$8:$U$100,VLOOKUP($L$4,Master!$D$9:$G$20,4,FALSE),FALSE)</f>
        <v>55976.630000000012</v>
      </c>
      <c r="M80" s="92">
        <f t="shared" si="19"/>
        <v>0.90705732435360586</v>
      </c>
      <c r="N80" s="88">
        <f t="shared" si="20"/>
        <v>7.689414398945013E-6</v>
      </c>
      <c r="O80" s="92">
        <f t="shared" si="21"/>
        <v>-5735.7099999999919</v>
      </c>
      <c r="P80" s="93">
        <f t="shared" si="22"/>
        <v>-9.294267564639408E-2</v>
      </c>
      <c r="Q80" s="81"/>
    </row>
    <row r="81" spans="2:17" s="82" customFormat="1" ht="12.75" x14ac:dyDescent="0.2">
      <c r="B81" s="73"/>
      <c r="C81" s="83">
        <v>50301</v>
      </c>
      <c r="D81" s="84" t="s">
        <v>83</v>
      </c>
      <c r="E81" s="85">
        <f>IFERROR(INDEX('2024'!$C$109:$AC$201,MATCH($C81,'2024'!$C$109:$C$201,0),19),0)</f>
        <v>2254026.23</v>
      </c>
      <c r="F81" s="86">
        <f>IFERROR(INDEX('2024'!$C$7:$AC$99,MATCH($C81,'2024'!$C$7:$C$99,0),19),0)</f>
        <v>1495612.9000000001</v>
      </c>
      <c r="G81" s="87">
        <f t="shared" si="15"/>
        <v>0.66352950116290355</v>
      </c>
      <c r="H81" s="88">
        <f t="shared" si="16"/>
        <v>2.0544979875544323E-4</v>
      </c>
      <c r="I81" s="89">
        <f t="shared" si="17"/>
        <v>-758413.32999999984</v>
      </c>
      <c r="J81" s="90">
        <f t="shared" si="18"/>
        <v>-0.33647049883709645</v>
      </c>
      <c r="K81" s="91">
        <f>VLOOKUP($C81,'2024'!$C$110:$U$201,VLOOKUP($L$4,Master!$D$9:$G$20,4,FALSE),FALSE)</f>
        <v>268100.79000000004</v>
      </c>
      <c r="L81" s="92">
        <f>VLOOKUP($C81,'2024'!$C$8:$U$100,VLOOKUP($L$4,Master!$D$9:$G$20,4,FALSE),FALSE)</f>
        <v>170054.87999999998</v>
      </c>
      <c r="M81" s="92">
        <f t="shared" si="19"/>
        <v>0.63429458749450141</v>
      </c>
      <c r="N81" s="88">
        <f t="shared" si="20"/>
        <v>2.3360149456708379E-5</v>
      </c>
      <c r="O81" s="92">
        <f t="shared" si="21"/>
        <v>-98045.910000000062</v>
      </c>
      <c r="P81" s="93">
        <f t="shared" si="22"/>
        <v>-0.36570541250549859</v>
      </c>
      <c r="Q81" s="81"/>
    </row>
    <row r="82" spans="2:17" s="82" customFormat="1" ht="12.75" x14ac:dyDescent="0.2">
      <c r="B82" s="73"/>
      <c r="C82" s="83">
        <v>50401</v>
      </c>
      <c r="D82" s="84" t="s">
        <v>84</v>
      </c>
      <c r="E82" s="85">
        <f>IFERROR(INDEX('2024'!$C$109:$AC$201,MATCH($C82,'2024'!$C$109:$C$201,0),19),0)</f>
        <v>1815535.88</v>
      </c>
      <c r="F82" s="86">
        <f>IFERROR(INDEX('2024'!$C$7:$AC$99,MATCH($C82,'2024'!$C$7:$C$99,0),19),0)</f>
        <v>1600216.28</v>
      </c>
      <c r="G82" s="87">
        <f t="shared" si="15"/>
        <v>0.88140162782131304</v>
      </c>
      <c r="H82" s="88">
        <f t="shared" si="16"/>
        <v>2.1981898704616948E-4</v>
      </c>
      <c r="I82" s="89">
        <f t="shared" si="17"/>
        <v>-215319.59999999986</v>
      </c>
      <c r="J82" s="90">
        <f t="shared" si="18"/>
        <v>-0.11859837217868692</v>
      </c>
      <c r="K82" s="91">
        <f>VLOOKUP($C82,'2024'!$C$110:$U$201,VLOOKUP($L$4,Master!$D$9:$G$20,4,FALSE),FALSE)</f>
        <v>139033.67000000004</v>
      </c>
      <c r="L82" s="92">
        <f>VLOOKUP($C82,'2024'!$C$8:$U$100,VLOOKUP($L$4,Master!$D$9:$G$20,4,FALSE),FALSE)</f>
        <v>42363.93</v>
      </c>
      <c r="M82" s="92">
        <f t="shared" si="19"/>
        <v>0.30470266662744344</v>
      </c>
      <c r="N82" s="88">
        <f t="shared" si="20"/>
        <v>5.8194609667980821E-6</v>
      </c>
      <c r="O82" s="92">
        <f t="shared" si="21"/>
        <v>-96669.740000000049</v>
      </c>
      <c r="P82" s="93">
        <f t="shared" si="22"/>
        <v>-0.69529733337255661</v>
      </c>
      <c r="Q82" s="81"/>
    </row>
    <row r="83" spans="2:17" s="82" customFormat="1" ht="12.75" x14ac:dyDescent="0.2">
      <c r="B83" s="73"/>
      <c r="C83" s="83">
        <v>50801</v>
      </c>
      <c r="D83" s="84" t="s">
        <v>85</v>
      </c>
      <c r="E83" s="85">
        <f>IFERROR(INDEX('2024'!$C$109:$AC$201,MATCH($C83,'2024'!$C$109:$C$201,0),19),0)</f>
        <v>315133.35999999993</v>
      </c>
      <c r="F83" s="86">
        <f>IFERROR(INDEX('2024'!$C$7:$AC$99,MATCH($C83,'2024'!$C$7:$C$99,0),19),0)</f>
        <v>315133.35999999993</v>
      </c>
      <c r="G83" s="87">
        <f t="shared" si="15"/>
        <v>1</v>
      </c>
      <c r="H83" s="88">
        <f t="shared" si="16"/>
        <v>4.3289333351649099E-5</v>
      </c>
      <c r="I83" s="89">
        <f t="shared" si="17"/>
        <v>0</v>
      </c>
      <c r="J83" s="90">
        <f t="shared" si="18"/>
        <v>0</v>
      </c>
      <c r="K83" s="91">
        <f>VLOOKUP($C83,'2024'!$C$110:$U$201,VLOOKUP($L$4,Master!$D$9:$G$20,4,FALSE),FALSE)</f>
        <v>39391.67</v>
      </c>
      <c r="L83" s="92">
        <f>VLOOKUP($C83,'2024'!$C$8:$U$100,VLOOKUP($L$4,Master!$D$9:$G$20,4,FALSE),FALSE)</f>
        <v>39391.67</v>
      </c>
      <c r="M83" s="92">
        <f t="shared" si="19"/>
        <v>1</v>
      </c>
      <c r="N83" s="88">
        <f t="shared" si="20"/>
        <v>5.4111666689561382E-6</v>
      </c>
      <c r="O83" s="92">
        <f t="shared" si="21"/>
        <v>0</v>
      </c>
      <c r="P83" s="93">
        <f t="shared" si="22"/>
        <v>0</v>
      </c>
      <c r="Q83" s="81"/>
    </row>
    <row r="84" spans="2:17" s="82" customFormat="1" ht="12.75" x14ac:dyDescent="0.2">
      <c r="B84" s="73"/>
      <c r="C84" s="83">
        <v>50901</v>
      </c>
      <c r="D84" s="84" t="s">
        <v>86</v>
      </c>
      <c r="E84" s="85">
        <f>IFERROR(INDEX('2024'!$C$109:$AC$201,MATCH($C84,'2024'!$C$109:$C$201,0),19),0)</f>
        <v>7996160.1399999969</v>
      </c>
      <c r="F84" s="86">
        <f>IFERROR(INDEX('2024'!$C$7:$AC$99,MATCH($C84,'2024'!$C$7:$C$99,0),19),0)</f>
        <v>8456184.2599999998</v>
      </c>
      <c r="G84" s="87">
        <f t="shared" si="15"/>
        <v>1.0575306286949879</v>
      </c>
      <c r="H84" s="88">
        <f t="shared" si="16"/>
        <v>1.1616116405895847E-3</v>
      </c>
      <c r="I84" s="89">
        <f t="shared" si="17"/>
        <v>460024.12000000291</v>
      </c>
      <c r="J84" s="90">
        <f t="shared" si="18"/>
        <v>5.7530628694987977E-2</v>
      </c>
      <c r="K84" s="91">
        <f>VLOOKUP($C84,'2024'!$C$110:$U$201,VLOOKUP($L$4,Master!$D$9:$G$20,4,FALSE),FALSE)</f>
        <v>1046468.8599999998</v>
      </c>
      <c r="L84" s="92">
        <f>VLOOKUP($C84,'2024'!$C$8:$U$100,VLOOKUP($L$4,Master!$D$9:$G$20,4,FALSE),FALSE)</f>
        <v>1422605.34</v>
      </c>
      <c r="M84" s="92">
        <f t="shared" si="19"/>
        <v>1.3594339921400054</v>
      </c>
      <c r="N84" s="88">
        <f t="shared" si="20"/>
        <v>1.95420874486586E-4</v>
      </c>
      <c r="O84" s="92">
        <f t="shared" si="21"/>
        <v>376136.48000000033</v>
      </c>
      <c r="P84" s="93">
        <f t="shared" si="22"/>
        <v>0.35943399214000543</v>
      </c>
      <c r="Q84" s="81"/>
    </row>
    <row r="85" spans="2:17" s="82" customFormat="1" ht="25.5" x14ac:dyDescent="0.2">
      <c r="B85" s="73"/>
      <c r="C85" s="83">
        <v>51001</v>
      </c>
      <c r="D85" s="84" t="s">
        <v>87</v>
      </c>
      <c r="E85" s="85">
        <f>IFERROR(INDEX('2024'!$C$109:$AC$201,MATCH($C85,'2024'!$C$109:$C$201,0),19),0)</f>
        <v>542881.92000000004</v>
      </c>
      <c r="F85" s="86">
        <f>IFERROR(INDEX('2024'!$C$7:$AC$99,MATCH($C85,'2024'!$C$7:$C$99,0),19),0)</f>
        <v>725509.51</v>
      </c>
      <c r="G85" s="87">
        <f t="shared" si="15"/>
        <v>1.3364038905550584</v>
      </c>
      <c r="H85" s="88">
        <f t="shared" si="16"/>
        <v>9.9662006676099285E-5</v>
      </c>
      <c r="I85" s="89">
        <f t="shared" si="17"/>
        <v>182627.58999999997</v>
      </c>
      <c r="J85" s="90">
        <f t="shared" si="18"/>
        <v>0.33640389055505837</v>
      </c>
      <c r="K85" s="91">
        <f>VLOOKUP($C85,'2024'!$C$110:$U$201,VLOOKUP($L$4,Master!$D$9:$G$20,4,FALSE),FALSE)</f>
        <v>73733.03</v>
      </c>
      <c r="L85" s="92">
        <f>VLOOKUP($C85,'2024'!$C$8:$U$100,VLOOKUP($L$4,Master!$D$9:$G$20,4,FALSE),FALSE)</f>
        <v>108200.68000000002</v>
      </c>
      <c r="M85" s="92">
        <f t="shared" si="19"/>
        <v>1.4674655307126268</v>
      </c>
      <c r="N85" s="88">
        <f t="shared" si="20"/>
        <v>1.4863343269640235E-5</v>
      </c>
      <c r="O85" s="92">
        <f t="shared" si="21"/>
        <v>34467.650000000023</v>
      </c>
      <c r="P85" s="93">
        <f t="shared" si="22"/>
        <v>0.4674655307126267</v>
      </c>
      <c r="Q85" s="81"/>
    </row>
    <row r="86" spans="2:17" s="82" customFormat="1" ht="12.75" x14ac:dyDescent="0.2">
      <c r="B86" s="73"/>
      <c r="C86" s="83">
        <v>51101</v>
      </c>
      <c r="D86" s="84" t="s">
        <v>88</v>
      </c>
      <c r="E86" s="85">
        <f>IFERROR(INDEX('2024'!$C$109:$AC$201,MATCH($C86,'2024'!$C$109:$C$201,0),19),0)</f>
        <v>240000</v>
      </c>
      <c r="F86" s="86">
        <f>IFERROR(INDEX('2024'!$C$7:$AC$99,MATCH($C86,'2024'!$C$7:$C$99,0),19),0)</f>
        <v>210000</v>
      </c>
      <c r="G86" s="87">
        <f t="shared" si="15"/>
        <v>0.875</v>
      </c>
      <c r="H86" s="88">
        <f t="shared" si="16"/>
        <v>2.8847342610272401E-5</v>
      </c>
      <c r="I86" s="89">
        <f t="shared" si="17"/>
        <v>-30000</v>
      </c>
      <c r="J86" s="90">
        <f t="shared" si="18"/>
        <v>-0.125</v>
      </c>
      <c r="K86" s="91">
        <f>VLOOKUP($C86,'2024'!$C$110:$U$201,VLOOKUP($L$4,Master!$D$9:$G$20,4,FALSE),FALSE)</f>
        <v>30000</v>
      </c>
      <c r="L86" s="92">
        <f>VLOOKUP($C86,'2024'!$C$8:$U$100,VLOOKUP($L$4,Master!$D$9:$G$20,4,FALSE),FALSE)</f>
        <v>0</v>
      </c>
      <c r="M86" s="92">
        <f t="shared" si="19"/>
        <v>0</v>
      </c>
      <c r="N86" s="88">
        <f t="shared" si="20"/>
        <v>0</v>
      </c>
      <c r="O86" s="92">
        <f t="shared" si="21"/>
        <v>-30000</v>
      </c>
      <c r="P86" s="93">
        <f t="shared" si="22"/>
        <v>-1</v>
      </c>
      <c r="Q86" s="81"/>
    </row>
    <row r="87" spans="2:17" s="82" customFormat="1" ht="12.75" x14ac:dyDescent="0.2">
      <c r="B87" s="73"/>
      <c r="C87" s="83">
        <v>51301</v>
      </c>
      <c r="D87" s="84" t="s">
        <v>89</v>
      </c>
      <c r="E87" s="85">
        <f>IFERROR(INDEX('2024'!$C$109:$AC$201,MATCH($C87,'2024'!$C$109:$C$201,0),19),0)</f>
        <v>361443.76000000018</v>
      </c>
      <c r="F87" s="86">
        <f>IFERROR(INDEX('2024'!$C$7:$AC$99,MATCH($C87,'2024'!$C$7:$C$99,0),19),0)</f>
        <v>293618.87</v>
      </c>
      <c r="G87" s="87">
        <f t="shared" si="15"/>
        <v>0.81235008732755509</v>
      </c>
      <c r="H87" s="88">
        <f t="shared" si="16"/>
        <v>4.0333924474909678E-5</v>
      </c>
      <c r="I87" s="89">
        <f t="shared" si="17"/>
        <v>-67824.890000000189</v>
      </c>
      <c r="J87" s="90">
        <f t="shared" si="18"/>
        <v>-0.18764991267244496</v>
      </c>
      <c r="K87" s="91">
        <f>VLOOKUP($C87,'2024'!$C$110:$U$201,VLOOKUP($L$4,Master!$D$9:$G$20,4,FALSE),FALSE)</f>
        <v>42754.290000000015</v>
      </c>
      <c r="L87" s="92">
        <f>VLOOKUP($C87,'2024'!$C$8:$U$100,VLOOKUP($L$4,Master!$D$9:$G$20,4,FALSE),FALSE)</f>
        <v>35072.57</v>
      </c>
      <c r="M87" s="92">
        <f t="shared" si="19"/>
        <v>0.8203286734500792</v>
      </c>
      <c r="N87" s="88">
        <f t="shared" si="20"/>
        <v>4.8178592524417218E-6</v>
      </c>
      <c r="O87" s="92">
        <f t="shared" si="21"/>
        <v>-7681.7200000000157</v>
      </c>
      <c r="P87" s="93">
        <f t="shared" si="22"/>
        <v>-0.1796713265499208</v>
      </c>
      <c r="Q87" s="81"/>
    </row>
    <row r="88" spans="2:17" s="82" customFormat="1" ht="12.75" x14ac:dyDescent="0.2">
      <c r="B88" s="73"/>
      <c r="C88" s="83">
        <v>51401</v>
      </c>
      <c r="D88" s="84" t="s">
        <v>90</v>
      </c>
      <c r="E88" s="85">
        <f>IFERROR(INDEX('2024'!$C$109:$AC$201,MATCH($C88,'2024'!$C$109:$C$201,0),19),0)</f>
        <v>58602.51999999999</v>
      </c>
      <c r="F88" s="86">
        <f>IFERROR(INDEX('2024'!$C$7:$AC$99,MATCH($C88,'2024'!$C$7:$C$99,0),19),0)</f>
        <v>58991.350000000006</v>
      </c>
      <c r="G88" s="87">
        <f t="shared" si="15"/>
        <v>1.0066350389027643</v>
      </c>
      <c r="H88" s="88">
        <f t="shared" si="16"/>
        <v>8.1035413547261566E-6</v>
      </c>
      <c r="I88" s="89">
        <f t="shared" si="17"/>
        <v>388.8300000000163</v>
      </c>
      <c r="J88" s="90">
        <f t="shared" si="18"/>
        <v>6.6350389027641874E-3</v>
      </c>
      <c r="K88" s="91">
        <f>VLOOKUP($C88,'2024'!$C$110:$U$201,VLOOKUP($L$4,Master!$D$9:$G$20,4,FALSE),FALSE)</f>
        <v>6449.2999999999993</v>
      </c>
      <c r="L88" s="92">
        <f>VLOOKUP($C88,'2024'!$C$8:$U$100,VLOOKUP($L$4,Master!$D$9:$G$20,4,FALSE),FALSE)</f>
        <v>6517.5900000000011</v>
      </c>
      <c r="M88" s="92">
        <f t="shared" si="19"/>
        <v>1.0105887460654648</v>
      </c>
      <c r="N88" s="88">
        <f t="shared" si="20"/>
        <v>8.9531024630135869E-7</v>
      </c>
      <c r="O88" s="92">
        <f t="shared" si="21"/>
        <v>68.290000000001783</v>
      </c>
      <c r="P88" s="93">
        <f t="shared" si="22"/>
        <v>1.0588746065464746E-2</v>
      </c>
      <c r="Q88" s="81"/>
    </row>
    <row r="89" spans="2:17" s="82" customFormat="1" ht="12.75" x14ac:dyDescent="0.2">
      <c r="B89" s="73"/>
      <c r="C89" s="83">
        <v>51601</v>
      </c>
      <c r="D89" s="84" t="s">
        <v>91</v>
      </c>
      <c r="E89" s="85">
        <f>IFERROR(INDEX('2024'!$C$109:$AC$201,MATCH($C89,'2024'!$C$109:$C$201,0),19),0)</f>
        <v>362001.33000000007</v>
      </c>
      <c r="F89" s="86">
        <f>IFERROR(INDEX('2024'!$C$7:$AC$99,MATCH($C89,'2024'!$C$7:$C$99,0),19),0)</f>
        <v>314256.14</v>
      </c>
      <c r="G89" s="87">
        <f t="shared" si="15"/>
        <v>0.86810769452145364</v>
      </c>
      <c r="H89" s="88">
        <f t="shared" si="16"/>
        <v>4.3168831133151096E-5</v>
      </c>
      <c r="I89" s="89">
        <f t="shared" si="17"/>
        <v>-47745.190000000061</v>
      </c>
      <c r="J89" s="90">
        <f t="shared" si="18"/>
        <v>-0.1318923054785463</v>
      </c>
      <c r="K89" s="91">
        <f>VLOOKUP($C89,'2024'!$C$110:$U$201,VLOOKUP($L$4,Master!$D$9:$G$20,4,FALSE),FALSE)</f>
        <v>43140.930000000008</v>
      </c>
      <c r="L89" s="92">
        <f>VLOOKUP($C89,'2024'!$C$8:$U$100,VLOOKUP($L$4,Master!$D$9:$G$20,4,FALSE),FALSE)</f>
        <v>39999.259999999987</v>
      </c>
      <c r="M89" s="92">
        <f t="shared" si="19"/>
        <v>0.92717658149696769</v>
      </c>
      <c r="N89" s="88">
        <f t="shared" si="20"/>
        <v>5.4946302732255436E-6</v>
      </c>
      <c r="O89" s="92">
        <f t="shared" si="21"/>
        <v>-3141.6700000000201</v>
      </c>
      <c r="P89" s="93">
        <f t="shared" si="22"/>
        <v>-7.2823418503032256E-2</v>
      </c>
      <c r="Q89" s="81"/>
    </row>
    <row r="90" spans="2:17" s="82" customFormat="1" ht="12.75" x14ac:dyDescent="0.2">
      <c r="B90" s="73"/>
      <c r="C90" s="83">
        <v>51801</v>
      </c>
      <c r="D90" s="84" t="s">
        <v>92</v>
      </c>
      <c r="E90" s="85">
        <f>IFERROR(INDEX('2024'!$C$109:$AC$201,MATCH($C90,'2024'!$C$109:$C$201,0),19),0)</f>
        <v>12475810.879999999</v>
      </c>
      <c r="F90" s="86">
        <f>IFERROR(INDEX('2024'!$C$7:$AC$99,MATCH($C90,'2024'!$C$7:$C$99,0),19),0)</f>
        <v>12475810.879999999</v>
      </c>
      <c r="G90" s="87">
        <f t="shared" si="15"/>
        <v>1</v>
      </c>
      <c r="H90" s="88">
        <f t="shared" si="16"/>
        <v>1.7137809085539238E-3</v>
      </c>
      <c r="I90" s="89">
        <f t="shared" si="17"/>
        <v>0</v>
      </c>
      <c r="J90" s="90">
        <f t="shared" si="18"/>
        <v>0</v>
      </c>
      <c r="K90" s="91">
        <f>VLOOKUP($C90,'2024'!$C$110:$U$201,VLOOKUP($L$4,Master!$D$9:$G$20,4,FALSE),FALSE)</f>
        <v>1559476.36</v>
      </c>
      <c r="L90" s="92">
        <f>VLOOKUP($C90,'2024'!$C$8:$U$100,VLOOKUP($L$4,Master!$D$9:$G$20,4,FALSE),FALSE)</f>
        <v>1559476.36</v>
      </c>
      <c r="M90" s="92">
        <f t="shared" si="19"/>
        <v>1</v>
      </c>
      <c r="N90" s="88">
        <f t="shared" si="20"/>
        <v>2.142226135692405E-4</v>
      </c>
      <c r="O90" s="92">
        <f t="shared" si="21"/>
        <v>0</v>
      </c>
      <c r="P90" s="93">
        <f t="shared" si="22"/>
        <v>0</v>
      </c>
      <c r="Q90" s="81"/>
    </row>
    <row r="91" spans="2:17" s="82" customFormat="1" ht="25.5" x14ac:dyDescent="0.2">
      <c r="B91" s="73"/>
      <c r="C91" s="83">
        <v>51901</v>
      </c>
      <c r="D91" s="84" t="s">
        <v>93</v>
      </c>
      <c r="E91" s="85">
        <f>IFERROR(INDEX('2024'!$C$109:$AC$201,MATCH($C91,'2024'!$C$109:$C$201,0),19),0)</f>
        <v>309829.39000000013</v>
      </c>
      <c r="F91" s="86">
        <f>IFERROR(INDEX('2024'!$C$7:$AC$99,MATCH($C91,'2024'!$C$7:$C$99,0),19),0)</f>
        <v>294128.5500000001</v>
      </c>
      <c r="G91" s="87">
        <f t="shared" si="15"/>
        <v>0.94932423938219668</v>
      </c>
      <c r="H91" s="88">
        <f t="shared" si="16"/>
        <v>4.0403938349107806E-5</v>
      </c>
      <c r="I91" s="89">
        <f t="shared" si="17"/>
        <v>-15700.840000000026</v>
      </c>
      <c r="J91" s="90">
        <f t="shared" si="18"/>
        <v>-5.0675760617803295E-2</v>
      </c>
      <c r="K91" s="91">
        <f>VLOOKUP($C91,'2024'!$C$110:$U$201,VLOOKUP($L$4,Master!$D$9:$G$20,4,FALSE),FALSE)</f>
        <v>41249.790000000008</v>
      </c>
      <c r="L91" s="92">
        <f>VLOOKUP($C91,'2024'!$C$8:$U$100,VLOOKUP($L$4,Master!$D$9:$G$20,4,FALSE),FALSE)</f>
        <v>39609.62000000001</v>
      </c>
      <c r="M91" s="92">
        <f t="shared" si="19"/>
        <v>0.96023810060608794</v>
      </c>
      <c r="N91" s="88">
        <f t="shared" si="20"/>
        <v>5.4411060895366579E-6</v>
      </c>
      <c r="O91" s="92">
        <f t="shared" si="21"/>
        <v>-1640.1699999999983</v>
      </c>
      <c r="P91" s="93">
        <f t="shared" si="22"/>
        <v>-3.9761899393912017E-2</v>
      </c>
      <c r="Q91" s="81"/>
    </row>
    <row r="92" spans="2:17" s="82" customFormat="1" ht="12.75" x14ac:dyDescent="0.2">
      <c r="B92" s="73"/>
      <c r="C92" s="94">
        <v>52001</v>
      </c>
      <c r="D92" s="95" t="s">
        <v>94</v>
      </c>
      <c r="E92" s="96">
        <f>IFERROR(INDEX('2024'!$C$109:$AC$201,MATCH($C92,'2024'!$C$109:$C$201,0),19),0)</f>
        <v>1630282.6699999997</v>
      </c>
      <c r="F92" s="97">
        <f>IFERROR(INDEX('2024'!$C$7:$AC$99,MATCH($C92,'2024'!$C$7:$C$99,0),19),0)</f>
        <v>971052.24000000011</v>
      </c>
      <c r="G92" s="98">
        <f t="shared" si="15"/>
        <v>0.59563427733670282</v>
      </c>
      <c r="H92" s="99">
        <f t="shared" si="16"/>
        <v>1.3339179361786889E-4</v>
      </c>
      <c r="I92" s="100">
        <f t="shared" si="17"/>
        <v>-659230.42999999959</v>
      </c>
      <c r="J92" s="101">
        <f t="shared" si="18"/>
        <v>-0.40436572266329723</v>
      </c>
      <c r="K92" s="102">
        <f>VLOOKUP($C92,'2024'!$C$110:$U$201,VLOOKUP($L$4,Master!$D$9:$G$20,4,FALSE),FALSE)</f>
        <v>168232.24000000002</v>
      </c>
      <c r="L92" s="104">
        <f>VLOOKUP($C92,'2024'!$C$8:$U$100,VLOOKUP($L$4,Master!$D$9:$G$20,4,FALSE),FALSE)</f>
        <v>79789.25</v>
      </c>
      <c r="M92" s="103">
        <f t="shared" si="19"/>
        <v>0.4742803757472408</v>
      </c>
      <c r="N92" s="99">
        <f t="shared" si="20"/>
        <v>1.0960513482698462E-5</v>
      </c>
      <c r="O92" s="104">
        <f t="shared" si="21"/>
        <v>-88442.99000000002</v>
      </c>
      <c r="P92" s="105">
        <f t="shared" si="22"/>
        <v>-0.5257196242527592</v>
      </c>
      <c r="Q92" s="81"/>
    </row>
    <row r="93" spans="2:17" s="82" customFormat="1" ht="12.75" x14ac:dyDescent="0.2">
      <c r="B93" s="73"/>
      <c r="C93" s="94">
        <v>52301</v>
      </c>
      <c r="D93" s="95" t="s">
        <v>95</v>
      </c>
      <c r="E93" s="96">
        <f>IFERROR(INDEX('2024'!$C$109:$AC$201,MATCH($C93,'2024'!$C$109:$C$201,0),19),0)</f>
        <v>249142.28000000003</v>
      </c>
      <c r="F93" s="97">
        <f>IFERROR(INDEX('2024'!$C$7:$AC$99,MATCH($C93,'2024'!$C$7:$C$99,0),19),0)</f>
        <v>281839.04000000004</v>
      </c>
      <c r="G93" s="98">
        <f t="shared" si="15"/>
        <v>1.1312372994258542</v>
      </c>
      <c r="H93" s="99">
        <f t="shared" si="16"/>
        <v>3.8715749275382236E-5</v>
      </c>
      <c r="I93" s="100">
        <f t="shared" si="17"/>
        <v>32696.760000000009</v>
      </c>
      <c r="J93" s="101">
        <f t="shared" si="18"/>
        <v>0.13123729942585419</v>
      </c>
      <c r="K93" s="102">
        <f>VLOOKUP($C93,'2024'!$C$110:$U$201,VLOOKUP($L$4,Master!$D$9:$G$20,4,FALSE),FALSE)</f>
        <v>29927.320000000003</v>
      </c>
      <c r="L93" s="104">
        <f>VLOOKUP($C93,'2024'!$C$8:$U$100,VLOOKUP($L$4,Master!$D$9:$G$20,4,FALSE),FALSE)</f>
        <v>33591.300000000003</v>
      </c>
      <c r="M93" s="104">
        <f t="shared" si="19"/>
        <v>1.1224292719829239</v>
      </c>
      <c r="N93" s="99">
        <f t="shared" si="20"/>
        <v>4.6143797134497303E-6</v>
      </c>
      <c r="O93" s="104">
        <f t="shared" si="21"/>
        <v>3663.9799999999996</v>
      </c>
      <c r="P93" s="105">
        <f t="shared" si="22"/>
        <v>0.12242927198292393</v>
      </c>
      <c r="Q93" s="81"/>
    </row>
    <row r="94" spans="2:17" s="82" customFormat="1" ht="12.75" x14ac:dyDescent="0.2">
      <c r="B94" s="73"/>
      <c r="C94" s="94">
        <v>52401</v>
      </c>
      <c r="D94" s="95" t="s">
        <v>96</v>
      </c>
      <c r="E94" s="96">
        <f>IFERROR(INDEX('2024'!$C$109:$AC$201,MATCH($C94,'2024'!$C$109:$C$201,0),19),0)</f>
        <v>122445.60999999999</v>
      </c>
      <c r="F94" s="97">
        <f>IFERROR(INDEX('2024'!$C$7:$AC$99,MATCH($C94,'2024'!$C$7:$C$99,0),19),0)</f>
        <v>102445.61</v>
      </c>
      <c r="G94" s="98">
        <f t="shared" ref="G94:G100" si="23">IFERROR(F94/E94,0)</f>
        <v>0.83666217188186665</v>
      </c>
      <c r="H94" s="99">
        <f t="shared" ref="H94:H100" si="24">F94/$D$4</f>
        <v>1.4072779098039755E-5</v>
      </c>
      <c r="I94" s="100">
        <f t="shared" ref="I94:I100" si="25">F94-E94</f>
        <v>-19999.999999999985</v>
      </c>
      <c r="J94" s="101">
        <f t="shared" ref="J94:J100" si="26">IFERROR(I94/E94,0)</f>
        <v>-0.16333782811813333</v>
      </c>
      <c r="K94" s="102">
        <f>VLOOKUP($C94,'2024'!$C$110:$U$201,VLOOKUP($L$4,Master!$D$9:$G$20,4,FALSE),FALSE)</f>
        <v>17321.84</v>
      </c>
      <c r="L94" s="104">
        <f>VLOOKUP($C94,'2024'!$C$8:$U$100,VLOOKUP($L$4,Master!$D$9:$G$20,4,FALSE),FALSE)</f>
        <v>32858.240000000005</v>
      </c>
      <c r="M94" s="104">
        <f t="shared" ref="M94:M100" si="27">IFERROR(L94/K94,0)</f>
        <v>1.8969254998314269</v>
      </c>
      <c r="N94" s="99">
        <f t="shared" ref="N94:N100" si="28">L94/$D$4</f>
        <v>4.5136805088121772E-6</v>
      </c>
      <c r="O94" s="104">
        <f t="shared" ref="O94:O100" si="29">L94-K94</f>
        <v>15536.400000000005</v>
      </c>
      <c r="P94" s="105">
        <f t="shared" ref="P94:P100" si="30">IFERROR(O94/K94,0)</f>
        <v>0.896925499831427</v>
      </c>
      <c r="Q94" s="81"/>
    </row>
    <row r="95" spans="2:17" s="82" customFormat="1" ht="12.75" x14ac:dyDescent="0.2">
      <c r="B95" s="73"/>
      <c r="C95" s="94">
        <v>52601</v>
      </c>
      <c r="D95" s="95" t="s">
        <v>97</v>
      </c>
      <c r="E95" s="96">
        <f>IFERROR(INDEX('2024'!$C$109:$AC$201,MATCH($C95,'2024'!$C$109:$C$201,0),19),0)</f>
        <v>1919871.29</v>
      </c>
      <c r="F95" s="97">
        <f>IFERROR(INDEX('2024'!$C$7:$AC$99,MATCH($C95,'2024'!$C$7:$C$99,0),19),0)</f>
        <v>229122.61000000002</v>
      </c>
      <c r="G95" s="98">
        <f t="shared" si="23"/>
        <v>0.11934269301980135</v>
      </c>
      <c r="H95" s="99">
        <f t="shared" si="24"/>
        <v>3.1474183002046788E-5</v>
      </c>
      <c r="I95" s="100">
        <f t="shared" si="25"/>
        <v>-1690748.68</v>
      </c>
      <c r="J95" s="101">
        <f t="shared" si="26"/>
        <v>-0.88065730698019862</v>
      </c>
      <c r="K95" s="102">
        <f>VLOOKUP($C95,'2024'!$C$110:$U$201,VLOOKUP($L$4,Master!$D$9:$G$20,4,FALSE),FALSE)</f>
        <v>38384.079999999994</v>
      </c>
      <c r="L95" s="104">
        <f>VLOOKUP($C95,'2024'!$C$8:$U$100,VLOOKUP($L$4,Master!$D$9:$G$20,4,FALSE),FALSE)</f>
        <v>28409.27</v>
      </c>
      <c r="M95" s="104">
        <f t="shared" si="27"/>
        <v>0.74013158580328109</v>
      </c>
      <c r="N95" s="99">
        <f t="shared" si="28"/>
        <v>3.9025330714177784E-6</v>
      </c>
      <c r="O95" s="104">
        <f t="shared" si="29"/>
        <v>-9974.809999999994</v>
      </c>
      <c r="P95" s="105">
        <f t="shared" si="30"/>
        <v>-0.25986841419671891</v>
      </c>
      <c r="Q95" s="81"/>
    </row>
    <row r="96" spans="2:17" s="82" customFormat="1" ht="12.75" x14ac:dyDescent="0.2">
      <c r="B96" s="73"/>
      <c r="C96" s="94">
        <v>60101</v>
      </c>
      <c r="D96" s="95" t="s">
        <v>98</v>
      </c>
      <c r="E96" s="96">
        <f>IFERROR(INDEX('2024'!$C$109:$AC$201,MATCH($C96,'2024'!$C$109:$C$201,0),19),0)</f>
        <v>491446617.27000004</v>
      </c>
      <c r="F96" s="97">
        <f>IFERROR(INDEX('2024'!$C$7:$AC$99,MATCH($C96,'2024'!$C$7:$C$99,0),19),0)</f>
        <v>481973498.2899999</v>
      </c>
      <c r="G96" s="98">
        <f t="shared" si="23"/>
        <v>0.98072401223835137</v>
      </c>
      <c r="H96" s="99">
        <f t="shared" si="24"/>
        <v>6.6207879210681747E-2</v>
      </c>
      <c r="I96" s="100">
        <f t="shared" si="25"/>
        <v>-9473118.9800001383</v>
      </c>
      <c r="J96" s="101">
        <f t="shared" si="26"/>
        <v>-1.9275987761648627E-2</v>
      </c>
      <c r="K96" s="102">
        <f>VLOOKUP($C96,'2024'!$C$110:$U$201,VLOOKUP($L$4,Master!$D$9:$G$20,4,FALSE),FALSE)</f>
        <v>63919199.31000001</v>
      </c>
      <c r="L96" s="104">
        <f>VLOOKUP($C96,'2024'!$C$8:$U$100,VLOOKUP($L$4,Master!$D$9:$G$20,4,FALSE),FALSE)</f>
        <v>62484117.140000001</v>
      </c>
      <c r="M96" s="104">
        <f t="shared" si="27"/>
        <v>0.977548495827677</v>
      </c>
      <c r="N96" s="99">
        <f t="shared" si="28"/>
        <v>8.5833368325617821E-3</v>
      </c>
      <c r="O96" s="104">
        <f t="shared" si="29"/>
        <v>-1435082.1700000092</v>
      </c>
      <c r="P96" s="105">
        <f t="shared" si="30"/>
        <v>-2.2451504172322979E-2</v>
      </c>
      <c r="Q96" s="81"/>
    </row>
    <row r="97" spans="2:17" s="82" customFormat="1" ht="12.75" x14ac:dyDescent="0.2">
      <c r="B97" s="73"/>
      <c r="C97" s="94">
        <v>60201</v>
      </c>
      <c r="D97" s="95" t="s">
        <v>99</v>
      </c>
      <c r="E97" s="96">
        <f>IFERROR(INDEX('2024'!$C$109:$AC$201,MATCH($C97,'2024'!$C$109:$C$201,0),19),0)</f>
        <v>278398444.5</v>
      </c>
      <c r="F97" s="97">
        <f>IFERROR(INDEX('2024'!$C$7:$AC$99,MATCH($C97,'2024'!$C$7:$C$99,0),19),0)</f>
        <v>268510288.95999998</v>
      </c>
      <c r="G97" s="98">
        <f t="shared" si="23"/>
        <v>0.96448200147899887</v>
      </c>
      <c r="H97" s="99">
        <f t="shared" si="24"/>
        <v>3.68848014286303E-2</v>
      </c>
      <c r="I97" s="100">
        <f t="shared" si="25"/>
        <v>-9888155.5400000215</v>
      </c>
      <c r="J97" s="101">
        <f t="shared" si="26"/>
        <v>-3.5517998521001154E-2</v>
      </c>
      <c r="K97" s="102">
        <f>VLOOKUP($C97,'2024'!$C$110:$U$201,VLOOKUP($L$4,Master!$D$9:$G$20,4,FALSE),FALSE)</f>
        <v>35814195.484999999</v>
      </c>
      <c r="L97" s="104">
        <f>VLOOKUP($C97,'2024'!$C$8:$U$100,VLOOKUP($L$4,Master!$D$9:$G$20,4,FALSE),FALSE)</f>
        <v>30337416.049999993</v>
      </c>
      <c r="M97" s="104">
        <f t="shared" si="27"/>
        <v>0.84707797115549233</v>
      </c>
      <c r="N97" s="99">
        <f t="shared" si="28"/>
        <v>4.167399212879651E-3</v>
      </c>
      <c r="O97" s="104">
        <f t="shared" si="29"/>
        <v>-5476779.4350000061</v>
      </c>
      <c r="P97" s="105">
        <f t="shared" si="30"/>
        <v>-0.15292202884450767</v>
      </c>
      <c r="Q97" s="81"/>
    </row>
    <row r="98" spans="2:17" s="82" customFormat="1" ht="12.75" x14ac:dyDescent="0.2">
      <c r="B98" s="73"/>
      <c r="C98" s="94">
        <v>60301</v>
      </c>
      <c r="D98" s="95" t="s">
        <v>100</v>
      </c>
      <c r="E98" s="96">
        <f>IFERROR(INDEX('2024'!$C$109:$AC$201,MATCH($C98,'2024'!$C$109:$C$201,0),19),0)</f>
        <v>41982808.890000001</v>
      </c>
      <c r="F98" s="97">
        <f>IFERROR(INDEX('2024'!$C$7:$AC$99,MATCH($C98,'2024'!$C$7:$C$99,0),19),0)</f>
        <v>37454943.679999977</v>
      </c>
      <c r="G98" s="98">
        <f t="shared" si="23"/>
        <v>0.8921495409736977</v>
      </c>
      <c r="H98" s="99">
        <f t="shared" si="24"/>
        <v>5.1451218704067448E-3</v>
      </c>
      <c r="I98" s="100">
        <f t="shared" si="25"/>
        <v>-4527865.2100000232</v>
      </c>
      <c r="J98" s="101">
        <f t="shared" si="26"/>
        <v>-0.10785045902630226</v>
      </c>
      <c r="K98" s="102">
        <f>VLOOKUP($C98,'2024'!$C$110:$U$201,VLOOKUP($L$4,Master!$D$9:$G$20,4,FALSE),FALSE)</f>
        <v>5360274.84</v>
      </c>
      <c r="L98" s="104">
        <f>VLOOKUP($C98,'2024'!$C$8:$U$100,VLOOKUP($L$4,Master!$D$9:$G$20,4,FALSE),FALSE)</f>
        <v>4419368.4600000009</v>
      </c>
      <c r="M98" s="104">
        <f t="shared" si="27"/>
        <v>0.82446676558846022</v>
      </c>
      <c r="N98" s="99">
        <f t="shared" si="28"/>
        <v>6.0708112422215219E-4</v>
      </c>
      <c r="O98" s="104">
        <f t="shared" si="29"/>
        <v>-940906.37999999896</v>
      </c>
      <c r="P98" s="105">
        <f t="shared" si="30"/>
        <v>-0.17553323441153978</v>
      </c>
      <c r="Q98" s="81"/>
    </row>
    <row r="99" spans="2:17" s="82" customFormat="1" ht="12.75" x14ac:dyDescent="0.2">
      <c r="B99" s="73"/>
      <c r="C99" s="94">
        <v>60501</v>
      </c>
      <c r="D99" s="95" t="s">
        <v>101</v>
      </c>
      <c r="E99" s="96">
        <f>IFERROR(INDEX('2024'!$C$109:$AC$201,MATCH($C99,'2024'!$C$109:$C$201,0),19),0)</f>
        <v>9207279.040000001</v>
      </c>
      <c r="F99" s="97">
        <f>IFERROR(INDEX('2024'!$C$7:$AC$99,MATCH($C99,'2024'!$C$7:$C$99,0),19),0)</f>
        <v>7559240.8500000006</v>
      </c>
      <c r="G99" s="98">
        <f t="shared" si="23"/>
        <v>0.82100703336563585</v>
      </c>
      <c r="H99" s="99">
        <f t="shared" si="24"/>
        <v>1.0384000508262704E-3</v>
      </c>
      <c r="I99" s="100">
        <f t="shared" si="25"/>
        <v>-1648038.1900000004</v>
      </c>
      <c r="J99" s="101">
        <f t="shared" si="26"/>
        <v>-0.17899296663436415</v>
      </c>
      <c r="K99" s="102">
        <f>VLOOKUP($C99,'2024'!$C$110:$U$201,VLOOKUP($L$4,Master!$D$9:$G$20,4,FALSE),FALSE)</f>
        <v>19407.879999999997</v>
      </c>
      <c r="L99" s="104">
        <f>VLOOKUP($C99,'2024'!$C$8:$U$100,VLOOKUP($L$4,Master!$D$9:$G$20,4,FALSE),FALSE)</f>
        <v>14248.24</v>
      </c>
      <c r="M99" s="104">
        <f t="shared" si="27"/>
        <v>0.73414716084394593</v>
      </c>
      <c r="N99" s="99">
        <f t="shared" si="28"/>
        <v>1.957256480349465E-6</v>
      </c>
      <c r="O99" s="104">
        <f t="shared" si="29"/>
        <v>-5159.6399999999976</v>
      </c>
      <c r="P99" s="105">
        <f t="shared" si="30"/>
        <v>-0.26585283915605407</v>
      </c>
      <c r="Q99" s="81"/>
    </row>
    <row r="100" spans="2:17" s="82" customFormat="1" ht="13.5" thickBot="1" x14ac:dyDescent="0.25">
      <c r="B100" s="73"/>
      <c r="C100" s="94">
        <v>60601</v>
      </c>
      <c r="D100" s="95" t="s">
        <v>102</v>
      </c>
      <c r="E100" s="96">
        <f>IFERROR(INDEX('2024'!$C$109:$AC$201,MATCH($C100,'2024'!$C$109:$C$201,0),19),0)</f>
        <v>859305.89</v>
      </c>
      <c r="F100" s="97">
        <f>IFERROR(INDEX('2024'!$C$7:$AC$99,MATCH($C100,'2024'!$C$7:$C$99,0),19),0)</f>
        <v>279642.67000000004</v>
      </c>
      <c r="G100" s="98">
        <f t="shared" si="23"/>
        <v>0.32542855024536144</v>
      </c>
      <c r="H100" s="99">
        <f t="shared" si="24"/>
        <v>3.8414037666387359E-5</v>
      </c>
      <c r="I100" s="100">
        <f t="shared" si="25"/>
        <v>-579663.22</v>
      </c>
      <c r="J100" s="101">
        <f t="shared" si="26"/>
        <v>-0.67457144975463856</v>
      </c>
      <c r="K100" s="102">
        <f>VLOOKUP($C100,'2024'!$C$110:$U$201,VLOOKUP($L$4,Master!$D$9:$G$20,4,FALSE),FALSE)</f>
        <v>106482.65000000001</v>
      </c>
      <c r="L100" s="104">
        <f>VLOOKUP($C100,'2024'!$C$8:$U$100,VLOOKUP($L$4,Master!$D$9:$G$20,4,FALSE),FALSE)</f>
        <v>41857.380000000005</v>
      </c>
      <c r="M100" s="104">
        <f t="shared" si="27"/>
        <v>0.39309108103526724</v>
      </c>
      <c r="N100" s="99">
        <f t="shared" si="28"/>
        <v>5.7498770553731613E-6</v>
      </c>
      <c r="O100" s="104">
        <f t="shared" si="29"/>
        <v>-64625.270000000004</v>
      </c>
      <c r="P100" s="105">
        <f t="shared" si="30"/>
        <v>-0.60690891896473276</v>
      </c>
      <c r="Q100" s="81"/>
    </row>
    <row r="101" spans="2:17" ht="16.5" thickTop="1" thickBot="1" x14ac:dyDescent="0.25">
      <c r="B101" s="106"/>
      <c r="C101" s="107"/>
      <c r="D101" s="108"/>
      <c r="E101" s="109"/>
      <c r="F101" s="109"/>
      <c r="G101" s="110"/>
      <c r="H101" s="110"/>
      <c r="I101" s="109"/>
      <c r="J101" s="110"/>
      <c r="K101" s="111"/>
      <c r="L101" s="109"/>
      <c r="M101" s="109"/>
      <c r="N101" s="110"/>
      <c r="O101" s="109"/>
      <c r="P101" s="110"/>
      <c r="Q101" s="112"/>
    </row>
    <row r="102" spans="2:17" ht="15.75" thickTop="1" x14ac:dyDescent="0.2"/>
    <row r="103" spans="2:17" x14ac:dyDescent="0.2">
      <c r="E103" s="118"/>
      <c r="F103" s="118"/>
      <c r="G103" s="119"/>
      <c r="H103" s="119"/>
      <c r="I103" s="120"/>
      <c r="J103" s="119"/>
      <c r="K103" s="118"/>
      <c r="L103" s="118"/>
      <c r="M103" s="118"/>
      <c r="N103" s="119"/>
      <c r="O103" s="120"/>
      <c r="P103" s="119"/>
    </row>
    <row r="104" spans="2:17" x14ac:dyDescent="0.2">
      <c r="E104" s="121"/>
      <c r="F104" s="121"/>
    </row>
  </sheetData>
  <sheetProtection algorithmName="SHA-512" hashValue="Y5nl/e9i9HEy/AvZ6J0wJ5wfyf2XvQGVwUgrrEcZBB2q8FIyqzHgP1IYKwF4U1/MJ9AIagqzMjMiXZDemIhtIg==" saltValue="zU6+TZRhezvKabCC4ga/uw==" spinCount="100000" sheet="1" objects="1" scenarios="1"/>
  <mergeCells count="5">
    <mergeCell ref="O5:P5"/>
    <mergeCell ref="C8:D8"/>
    <mergeCell ref="F5:H5"/>
    <mergeCell ref="I5:J5"/>
    <mergeCell ref="L5:N5"/>
  </mergeCells>
  <conditionalFormatting sqref="K9">
    <cfRule type="cellIs" dxfId="0" priority="1" operator="equal">
      <formula>0</formula>
    </cfRule>
  </conditionalFormatting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3"/>
  <sheetViews>
    <sheetView showGridLines="0" zoomScale="70" zoomScaleNormal="70" workbookViewId="0">
      <selection activeCell="D2" sqref="D2"/>
    </sheetView>
  </sheetViews>
  <sheetFormatPr defaultColWidth="9.140625" defaultRowHeight="12.75" x14ac:dyDescent="0.2"/>
  <cols>
    <col min="1" max="2" width="3.5703125" style="27" customWidth="1"/>
    <col min="3" max="3" width="11.85546875" style="115" customWidth="1"/>
    <col min="4" max="4" width="58" style="115" customWidth="1"/>
    <col min="5" max="16" width="17.85546875" style="115" bestFit="1" customWidth="1"/>
    <col min="17" max="17" width="20.5703125" style="115" bestFit="1" customWidth="1"/>
    <col min="18" max="18" width="3.85546875" style="27" customWidth="1"/>
    <col min="19" max="19" width="3.85546875" style="27" hidden="1" customWidth="1"/>
    <col min="20" max="20" width="3.5703125" style="27" hidden="1" customWidth="1"/>
    <col min="21" max="21" width="20.5703125" style="115" hidden="1" customWidth="1"/>
    <col min="22" max="22" width="3.85546875" style="27" hidden="1" customWidth="1"/>
    <col min="23" max="23" width="9.140625" style="27" hidden="1" customWidth="1"/>
    <col min="24" max="16384" width="9.140625" style="27"/>
  </cols>
  <sheetData>
    <row r="1" spans="2:22" x14ac:dyDescent="0.2">
      <c r="C1" s="113"/>
      <c r="D1" s="114"/>
    </row>
    <row r="2" spans="2:22" ht="13.5" thickBot="1" x14ac:dyDescent="0.25">
      <c r="C2" s="28"/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U2" s="30"/>
    </row>
    <row r="3" spans="2:22" s="124" customFormat="1" ht="14.25" thickTop="1" thickBot="1" x14ac:dyDescent="0.25">
      <c r="B3" s="34"/>
      <c r="C3" s="36"/>
      <c r="D3" s="36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40"/>
      <c r="S3" s="123"/>
      <c r="T3" s="34"/>
      <c r="U3" s="122"/>
      <c r="V3" s="40"/>
    </row>
    <row r="4" spans="2:22" s="124" customFormat="1" ht="19.5" thickBot="1" x14ac:dyDescent="0.25">
      <c r="B4" s="51"/>
      <c r="C4" s="53"/>
      <c r="D4" s="53"/>
      <c r="E4" s="181" t="s">
        <v>128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3"/>
      <c r="R4" s="55"/>
      <c r="S4" s="123"/>
      <c r="T4" s="51"/>
      <c r="V4" s="55"/>
    </row>
    <row r="5" spans="2:22" s="124" customFormat="1" x14ac:dyDescent="0.2">
      <c r="B5" s="51"/>
      <c r="C5" s="53"/>
      <c r="D5" s="53"/>
      <c r="E5" s="125" t="s">
        <v>9</v>
      </c>
      <c r="F5" s="125" t="s">
        <v>103</v>
      </c>
      <c r="G5" s="125" t="s">
        <v>104</v>
      </c>
      <c r="H5" s="125" t="s">
        <v>105</v>
      </c>
      <c r="I5" s="125" t="s">
        <v>106</v>
      </c>
      <c r="J5" s="125" t="s">
        <v>107</v>
      </c>
      <c r="K5" s="125" t="s">
        <v>108</v>
      </c>
      <c r="L5" s="125" t="s">
        <v>109</v>
      </c>
      <c r="M5" s="125" t="s">
        <v>110</v>
      </c>
      <c r="N5" s="125" t="s">
        <v>111</v>
      </c>
      <c r="O5" s="125" t="s">
        <v>112</v>
      </c>
      <c r="P5" s="125" t="s">
        <v>113</v>
      </c>
      <c r="Q5" s="125" t="s">
        <v>114</v>
      </c>
      <c r="R5" s="55"/>
      <c r="S5" s="123"/>
      <c r="T5" s="51"/>
      <c r="U5" s="125" t="s">
        <v>11</v>
      </c>
      <c r="V5" s="55"/>
    </row>
    <row r="6" spans="2:22" s="130" customFormat="1" ht="13.5" thickBot="1" x14ac:dyDescent="0.3">
      <c r="B6" s="67"/>
      <c r="C6" s="126" t="s">
        <v>117</v>
      </c>
      <c r="D6" s="127" t="s">
        <v>115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72"/>
      <c r="S6" s="129"/>
      <c r="T6" s="67"/>
      <c r="U6" s="128"/>
      <c r="V6" s="72"/>
    </row>
    <row r="7" spans="2:22" ht="13.5" thickBot="1" x14ac:dyDescent="0.25">
      <c r="B7" s="131"/>
      <c r="C7" s="184" t="s">
        <v>120</v>
      </c>
      <c r="D7" s="185"/>
      <c r="E7" s="132">
        <v>173442628.48000002</v>
      </c>
      <c r="F7" s="132">
        <v>221678386.61000004</v>
      </c>
      <c r="G7" s="132">
        <v>293214697.68999994</v>
      </c>
      <c r="H7" s="132">
        <v>376586530.88000005</v>
      </c>
      <c r="I7" s="132">
        <v>256089383.16</v>
      </c>
      <c r="J7" s="132">
        <v>273386941.54000002</v>
      </c>
      <c r="K7" s="132">
        <v>284267198.0999999</v>
      </c>
      <c r="L7" s="132">
        <v>211875725.77999997</v>
      </c>
      <c r="M7" s="132">
        <f t="shared" ref="M7:Q7" si="0">SUM(M8:M100)</f>
        <v>0</v>
      </c>
      <c r="N7" s="132">
        <f t="shared" si="0"/>
        <v>0</v>
      </c>
      <c r="O7" s="132">
        <f t="shared" si="0"/>
        <v>0</v>
      </c>
      <c r="P7" s="132">
        <f t="shared" si="0"/>
        <v>0</v>
      </c>
      <c r="Q7" s="132">
        <f t="shared" si="0"/>
        <v>2090550811.0199997</v>
      </c>
      <c r="R7" s="133"/>
      <c r="S7" s="134"/>
      <c r="T7" s="131"/>
      <c r="U7" s="132">
        <f>SUM(U8:U100)</f>
        <v>2090550811.0199997</v>
      </c>
      <c r="V7" s="133"/>
    </row>
    <row r="8" spans="2:22" x14ac:dyDescent="0.2">
      <c r="B8" s="131"/>
      <c r="C8" s="135">
        <v>10101</v>
      </c>
      <c r="D8" s="136" t="s">
        <v>20</v>
      </c>
      <c r="E8" s="137">
        <v>92239.98</v>
      </c>
      <c r="F8" s="137">
        <v>137025.43000000002</v>
      </c>
      <c r="G8" s="137">
        <v>141718.29</v>
      </c>
      <c r="H8" s="137">
        <v>174797.22</v>
      </c>
      <c r="I8" s="137">
        <v>173191.28</v>
      </c>
      <c r="J8" s="137">
        <v>97235.299999999988</v>
      </c>
      <c r="K8" s="137">
        <v>121416.01999999999</v>
      </c>
      <c r="L8" s="137">
        <v>80700.26999999999</v>
      </c>
      <c r="M8" s="137"/>
      <c r="N8" s="137"/>
      <c r="O8" s="137"/>
      <c r="P8" s="137"/>
      <c r="Q8" s="137">
        <f>SUM(E8:P8)</f>
        <v>1018323.79</v>
      </c>
      <c r="R8" s="133"/>
      <c r="S8" s="134"/>
      <c r="T8" s="131"/>
      <c r="U8" s="137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1018323.79</v>
      </c>
      <c r="V8" s="133"/>
    </row>
    <row r="9" spans="2:22" x14ac:dyDescent="0.2">
      <c r="B9" s="131"/>
      <c r="C9" s="135">
        <v>20101</v>
      </c>
      <c r="D9" s="136" t="s">
        <v>21</v>
      </c>
      <c r="E9" s="137">
        <v>581551.87999999989</v>
      </c>
      <c r="F9" s="137">
        <v>877866.34</v>
      </c>
      <c r="G9" s="137">
        <v>955742.71000000008</v>
      </c>
      <c r="H9" s="137">
        <v>1074043.8900000001</v>
      </c>
      <c r="I9" s="137">
        <v>905011.06</v>
      </c>
      <c r="J9" s="137">
        <v>916383.87000000011</v>
      </c>
      <c r="K9" s="137">
        <v>813506.08000000007</v>
      </c>
      <c r="L9" s="137">
        <v>647368.49000000011</v>
      </c>
      <c r="M9" s="137"/>
      <c r="N9" s="137"/>
      <c r="O9" s="137"/>
      <c r="P9" s="137"/>
      <c r="Q9" s="137">
        <f t="shared" ref="Q9:Q60" si="1">SUM(E9:P9)</f>
        <v>6771474.3200000003</v>
      </c>
      <c r="R9" s="133"/>
      <c r="S9" s="134"/>
      <c r="T9" s="131"/>
      <c r="U9" s="137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6771474.3200000003</v>
      </c>
      <c r="V9" s="133"/>
    </row>
    <row r="10" spans="2:22" x14ac:dyDescent="0.2">
      <c r="B10" s="131"/>
      <c r="C10" s="135">
        <v>20102</v>
      </c>
      <c r="D10" s="136" t="s">
        <v>22</v>
      </c>
      <c r="E10" s="137">
        <v>19726.499999999996</v>
      </c>
      <c r="F10" s="137">
        <v>32742.279999999995</v>
      </c>
      <c r="G10" s="137">
        <v>32668.229999999992</v>
      </c>
      <c r="H10" s="137">
        <v>30495.97</v>
      </c>
      <c r="I10" s="137">
        <v>28105.09</v>
      </c>
      <c r="J10" s="137">
        <v>35795.429999999993</v>
      </c>
      <c r="K10" s="137">
        <v>28849.14</v>
      </c>
      <c r="L10" s="137">
        <v>25901.000000000004</v>
      </c>
      <c r="M10" s="137"/>
      <c r="N10" s="137"/>
      <c r="O10" s="137"/>
      <c r="P10" s="137"/>
      <c r="Q10" s="137">
        <f t="shared" si="1"/>
        <v>234283.63999999996</v>
      </c>
      <c r="R10" s="133"/>
      <c r="S10" s="134"/>
      <c r="T10" s="131"/>
      <c r="U10" s="137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234283.63999999996</v>
      </c>
      <c r="V10" s="133"/>
    </row>
    <row r="11" spans="2:22" x14ac:dyDescent="0.2">
      <c r="B11" s="131"/>
      <c r="C11" s="135">
        <v>20105</v>
      </c>
      <c r="D11" s="136" t="s">
        <v>23</v>
      </c>
      <c r="E11" s="137">
        <v>0</v>
      </c>
      <c r="F11" s="137">
        <v>5760</v>
      </c>
      <c r="G11" s="137">
        <v>0</v>
      </c>
      <c r="H11" s="137">
        <v>5760</v>
      </c>
      <c r="I11" s="137">
        <v>2880</v>
      </c>
      <c r="J11" s="137">
        <v>3480</v>
      </c>
      <c r="K11" s="137">
        <v>4480</v>
      </c>
      <c r="L11" s="137">
        <v>4220</v>
      </c>
      <c r="M11" s="137"/>
      <c r="N11" s="137"/>
      <c r="O11" s="137"/>
      <c r="P11" s="137"/>
      <c r="Q11" s="137">
        <f t="shared" si="1"/>
        <v>26580</v>
      </c>
      <c r="R11" s="133"/>
      <c r="S11" s="134"/>
      <c r="T11" s="131"/>
      <c r="U11" s="137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26580</v>
      </c>
      <c r="V11" s="133"/>
    </row>
    <row r="12" spans="2:22" x14ac:dyDescent="0.2">
      <c r="B12" s="131"/>
      <c r="C12" s="135">
        <v>30101</v>
      </c>
      <c r="D12" s="136" t="s">
        <v>24</v>
      </c>
      <c r="E12" s="137">
        <v>77986.37</v>
      </c>
      <c r="F12" s="137">
        <v>88589.03</v>
      </c>
      <c r="G12" s="137">
        <v>101923.6</v>
      </c>
      <c r="H12" s="137">
        <v>87423.71</v>
      </c>
      <c r="I12" s="137">
        <v>83082.059999999969</v>
      </c>
      <c r="J12" s="137">
        <v>97780.89</v>
      </c>
      <c r="K12" s="137">
        <v>72508.94</v>
      </c>
      <c r="L12" s="137">
        <v>89802.51</v>
      </c>
      <c r="M12" s="137"/>
      <c r="N12" s="137"/>
      <c r="O12" s="137"/>
      <c r="P12" s="137"/>
      <c r="Q12" s="137">
        <f t="shared" si="1"/>
        <v>699097.1100000001</v>
      </c>
      <c r="R12" s="133"/>
      <c r="S12" s="134"/>
      <c r="T12" s="131"/>
      <c r="U12" s="137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699097.1100000001</v>
      </c>
      <c r="V12" s="133"/>
    </row>
    <row r="13" spans="2:22" x14ac:dyDescent="0.2">
      <c r="B13" s="131"/>
      <c r="C13" s="135">
        <v>30201</v>
      </c>
      <c r="D13" s="136" t="s">
        <v>25</v>
      </c>
      <c r="E13" s="137">
        <v>2095504.86</v>
      </c>
      <c r="F13" s="137">
        <v>2798750.8500000034</v>
      </c>
      <c r="G13" s="137">
        <v>2675253.6799999988</v>
      </c>
      <c r="H13" s="137">
        <v>2653655.450000003</v>
      </c>
      <c r="I13" s="137">
        <v>2550383.3400000031</v>
      </c>
      <c r="J13" s="137">
        <v>2799323.0400000005</v>
      </c>
      <c r="K13" s="137">
        <v>2628547.2199999983</v>
      </c>
      <c r="L13" s="137">
        <v>2803513.8299999963</v>
      </c>
      <c r="M13" s="137"/>
      <c r="N13" s="137"/>
      <c r="O13" s="137"/>
      <c r="P13" s="137"/>
      <c r="Q13" s="137">
        <f t="shared" si="1"/>
        <v>21004932.270000003</v>
      </c>
      <c r="R13" s="133"/>
      <c r="S13" s="134"/>
      <c r="T13" s="131"/>
      <c r="U13" s="137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21004932.270000003</v>
      </c>
      <c r="V13" s="133"/>
    </row>
    <row r="14" spans="2:22" x14ac:dyDescent="0.2">
      <c r="B14" s="131"/>
      <c r="C14" s="135">
        <v>30301</v>
      </c>
      <c r="D14" s="136" t="s">
        <v>26</v>
      </c>
      <c r="E14" s="137">
        <v>738463.00000000081</v>
      </c>
      <c r="F14" s="137">
        <v>905303.74999999953</v>
      </c>
      <c r="G14" s="137">
        <v>1026805.7200000004</v>
      </c>
      <c r="H14" s="137">
        <v>970532.12000000023</v>
      </c>
      <c r="I14" s="137">
        <v>884448.95000000054</v>
      </c>
      <c r="J14" s="137">
        <v>997258.28999999922</v>
      </c>
      <c r="K14" s="137">
        <v>1021891.1400000007</v>
      </c>
      <c r="L14" s="137">
        <v>850205.12000000034</v>
      </c>
      <c r="M14" s="137"/>
      <c r="N14" s="137"/>
      <c r="O14" s="137"/>
      <c r="P14" s="137"/>
      <c r="Q14" s="137">
        <f t="shared" si="1"/>
        <v>7394908.0900000008</v>
      </c>
      <c r="R14" s="133"/>
      <c r="S14" s="134"/>
      <c r="T14" s="131"/>
      <c r="U14" s="137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7394908.0900000008</v>
      </c>
      <c r="V14" s="133"/>
    </row>
    <row r="15" spans="2:22" x14ac:dyDescent="0.2">
      <c r="B15" s="131"/>
      <c r="C15" s="135">
        <v>30401</v>
      </c>
      <c r="D15" s="136" t="s">
        <v>27</v>
      </c>
      <c r="E15" s="137">
        <v>20457.62</v>
      </c>
      <c r="F15" s="137">
        <v>39914.880000000005</v>
      </c>
      <c r="G15" s="137">
        <v>47805.61</v>
      </c>
      <c r="H15" s="137">
        <v>53847.83</v>
      </c>
      <c r="I15" s="137">
        <v>41580.009999999995</v>
      </c>
      <c r="J15" s="137">
        <v>34718.909999999996</v>
      </c>
      <c r="K15" s="137">
        <v>47768.060000000012</v>
      </c>
      <c r="L15" s="137">
        <v>61230.879999999997</v>
      </c>
      <c r="M15" s="137"/>
      <c r="N15" s="137"/>
      <c r="O15" s="137"/>
      <c r="P15" s="137"/>
      <c r="Q15" s="137">
        <f t="shared" si="1"/>
        <v>347323.80000000005</v>
      </c>
      <c r="R15" s="133"/>
      <c r="S15" s="134"/>
      <c r="T15" s="131"/>
      <c r="U15" s="137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347323.80000000005</v>
      </c>
      <c r="V15" s="133"/>
    </row>
    <row r="16" spans="2:22" x14ac:dyDescent="0.2">
      <c r="B16" s="131"/>
      <c r="C16" s="135">
        <v>40101</v>
      </c>
      <c r="D16" s="136" t="s">
        <v>28</v>
      </c>
      <c r="E16" s="137">
        <v>259171.23000000004</v>
      </c>
      <c r="F16" s="137">
        <v>442589.35999999993</v>
      </c>
      <c r="G16" s="137">
        <v>487812.98999999987</v>
      </c>
      <c r="H16" s="137">
        <v>371009.78000000009</v>
      </c>
      <c r="I16" s="137">
        <v>438633.30000000005</v>
      </c>
      <c r="J16" s="137">
        <v>393782.38999999984</v>
      </c>
      <c r="K16" s="137">
        <v>460587.83999999997</v>
      </c>
      <c r="L16" s="137">
        <v>326902.35999999993</v>
      </c>
      <c r="M16" s="137"/>
      <c r="N16" s="137"/>
      <c r="O16" s="137"/>
      <c r="P16" s="137"/>
      <c r="Q16" s="137">
        <f t="shared" si="1"/>
        <v>3180489.2499999995</v>
      </c>
      <c r="R16" s="133"/>
      <c r="S16" s="134"/>
      <c r="T16" s="131"/>
      <c r="U16" s="137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3180489.2499999995</v>
      </c>
      <c r="V16" s="133"/>
    </row>
    <row r="17" spans="2:22" x14ac:dyDescent="0.2">
      <c r="B17" s="131"/>
      <c r="C17" s="135">
        <v>40102</v>
      </c>
      <c r="D17" s="136" t="s">
        <v>29</v>
      </c>
      <c r="E17" s="137">
        <v>84304.49000000002</v>
      </c>
      <c r="F17" s="137">
        <v>81517.11</v>
      </c>
      <c r="G17" s="137">
        <v>86048.47</v>
      </c>
      <c r="H17" s="137">
        <v>67085.08</v>
      </c>
      <c r="I17" s="137">
        <v>76705.290000000008</v>
      </c>
      <c r="J17" s="137">
        <v>93943.88</v>
      </c>
      <c r="K17" s="137">
        <v>101130.75</v>
      </c>
      <c r="L17" s="137">
        <v>66182.25</v>
      </c>
      <c r="M17" s="137"/>
      <c r="N17" s="137"/>
      <c r="O17" s="137"/>
      <c r="P17" s="137"/>
      <c r="Q17" s="137">
        <f t="shared" si="1"/>
        <v>656917.32000000007</v>
      </c>
      <c r="R17" s="133"/>
      <c r="S17" s="134"/>
      <c r="T17" s="131"/>
      <c r="U17" s="137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656917.32000000007</v>
      </c>
      <c r="V17" s="133"/>
    </row>
    <row r="18" spans="2:22" x14ac:dyDescent="0.2">
      <c r="B18" s="131"/>
      <c r="C18" s="135">
        <v>40103</v>
      </c>
      <c r="D18" s="136" t="s">
        <v>30</v>
      </c>
      <c r="E18" s="137">
        <v>26630</v>
      </c>
      <c r="F18" s="137">
        <v>26580</v>
      </c>
      <c r="G18" s="137">
        <v>46839.82</v>
      </c>
      <c r="H18" s="137">
        <v>93039.15</v>
      </c>
      <c r="I18" s="137">
        <v>19920</v>
      </c>
      <c r="J18" s="137">
        <v>34374.979999999996</v>
      </c>
      <c r="K18" s="137">
        <v>90112.07</v>
      </c>
      <c r="L18" s="137">
        <v>26410</v>
      </c>
      <c r="M18" s="137"/>
      <c r="N18" s="137"/>
      <c r="O18" s="137"/>
      <c r="P18" s="137"/>
      <c r="Q18" s="137">
        <f t="shared" si="1"/>
        <v>363906.02</v>
      </c>
      <c r="R18" s="133"/>
      <c r="S18" s="134"/>
      <c r="T18" s="131"/>
      <c r="U18" s="137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363906.02</v>
      </c>
      <c r="V18" s="133"/>
    </row>
    <row r="19" spans="2:22" x14ac:dyDescent="0.2">
      <c r="B19" s="131"/>
      <c r="C19" s="135">
        <v>40105</v>
      </c>
      <c r="D19" s="136" t="s">
        <v>31</v>
      </c>
      <c r="E19" s="137">
        <v>29017.83</v>
      </c>
      <c r="F19" s="137">
        <v>31057.429999999997</v>
      </c>
      <c r="G19" s="137">
        <v>41450.990000000005</v>
      </c>
      <c r="H19" s="137">
        <v>30832.610000000011</v>
      </c>
      <c r="I19" s="137">
        <v>28115.16</v>
      </c>
      <c r="J19" s="137">
        <v>37882.549999999996</v>
      </c>
      <c r="K19" s="137">
        <v>31160.330000000005</v>
      </c>
      <c r="L19" s="137">
        <v>28574.139999999996</v>
      </c>
      <c r="M19" s="137"/>
      <c r="N19" s="137"/>
      <c r="O19" s="137"/>
      <c r="P19" s="137"/>
      <c r="Q19" s="137">
        <f t="shared" si="1"/>
        <v>258091.04</v>
      </c>
      <c r="R19" s="133"/>
      <c r="S19" s="134"/>
      <c r="T19" s="131"/>
      <c r="U19" s="137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258091.04</v>
      </c>
      <c r="V19" s="133"/>
    </row>
    <row r="20" spans="2:22" x14ac:dyDescent="0.2">
      <c r="B20" s="131"/>
      <c r="C20" s="135">
        <v>40116</v>
      </c>
      <c r="D20" s="136" t="s">
        <v>32</v>
      </c>
      <c r="E20" s="137">
        <v>0</v>
      </c>
      <c r="F20" s="137">
        <v>2800</v>
      </c>
      <c r="G20" s="137">
        <v>2800</v>
      </c>
      <c r="H20" s="137">
        <v>3150</v>
      </c>
      <c r="I20" s="137">
        <v>0</v>
      </c>
      <c r="J20" s="137">
        <v>0</v>
      </c>
      <c r="K20" s="137">
        <v>8225</v>
      </c>
      <c r="L20" s="137">
        <v>2900</v>
      </c>
      <c r="M20" s="137"/>
      <c r="N20" s="137"/>
      <c r="O20" s="137"/>
      <c r="P20" s="137"/>
      <c r="Q20" s="137">
        <f t="shared" si="1"/>
        <v>19875</v>
      </c>
      <c r="R20" s="133"/>
      <c r="S20" s="134"/>
      <c r="T20" s="131"/>
      <c r="U20" s="137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19875</v>
      </c>
      <c r="V20" s="133"/>
    </row>
    <row r="21" spans="2:22" x14ac:dyDescent="0.2">
      <c r="B21" s="131"/>
      <c r="C21" s="135">
        <v>40122</v>
      </c>
      <c r="D21" s="136" t="s">
        <v>33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/>
      <c r="N21" s="137"/>
      <c r="O21" s="137"/>
      <c r="P21" s="137"/>
      <c r="Q21" s="137">
        <f t="shared" si="1"/>
        <v>0</v>
      </c>
      <c r="R21" s="133"/>
      <c r="S21" s="134"/>
      <c r="T21" s="131"/>
      <c r="U21" s="137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0</v>
      </c>
      <c r="V21" s="133"/>
    </row>
    <row r="22" spans="2:22" x14ac:dyDescent="0.2">
      <c r="B22" s="131"/>
      <c r="C22" s="135">
        <v>40201</v>
      </c>
      <c r="D22" s="136" t="s">
        <v>34</v>
      </c>
      <c r="E22" s="137">
        <v>102744.20000000001</v>
      </c>
      <c r="F22" s="137">
        <v>295610.45000000007</v>
      </c>
      <c r="G22" s="137">
        <v>394829.58</v>
      </c>
      <c r="H22" s="137">
        <v>339701.67000000004</v>
      </c>
      <c r="I22" s="137">
        <v>274313.33000000007</v>
      </c>
      <c r="J22" s="137">
        <v>290216.55999999994</v>
      </c>
      <c r="K22" s="137">
        <v>443528.81</v>
      </c>
      <c r="L22" s="137">
        <v>135768.57</v>
      </c>
      <c r="M22" s="137"/>
      <c r="N22" s="137"/>
      <c r="O22" s="137"/>
      <c r="P22" s="137"/>
      <c r="Q22" s="137">
        <f t="shared" si="1"/>
        <v>2276713.17</v>
      </c>
      <c r="R22" s="133"/>
      <c r="S22" s="134"/>
      <c r="T22" s="131"/>
      <c r="U22" s="137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2276713.17</v>
      </c>
      <c r="V22" s="133"/>
    </row>
    <row r="23" spans="2:22" x14ac:dyDescent="0.2">
      <c r="B23" s="131"/>
      <c r="C23" s="135">
        <v>40202</v>
      </c>
      <c r="D23" s="136" t="s">
        <v>35</v>
      </c>
      <c r="E23" s="137">
        <v>646327.51</v>
      </c>
      <c r="F23" s="137">
        <v>1486531.2200000002</v>
      </c>
      <c r="G23" s="137">
        <v>1175130.6700000002</v>
      </c>
      <c r="H23" s="137">
        <v>1059092.8500000003</v>
      </c>
      <c r="I23" s="137">
        <v>1093234.26</v>
      </c>
      <c r="J23" s="137">
        <v>1223375.0100000005</v>
      </c>
      <c r="K23" s="137">
        <v>934653.58000000007</v>
      </c>
      <c r="L23" s="137">
        <v>1005444.5200000001</v>
      </c>
      <c r="M23" s="137"/>
      <c r="N23" s="137"/>
      <c r="O23" s="137"/>
      <c r="P23" s="137"/>
      <c r="Q23" s="137">
        <f t="shared" si="1"/>
        <v>8623789.620000001</v>
      </c>
      <c r="R23" s="133"/>
      <c r="S23" s="134"/>
      <c r="T23" s="131"/>
      <c r="U23" s="137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8623789.620000001</v>
      </c>
      <c r="V23" s="133"/>
    </row>
    <row r="24" spans="2:22" x14ac:dyDescent="0.2">
      <c r="B24" s="131"/>
      <c r="C24" s="135">
        <v>40204</v>
      </c>
      <c r="D24" s="136" t="s">
        <v>36</v>
      </c>
      <c r="E24" s="137">
        <v>17405.990000000002</v>
      </c>
      <c r="F24" s="137">
        <v>41799.590000000004</v>
      </c>
      <c r="G24" s="137">
        <v>66193.660000000018</v>
      </c>
      <c r="H24" s="137">
        <v>27447.939999999995</v>
      </c>
      <c r="I24" s="137">
        <v>34139.159999999989</v>
      </c>
      <c r="J24" s="137">
        <v>32919.430000000008</v>
      </c>
      <c r="K24" s="137">
        <v>30969.919999999998</v>
      </c>
      <c r="L24" s="137">
        <v>30884.629999999997</v>
      </c>
      <c r="M24" s="137"/>
      <c r="N24" s="137"/>
      <c r="O24" s="137"/>
      <c r="P24" s="137"/>
      <c r="Q24" s="137">
        <f t="shared" si="1"/>
        <v>281760.32</v>
      </c>
      <c r="R24" s="133"/>
      <c r="S24" s="134"/>
      <c r="T24" s="131"/>
      <c r="U24" s="137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281760.32</v>
      </c>
      <c r="V24" s="133"/>
    </row>
    <row r="25" spans="2:22" x14ac:dyDescent="0.2">
      <c r="B25" s="131"/>
      <c r="C25" s="135">
        <v>40301</v>
      </c>
      <c r="D25" s="136" t="s">
        <v>37</v>
      </c>
      <c r="E25" s="137">
        <v>7493344.5199999958</v>
      </c>
      <c r="F25" s="137">
        <v>9416975.4100000039</v>
      </c>
      <c r="G25" s="137">
        <v>9729414.2500000019</v>
      </c>
      <c r="H25" s="137">
        <v>9187632.7300000023</v>
      </c>
      <c r="I25" s="137">
        <v>9066972.1999999899</v>
      </c>
      <c r="J25" s="137">
        <v>10020144.360000001</v>
      </c>
      <c r="K25" s="137">
        <v>10709921.490000004</v>
      </c>
      <c r="L25" s="137">
        <v>9657118.6199999973</v>
      </c>
      <c r="M25" s="137"/>
      <c r="N25" s="137"/>
      <c r="O25" s="137"/>
      <c r="P25" s="137"/>
      <c r="Q25" s="137">
        <f t="shared" si="1"/>
        <v>75281523.579999983</v>
      </c>
      <c r="R25" s="133"/>
      <c r="S25" s="134"/>
      <c r="T25" s="131"/>
      <c r="U25" s="137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75281523.579999983</v>
      </c>
      <c r="V25" s="133"/>
    </row>
    <row r="26" spans="2:22" x14ac:dyDescent="0.2">
      <c r="B26" s="131"/>
      <c r="C26" s="135">
        <v>40401</v>
      </c>
      <c r="D26" s="136" t="s">
        <v>38</v>
      </c>
      <c r="E26" s="137">
        <v>2919443.85</v>
      </c>
      <c r="F26" s="137">
        <v>5256861.7700000014</v>
      </c>
      <c r="G26" s="137">
        <v>4805412.8699999992</v>
      </c>
      <c r="H26" s="137">
        <v>7639667.9000000004</v>
      </c>
      <c r="I26" s="137">
        <v>4418586.42</v>
      </c>
      <c r="J26" s="137">
        <v>5113376.5300000031</v>
      </c>
      <c r="K26" s="137">
        <v>4543985.1100000022</v>
      </c>
      <c r="L26" s="137">
        <v>3665861.4799999995</v>
      </c>
      <c r="M26" s="137"/>
      <c r="N26" s="137"/>
      <c r="O26" s="137"/>
      <c r="P26" s="137"/>
      <c r="Q26" s="137">
        <f t="shared" si="1"/>
        <v>38363195.93</v>
      </c>
      <c r="R26" s="133"/>
      <c r="S26" s="134"/>
      <c r="T26" s="131"/>
      <c r="U26" s="137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38363195.93</v>
      </c>
      <c r="V26" s="133"/>
    </row>
    <row r="27" spans="2:22" x14ac:dyDescent="0.2">
      <c r="B27" s="131"/>
      <c r="C27" s="135">
        <v>40402</v>
      </c>
      <c r="D27" s="136" t="s">
        <v>39</v>
      </c>
      <c r="E27" s="137">
        <v>30323.399999999991</v>
      </c>
      <c r="F27" s="137">
        <v>39846.200000000004</v>
      </c>
      <c r="G27" s="137">
        <v>31370.07</v>
      </c>
      <c r="H27" s="137">
        <v>38190.199999999997</v>
      </c>
      <c r="I27" s="137">
        <v>32716.969999999994</v>
      </c>
      <c r="J27" s="137">
        <v>53615.619999999995</v>
      </c>
      <c r="K27" s="137">
        <v>45077.909999999989</v>
      </c>
      <c r="L27" s="137">
        <v>34511.250000000007</v>
      </c>
      <c r="M27" s="137"/>
      <c r="N27" s="137"/>
      <c r="O27" s="137"/>
      <c r="P27" s="137"/>
      <c r="Q27" s="137">
        <f t="shared" si="1"/>
        <v>305651.62</v>
      </c>
      <c r="R27" s="133"/>
      <c r="S27" s="134"/>
      <c r="T27" s="131"/>
      <c r="U27" s="137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305651.62</v>
      </c>
      <c r="V27" s="133"/>
    </row>
    <row r="28" spans="2:22" x14ac:dyDescent="0.2">
      <c r="B28" s="131"/>
      <c r="C28" s="135">
        <v>40501</v>
      </c>
      <c r="D28" s="136" t="s">
        <v>1</v>
      </c>
      <c r="E28" s="137">
        <v>41624256</v>
      </c>
      <c r="F28" s="137">
        <v>15157428.720000003</v>
      </c>
      <c r="G28" s="137">
        <v>77619190.570000008</v>
      </c>
      <c r="H28" s="137">
        <v>157268125.49999997</v>
      </c>
      <c r="I28" s="137">
        <v>56956247.160000004</v>
      </c>
      <c r="J28" s="137">
        <v>64642413.289999999</v>
      </c>
      <c r="K28" s="137">
        <v>48663800.5</v>
      </c>
      <c r="L28" s="137">
        <v>19396110.02</v>
      </c>
      <c r="M28" s="137"/>
      <c r="N28" s="137"/>
      <c r="O28" s="137"/>
      <c r="P28" s="137"/>
      <c r="Q28" s="137">
        <f t="shared" si="1"/>
        <v>481327571.75999999</v>
      </c>
      <c r="R28" s="133"/>
      <c r="S28" s="134"/>
      <c r="T28" s="131"/>
      <c r="U28" s="137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481327571.75999999</v>
      </c>
      <c r="V28" s="133"/>
    </row>
    <row r="29" spans="2:22" x14ac:dyDescent="0.2">
      <c r="B29" s="131"/>
      <c r="C29" s="135">
        <v>40503</v>
      </c>
      <c r="D29" s="136" t="s">
        <v>130</v>
      </c>
      <c r="E29" s="137">
        <v>652458.78000000014</v>
      </c>
      <c r="F29" s="137">
        <v>667060.74</v>
      </c>
      <c r="G29" s="137">
        <v>929945.22</v>
      </c>
      <c r="H29" s="137">
        <v>891133.77999999968</v>
      </c>
      <c r="I29" s="137">
        <v>784284.81000000017</v>
      </c>
      <c r="J29" s="137">
        <v>902076.9799999994</v>
      </c>
      <c r="K29" s="137">
        <v>1213407.2399999998</v>
      </c>
      <c r="L29" s="137">
        <v>921668.65</v>
      </c>
      <c r="M29" s="137"/>
      <c r="N29" s="137"/>
      <c r="O29" s="137"/>
      <c r="P29" s="137"/>
      <c r="Q29" s="137">
        <f t="shared" si="1"/>
        <v>6962036.1999999993</v>
      </c>
      <c r="R29" s="133"/>
      <c r="S29" s="134"/>
      <c r="T29" s="131"/>
      <c r="U29" s="137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6962036.1999999993</v>
      </c>
      <c r="V29" s="133"/>
    </row>
    <row r="30" spans="2:22" x14ac:dyDescent="0.2">
      <c r="B30" s="131"/>
      <c r="C30" s="135">
        <v>40504</v>
      </c>
      <c r="D30" s="136" t="s">
        <v>131</v>
      </c>
      <c r="E30" s="137">
        <v>589823.87999999989</v>
      </c>
      <c r="F30" s="137">
        <v>894246.97000000009</v>
      </c>
      <c r="G30" s="137">
        <v>767156.05</v>
      </c>
      <c r="H30" s="137">
        <v>823376.24999999977</v>
      </c>
      <c r="I30" s="137">
        <v>738740.56000000029</v>
      </c>
      <c r="J30" s="137">
        <v>740214.33000000019</v>
      </c>
      <c r="K30" s="137">
        <v>666480.52000000025</v>
      </c>
      <c r="L30" s="137">
        <v>736289.23999999976</v>
      </c>
      <c r="M30" s="137"/>
      <c r="N30" s="137"/>
      <c r="O30" s="137"/>
      <c r="P30" s="137"/>
      <c r="Q30" s="137">
        <f t="shared" si="1"/>
        <v>5956327.8000000007</v>
      </c>
      <c r="R30" s="133"/>
      <c r="S30" s="134"/>
      <c r="T30" s="131"/>
      <c r="U30" s="137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5956327.8000000007</v>
      </c>
      <c r="V30" s="133"/>
    </row>
    <row r="31" spans="2:22" x14ac:dyDescent="0.2">
      <c r="B31" s="131"/>
      <c r="C31" s="135">
        <v>40510</v>
      </c>
      <c r="D31" s="136" t="s">
        <v>40</v>
      </c>
      <c r="E31" s="137">
        <v>123702.43000000001</v>
      </c>
      <c r="F31" s="137">
        <v>4197718.1599999983</v>
      </c>
      <c r="G31" s="137">
        <v>330316.55</v>
      </c>
      <c r="H31" s="137">
        <v>338710.79</v>
      </c>
      <c r="I31" s="137">
        <v>493509.01000000007</v>
      </c>
      <c r="J31" s="137">
        <v>277165.65999999997</v>
      </c>
      <c r="K31" s="137">
        <v>299792.14</v>
      </c>
      <c r="L31" s="137">
        <v>218313.29</v>
      </c>
      <c r="M31" s="137"/>
      <c r="N31" s="137"/>
      <c r="O31" s="137"/>
      <c r="P31" s="137"/>
      <c r="Q31" s="137">
        <f t="shared" si="1"/>
        <v>6279228.0299999975</v>
      </c>
      <c r="R31" s="133"/>
      <c r="S31" s="134"/>
      <c r="T31" s="131"/>
      <c r="U31" s="137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6279228.0299999975</v>
      </c>
      <c r="V31" s="133"/>
    </row>
    <row r="32" spans="2:22" x14ac:dyDescent="0.2">
      <c r="B32" s="131"/>
      <c r="C32" s="135">
        <v>40514</v>
      </c>
      <c r="D32" s="136" t="s">
        <v>41</v>
      </c>
      <c r="E32" s="137">
        <v>20776.07</v>
      </c>
      <c r="F32" s="137">
        <v>41536.310000000005</v>
      </c>
      <c r="G32" s="137">
        <v>38355.720000000008</v>
      </c>
      <c r="H32" s="137">
        <v>36524.240000000005</v>
      </c>
      <c r="I32" s="137">
        <v>36692.17</v>
      </c>
      <c r="J32" s="137">
        <v>39386.44</v>
      </c>
      <c r="K32" s="137">
        <v>34634.980000000003</v>
      </c>
      <c r="L32" s="137">
        <v>41310.120000000003</v>
      </c>
      <c r="M32" s="137"/>
      <c r="N32" s="137"/>
      <c r="O32" s="137"/>
      <c r="P32" s="137"/>
      <c r="Q32" s="137">
        <f t="shared" si="1"/>
        <v>289216.05000000005</v>
      </c>
      <c r="R32" s="133"/>
      <c r="S32" s="134"/>
      <c r="T32" s="131"/>
      <c r="U32" s="137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289216.05000000005</v>
      </c>
      <c r="V32" s="133"/>
    </row>
    <row r="33" spans="2:22" x14ac:dyDescent="0.2">
      <c r="B33" s="131"/>
      <c r="C33" s="135">
        <v>40515</v>
      </c>
      <c r="D33" s="136" t="s">
        <v>42</v>
      </c>
      <c r="E33" s="137">
        <v>130466.26000000002</v>
      </c>
      <c r="F33" s="137">
        <v>77385.67</v>
      </c>
      <c r="G33" s="137">
        <v>69548.869999999981</v>
      </c>
      <c r="H33" s="137">
        <v>67898.00999999998</v>
      </c>
      <c r="I33" s="137">
        <v>62020.709999999992</v>
      </c>
      <c r="J33" s="137">
        <v>80822.909999999974</v>
      </c>
      <c r="K33" s="137">
        <v>78001.200000000012</v>
      </c>
      <c r="L33" s="137">
        <v>60140.62</v>
      </c>
      <c r="M33" s="137"/>
      <c r="N33" s="137"/>
      <c r="O33" s="137"/>
      <c r="P33" s="137"/>
      <c r="Q33" s="137">
        <f t="shared" si="1"/>
        <v>626284.24999999988</v>
      </c>
      <c r="R33" s="133"/>
      <c r="S33" s="134"/>
      <c r="T33" s="131"/>
      <c r="U33" s="137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626284.24999999988</v>
      </c>
      <c r="V33" s="133"/>
    </row>
    <row r="34" spans="2:22" x14ac:dyDescent="0.2">
      <c r="B34" s="131"/>
      <c r="C34" s="135">
        <v>40516</v>
      </c>
      <c r="D34" s="136" t="s">
        <v>43</v>
      </c>
      <c r="E34" s="137">
        <v>36655.230000000003</v>
      </c>
      <c r="F34" s="137">
        <v>49790.649999999994</v>
      </c>
      <c r="G34" s="137">
        <v>49783.13</v>
      </c>
      <c r="H34" s="137">
        <v>47803.849999999991</v>
      </c>
      <c r="I34" s="137">
        <v>50070.479999999996</v>
      </c>
      <c r="J34" s="137">
        <v>54220.39</v>
      </c>
      <c r="K34" s="137">
        <v>46672.93</v>
      </c>
      <c r="L34" s="137">
        <v>43648.569999999992</v>
      </c>
      <c r="M34" s="137"/>
      <c r="N34" s="137"/>
      <c r="O34" s="137"/>
      <c r="P34" s="137"/>
      <c r="Q34" s="137">
        <f t="shared" si="1"/>
        <v>378645.23</v>
      </c>
      <c r="R34" s="133"/>
      <c r="S34" s="134"/>
      <c r="T34" s="131"/>
      <c r="U34" s="137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378645.23</v>
      </c>
      <c r="V34" s="133"/>
    </row>
    <row r="35" spans="2:22" x14ac:dyDescent="0.2">
      <c r="B35" s="131"/>
      <c r="C35" s="135">
        <v>40601</v>
      </c>
      <c r="D35" s="136" t="s">
        <v>46</v>
      </c>
      <c r="E35" s="137">
        <v>765127.1599999998</v>
      </c>
      <c r="F35" s="137">
        <v>1826494.5799999994</v>
      </c>
      <c r="G35" s="137">
        <v>1681855.8100000003</v>
      </c>
      <c r="H35" s="137">
        <v>1681181.9200000009</v>
      </c>
      <c r="I35" s="137">
        <v>1664036.01</v>
      </c>
      <c r="J35" s="137">
        <v>1637760.19</v>
      </c>
      <c r="K35" s="137">
        <v>1406730.41</v>
      </c>
      <c r="L35" s="137">
        <v>1419253.1200000006</v>
      </c>
      <c r="M35" s="137"/>
      <c r="N35" s="137"/>
      <c r="O35" s="137"/>
      <c r="P35" s="137"/>
      <c r="Q35" s="137">
        <f t="shared" si="1"/>
        <v>12082439.200000001</v>
      </c>
      <c r="R35" s="133"/>
      <c r="S35" s="134"/>
      <c r="T35" s="131"/>
      <c r="U35" s="137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12082439.200000001</v>
      </c>
      <c r="V35" s="133"/>
    </row>
    <row r="36" spans="2:22" x14ac:dyDescent="0.2">
      <c r="B36" s="131"/>
      <c r="C36" s="135">
        <v>40603</v>
      </c>
      <c r="D36" s="136" t="s">
        <v>47</v>
      </c>
      <c r="E36" s="137">
        <v>9843.02</v>
      </c>
      <c r="F36" s="137">
        <v>23660.059999999998</v>
      </c>
      <c r="G36" s="137">
        <v>23501.889999999996</v>
      </c>
      <c r="H36" s="137">
        <v>24772.440000000002</v>
      </c>
      <c r="I36" s="137">
        <v>25624.04</v>
      </c>
      <c r="J36" s="137">
        <v>34379.299999999988</v>
      </c>
      <c r="K36" s="137">
        <v>21872.5</v>
      </c>
      <c r="L36" s="137">
        <v>22306.81</v>
      </c>
      <c r="M36" s="137"/>
      <c r="N36" s="137"/>
      <c r="O36" s="137"/>
      <c r="P36" s="137"/>
      <c r="Q36" s="137">
        <f t="shared" si="1"/>
        <v>185960.06</v>
      </c>
      <c r="R36" s="133"/>
      <c r="S36" s="134"/>
      <c r="T36" s="131"/>
      <c r="U36" s="137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185960.06</v>
      </c>
      <c r="V36" s="133"/>
    </row>
    <row r="37" spans="2:22" x14ac:dyDescent="0.2">
      <c r="B37" s="131"/>
      <c r="C37" s="135">
        <v>40701</v>
      </c>
      <c r="D37" s="136" t="s">
        <v>48</v>
      </c>
      <c r="E37" s="137">
        <v>16115228.260000004</v>
      </c>
      <c r="F37" s="137">
        <v>23430020.390000004</v>
      </c>
      <c r="G37" s="137">
        <v>27458310.559999995</v>
      </c>
      <c r="H37" s="137">
        <v>24542454.370000023</v>
      </c>
      <c r="I37" s="137">
        <v>27220710.769999992</v>
      </c>
      <c r="J37" s="137">
        <v>27018793.189999983</v>
      </c>
      <c r="K37" s="137">
        <v>26810399.239999998</v>
      </c>
      <c r="L37" s="137">
        <v>22643722.729999982</v>
      </c>
      <c r="M37" s="137"/>
      <c r="N37" s="137"/>
      <c r="O37" s="137"/>
      <c r="P37" s="137"/>
      <c r="Q37" s="137">
        <f t="shared" si="1"/>
        <v>195239639.51000002</v>
      </c>
      <c r="R37" s="133"/>
      <c r="S37" s="134"/>
      <c r="T37" s="131"/>
      <c r="U37" s="137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195239639.51000002</v>
      </c>
      <c r="V37" s="133"/>
    </row>
    <row r="38" spans="2:22" x14ac:dyDescent="0.2">
      <c r="B38" s="131"/>
      <c r="C38" s="135">
        <v>40704</v>
      </c>
      <c r="D38" s="136" t="s">
        <v>49</v>
      </c>
      <c r="E38" s="137">
        <v>69856.810000000012</v>
      </c>
      <c r="F38" s="137">
        <v>205570.09000000003</v>
      </c>
      <c r="G38" s="137">
        <v>146126.17000000001</v>
      </c>
      <c r="H38" s="137">
        <v>184399.65000000002</v>
      </c>
      <c r="I38" s="137">
        <v>144919.43000000002</v>
      </c>
      <c r="J38" s="137">
        <v>131146.21</v>
      </c>
      <c r="K38" s="137">
        <v>104775.31999999999</v>
      </c>
      <c r="L38" s="137">
        <v>80606.979999999967</v>
      </c>
      <c r="M38" s="137"/>
      <c r="N38" s="137"/>
      <c r="O38" s="137"/>
      <c r="P38" s="137"/>
      <c r="Q38" s="137">
        <f t="shared" si="1"/>
        <v>1067400.6599999999</v>
      </c>
      <c r="R38" s="133"/>
      <c r="S38" s="134"/>
      <c r="T38" s="131"/>
      <c r="U38" s="137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1067400.6599999999</v>
      </c>
      <c r="V38" s="133"/>
    </row>
    <row r="39" spans="2:22" x14ac:dyDescent="0.2">
      <c r="B39" s="131"/>
      <c r="C39" s="135">
        <v>40705</v>
      </c>
      <c r="D39" s="136" t="s">
        <v>50</v>
      </c>
      <c r="E39" s="137">
        <v>58808.619999999995</v>
      </c>
      <c r="F39" s="137">
        <v>76783.050000000017</v>
      </c>
      <c r="G39" s="137">
        <v>100116.23</v>
      </c>
      <c r="H39" s="137">
        <v>111686.39000000001</v>
      </c>
      <c r="I39" s="137">
        <v>70174.549999999988</v>
      </c>
      <c r="J39" s="137">
        <v>72971.839999999982</v>
      </c>
      <c r="K39" s="137">
        <v>163313.47</v>
      </c>
      <c r="L39" s="137">
        <v>71313.820000000007</v>
      </c>
      <c r="M39" s="137"/>
      <c r="N39" s="137"/>
      <c r="O39" s="137"/>
      <c r="P39" s="137"/>
      <c r="Q39" s="137">
        <f t="shared" si="1"/>
        <v>725167.97</v>
      </c>
      <c r="R39" s="133"/>
      <c r="S39" s="134"/>
      <c r="T39" s="131"/>
      <c r="U39" s="137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725167.97</v>
      </c>
      <c r="V39" s="133"/>
    </row>
    <row r="40" spans="2:22" x14ac:dyDescent="0.2">
      <c r="B40" s="131"/>
      <c r="C40" s="135">
        <v>40709</v>
      </c>
      <c r="D40" s="136" t="s">
        <v>51</v>
      </c>
      <c r="E40" s="137">
        <v>34796.109999999993</v>
      </c>
      <c r="F40" s="137">
        <v>61640.65</v>
      </c>
      <c r="G40" s="137">
        <v>44196.05000000001</v>
      </c>
      <c r="H40" s="137">
        <v>65649.25</v>
      </c>
      <c r="I40" s="137">
        <v>90848.49000000002</v>
      </c>
      <c r="J40" s="137">
        <v>46370.270000000004</v>
      </c>
      <c r="K40" s="137">
        <v>58986.98000000001</v>
      </c>
      <c r="L40" s="137">
        <v>40733.619999999995</v>
      </c>
      <c r="M40" s="137"/>
      <c r="N40" s="137"/>
      <c r="O40" s="137"/>
      <c r="P40" s="137"/>
      <c r="Q40" s="137">
        <f t="shared" si="1"/>
        <v>443221.42000000004</v>
      </c>
      <c r="R40" s="133"/>
      <c r="S40" s="134"/>
      <c r="T40" s="131"/>
      <c r="U40" s="137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443221.42000000004</v>
      </c>
      <c r="V40" s="133"/>
    </row>
    <row r="41" spans="2:22" x14ac:dyDescent="0.2">
      <c r="B41" s="131"/>
      <c r="C41" s="135">
        <v>40710</v>
      </c>
      <c r="D41" s="136" t="s">
        <v>52</v>
      </c>
      <c r="E41" s="137">
        <v>18957.039999999997</v>
      </c>
      <c r="F41" s="137">
        <v>28061.670000000006</v>
      </c>
      <c r="G41" s="137">
        <v>26494.12</v>
      </c>
      <c r="H41" s="137">
        <v>28701.880000000005</v>
      </c>
      <c r="I41" s="137">
        <v>29591.579999999998</v>
      </c>
      <c r="J41" s="137">
        <v>23623.659999999996</v>
      </c>
      <c r="K41" s="137">
        <v>42650.420000000006</v>
      </c>
      <c r="L41" s="137">
        <v>22491.200000000001</v>
      </c>
      <c r="M41" s="137"/>
      <c r="N41" s="137"/>
      <c r="O41" s="137"/>
      <c r="P41" s="137"/>
      <c r="Q41" s="137">
        <f t="shared" si="1"/>
        <v>220571.57000000004</v>
      </c>
      <c r="R41" s="133"/>
      <c r="S41" s="134"/>
      <c r="T41" s="131"/>
      <c r="U41" s="137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220571.57000000004</v>
      </c>
      <c r="V41" s="133"/>
    </row>
    <row r="42" spans="2:22" x14ac:dyDescent="0.2">
      <c r="B42" s="131"/>
      <c r="C42" s="135">
        <v>40801</v>
      </c>
      <c r="D42" s="136" t="s">
        <v>55</v>
      </c>
      <c r="E42" s="137">
        <v>804155.34999999986</v>
      </c>
      <c r="F42" s="137">
        <v>1355520.7599999991</v>
      </c>
      <c r="G42" s="137">
        <v>1747516.1799999997</v>
      </c>
      <c r="H42" s="137">
        <v>1839242.2400000005</v>
      </c>
      <c r="I42" s="137">
        <v>1105184.0799999996</v>
      </c>
      <c r="J42" s="137">
        <v>1934613.6599999983</v>
      </c>
      <c r="K42" s="137">
        <v>2224208.7399999993</v>
      </c>
      <c r="L42" s="137">
        <v>1354198.3499999994</v>
      </c>
      <c r="M42" s="137"/>
      <c r="N42" s="137"/>
      <c r="O42" s="137"/>
      <c r="P42" s="137"/>
      <c r="Q42" s="137">
        <f t="shared" si="1"/>
        <v>12364639.359999998</v>
      </c>
      <c r="R42" s="133"/>
      <c r="S42" s="134"/>
      <c r="T42" s="131"/>
      <c r="U42" s="137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12364639.359999998</v>
      </c>
      <c r="V42" s="133"/>
    </row>
    <row r="43" spans="2:22" x14ac:dyDescent="0.2">
      <c r="B43" s="131"/>
      <c r="C43" s="135">
        <v>40802</v>
      </c>
      <c r="D43" s="136" t="s">
        <v>53</v>
      </c>
      <c r="E43" s="137">
        <v>158558.65</v>
      </c>
      <c r="F43" s="137">
        <v>172357.82</v>
      </c>
      <c r="G43" s="137">
        <v>181090.99</v>
      </c>
      <c r="H43" s="137">
        <v>169324.25999999995</v>
      </c>
      <c r="I43" s="137">
        <v>171812.51</v>
      </c>
      <c r="J43" s="137">
        <v>196570.50000000006</v>
      </c>
      <c r="K43" s="137">
        <v>185987.31</v>
      </c>
      <c r="L43" s="137">
        <v>160744.45000000001</v>
      </c>
      <c r="M43" s="137"/>
      <c r="N43" s="137"/>
      <c r="O43" s="137"/>
      <c r="P43" s="137"/>
      <c r="Q43" s="137">
        <f t="shared" si="1"/>
        <v>1396446.49</v>
      </c>
      <c r="R43" s="133"/>
      <c r="S43" s="134"/>
      <c r="T43" s="131"/>
      <c r="U43" s="137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1396446.49</v>
      </c>
      <c r="V43" s="133"/>
    </row>
    <row r="44" spans="2:22" x14ac:dyDescent="0.2">
      <c r="B44" s="131"/>
      <c r="C44" s="135">
        <v>40817</v>
      </c>
      <c r="D44" s="136" t="s">
        <v>54</v>
      </c>
      <c r="E44" s="137">
        <v>36899.640000000007</v>
      </c>
      <c r="F44" s="137">
        <v>42853.530000000006</v>
      </c>
      <c r="G44" s="137">
        <v>45643.069999999992</v>
      </c>
      <c r="H44" s="137">
        <v>44673.72</v>
      </c>
      <c r="I44" s="137">
        <v>41888.080000000009</v>
      </c>
      <c r="J44" s="137">
        <v>48675.560000000005</v>
      </c>
      <c r="K44" s="137">
        <v>46317.069999999985</v>
      </c>
      <c r="L44" s="137">
        <v>39992.419999999984</v>
      </c>
      <c r="M44" s="137"/>
      <c r="N44" s="137"/>
      <c r="O44" s="137"/>
      <c r="P44" s="137"/>
      <c r="Q44" s="137">
        <f t="shared" si="1"/>
        <v>346943.09</v>
      </c>
      <c r="R44" s="133"/>
      <c r="S44" s="134"/>
      <c r="T44" s="131"/>
      <c r="U44" s="137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346943.09</v>
      </c>
      <c r="V44" s="133"/>
    </row>
    <row r="45" spans="2:22" x14ac:dyDescent="0.2">
      <c r="B45" s="131"/>
      <c r="C45" s="135">
        <v>40901</v>
      </c>
      <c r="D45" s="136" t="s">
        <v>56</v>
      </c>
      <c r="E45" s="137">
        <v>161877.13</v>
      </c>
      <c r="F45" s="137">
        <v>285118.19</v>
      </c>
      <c r="G45" s="137">
        <v>354443.50000000012</v>
      </c>
      <c r="H45" s="137">
        <v>1818789.5899999999</v>
      </c>
      <c r="I45" s="137">
        <v>260204.86999999997</v>
      </c>
      <c r="J45" s="137">
        <v>242313.37000000017</v>
      </c>
      <c r="K45" s="137">
        <v>400288.24</v>
      </c>
      <c r="L45" s="137">
        <v>213068.84000000003</v>
      </c>
      <c r="M45" s="137"/>
      <c r="N45" s="137"/>
      <c r="O45" s="137"/>
      <c r="P45" s="137"/>
      <c r="Q45" s="137">
        <f t="shared" si="1"/>
        <v>3736103.7300000004</v>
      </c>
      <c r="R45" s="133"/>
      <c r="S45" s="134"/>
      <c r="T45" s="131"/>
      <c r="U45" s="137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3736103.7300000004</v>
      </c>
      <c r="V45" s="133"/>
    </row>
    <row r="46" spans="2:22" x14ac:dyDescent="0.2">
      <c r="B46" s="131"/>
      <c r="C46" s="135">
        <v>40903</v>
      </c>
      <c r="D46" s="136" t="s">
        <v>74</v>
      </c>
      <c r="E46" s="137">
        <v>634432.55999999994</v>
      </c>
      <c r="F46" s="137">
        <v>3179538.4700000007</v>
      </c>
      <c r="G46" s="137">
        <v>11474716.820000004</v>
      </c>
      <c r="H46" s="137">
        <v>10708616.690000001</v>
      </c>
      <c r="I46" s="137">
        <v>4210493.43</v>
      </c>
      <c r="J46" s="137">
        <v>6653870.0600000005</v>
      </c>
      <c r="K46" s="137">
        <v>10640263.729999999</v>
      </c>
      <c r="L46" s="137">
        <v>5647604.3799999999</v>
      </c>
      <c r="M46" s="137"/>
      <c r="N46" s="137"/>
      <c r="O46" s="137"/>
      <c r="P46" s="137"/>
      <c r="Q46" s="137">
        <f t="shared" si="1"/>
        <v>53149536.140000008</v>
      </c>
      <c r="R46" s="133"/>
      <c r="S46" s="134"/>
      <c r="T46" s="131"/>
      <c r="U46" s="137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53149536.140000008</v>
      </c>
      <c r="V46" s="133"/>
    </row>
    <row r="47" spans="2:22" x14ac:dyDescent="0.2">
      <c r="B47" s="131"/>
      <c r="C47" s="135">
        <v>40904</v>
      </c>
      <c r="D47" s="136" t="s">
        <v>57</v>
      </c>
      <c r="E47" s="137">
        <v>48668.450000000004</v>
      </c>
      <c r="F47" s="137">
        <v>76365.06</v>
      </c>
      <c r="G47" s="137">
        <v>71914.690000000017</v>
      </c>
      <c r="H47" s="137">
        <v>90184.24</v>
      </c>
      <c r="I47" s="137">
        <v>72188.73000000001</v>
      </c>
      <c r="J47" s="137">
        <v>73927.10000000002</v>
      </c>
      <c r="K47" s="137">
        <v>84685.599999999991</v>
      </c>
      <c r="L47" s="137">
        <v>54107.219999999994</v>
      </c>
      <c r="M47" s="137"/>
      <c r="N47" s="137"/>
      <c r="O47" s="137"/>
      <c r="P47" s="137"/>
      <c r="Q47" s="137">
        <f t="shared" si="1"/>
        <v>572041.09000000008</v>
      </c>
      <c r="R47" s="133"/>
      <c r="S47" s="134"/>
      <c r="T47" s="131"/>
      <c r="U47" s="137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572041.09000000008</v>
      </c>
      <c r="V47" s="133"/>
    </row>
    <row r="48" spans="2:22" x14ac:dyDescent="0.2">
      <c r="B48" s="131"/>
      <c r="C48" s="135">
        <v>40911</v>
      </c>
      <c r="D48" s="136" t="s">
        <v>58</v>
      </c>
      <c r="E48" s="137">
        <v>40122.270000000004</v>
      </c>
      <c r="F48" s="137">
        <v>62823.839999999989</v>
      </c>
      <c r="G48" s="137">
        <v>67045.84</v>
      </c>
      <c r="H48" s="137">
        <v>56049.919999999991</v>
      </c>
      <c r="I48" s="137">
        <v>57086.73</v>
      </c>
      <c r="J48" s="137">
        <v>46649.369999999988</v>
      </c>
      <c r="K48" s="137">
        <v>67790.34</v>
      </c>
      <c r="L48" s="137">
        <v>57565.320000000007</v>
      </c>
      <c r="M48" s="137"/>
      <c r="N48" s="137"/>
      <c r="O48" s="137"/>
      <c r="P48" s="137"/>
      <c r="Q48" s="137">
        <f t="shared" si="1"/>
        <v>455133.62999999995</v>
      </c>
      <c r="R48" s="133"/>
      <c r="S48" s="134"/>
      <c r="T48" s="131"/>
      <c r="U48" s="137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455133.62999999995</v>
      </c>
      <c r="V48" s="133"/>
    </row>
    <row r="49" spans="2:22" x14ac:dyDescent="0.2">
      <c r="B49" s="131"/>
      <c r="C49" s="135">
        <v>40913</v>
      </c>
      <c r="D49" s="136" t="s">
        <v>60</v>
      </c>
      <c r="E49" s="137">
        <v>24205.240000000005</v>
      </c>
      <c r="F49" s="137">
        <v>37968.480000000003</v>
      </c>
      <c r="G49" s="137">
        <v>51083.02</v>
      </c>
      <c r="H49" s="137">
        <v>35667.399999999994</v>
      </c>
      <c r="I49" s="137">
        <v>37485.870000000003</v>
      </c>
      <c r="J49" s="137">
        <v>74558.499999999971</v>
      </c>
      <c r="K49" s="137">
        <v>66193.789999999979</v>
      </c>
      <c r="L49" s="137">
        <v>31542.259999999995</v>
      </c>
      <c r="M49" s="137"/>
      <c r="N49" s="137"/>
      <c r="O49" s="137"/>
      <c r="P49" s="137"/>
      <c r="Q49" s="137">
        <f t="shared" si="1"/>
        <v>358704.55999999994</v>
      </c>
      <c r="R49" s="133"/>
      <c r="S49" s="134"/>
      <c r="T49" s="131"/>
      <c r="U49" s="137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358704.55999999994</v>
      </c>
      <c r="V49" s="133"/>
    </row>
    <row r="50" spans="2:22" x14ac:dyDescent="0.2">
      <c r="B50" s="131"/>
      <c r="C50" s="135">
        <v>41001</v>
      </c>
      <c r="D50" s="136" t="s">
        <v>135</v>
      </c>
      <c r="E50" s="137">
        <v>236358.74000000002</v>
      </c>
      <c r="F50" s="137">
        <v>341602.74</v>
      </c>
      <c r="G50" s="137">
        <v>308585.45999999996</v>
      </c>
      <c r="H50" s="137">
        <v>374155.77</v>
      </c>
      <c r="I50" s="137">
        <v>281572.86</v>
      </c>
      <c r="J50" s="137">
        <v>333485.61000000004</v>
      </c>
      <c r="K50" s="137">
        <v>288250.33000000007</v>
      </c>
      <c r="L50" s="137">
        <v>192887.13999999996</v>
      </c>
      <c r="M50" s="137"/>
      <c r="N50" s="137"/>
      <c r="O50" s="137"/>
      <c r="P50" s="137"/>
      <c r="Q50" s="137">
        <f t="shared" si="1"/>
        <v>2356898.65</v>
      </c>
      <c r="R50" s="133"/>
      <c r="S50" s="134"/>
      <c r="T50" s="131"/>
      <c r="U50" s="137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2356898.65</v>
      </c>
      <c r="V50" s="133"/>
    </row>
    <row r="51" spans="2:22" x14ac:dyDescent="0.2">
      <c r="B51" s="131"/>
      <c r="C51" s="135">
        <v>41002</v>
      </c>
      <c r="D51" s="136" t="s">
        <v>61</v>
      </c>
      <c r="E51" s="137">
        <v>64858.540000000008</v>
      </c>
      <c r="F51" s="137">
        <v>87217.150000000009</v>
      </c>
      <c r="G51" s="137">
        <v>94879.64999999998</v>
      </c>
      <c r="H51" s="137">
        <v>95038.489999999976</v>
      </c>
      <c r="I51" s="137">
        <v>141972.5</v>
      </c>
      <c r="J51" s="137">
        <v>111276.03</v>
      </c>
      <c r="K51" s="137">
        <v>104407.10000000003</v>
      </c>
      <c r="L51" s="137">
        <v>88092.47</v>
      </c>
      <c r="M51" s="137"/>
      <c r="N51" s="137"/>
      <c r="O51" s="137"/>
      <c r="P51" s="137"/>
      <c r="Q51" s="137">
        <f t="shared" si="1"/>
        <v>787741.92999999993</v>
      </c>
      <c r="R51" s="133"/>
      <c r="S51" s="134"/>
      <c r="T51" s="131"/>
      <c r="U51" s="137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787741.92999999993</v>
      </c>
      <c r="V51" s="133"/>
    </row>
    <row r="52" spans="2:22" x14ac:dyDescent="0.2">
      <c r="B52" s="131"/>
      <c r="C52" s="135">
        <v>41003</v>
      </c>
      <c r="D52" s="136" t="s">
        <v>62</v>
      </c>
      <c r="E52" s="137">
        <v>2465818.7599999998</v>
      </c>
      <c r="F52" s="137">
        <v>6059209.0999999996</v>
      </c>
      <c r="G52" s="137">
        <v>6739307.4800000004</v>
      </c>
      <c r="H52" s="137">
        <v>8888676.6799999997</v>
      </c>
      <c r="I52" s="137">
        <v>3280893.36</v>
      </c>
      <c r="J52" s="137">
        <v>5258218.88</v>
      </c>
      <c r="K52" s="137">
        <v>10827152.540000001</v>
      </c>
      <c r="L52" s="137">
        <v>4389332.17</v>
      </c>
      <c r="M52" s="137"/>
      <c r="N52" s="137"/>
      <c r="O52" s="137"/>
      <c r="P52" s="137"/>
      <c r="Q52" s="137">
        <f t="shared" si="1"/>
        <v>47908608.969999999</v>
      </c>
      <c r="R52" s="133"/>
      <c r="S52" s="134"/>
      <c r="T52" s="131"/>
      <c r="U52" s="137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47908608.969999999</v>
      </c>
      <c r="V52" s="133"/>
    </row>
    <row r="53" spans="2:22" x14ac:dyDescent="0.2">
      <c r="B53" s="131"/>
      <c r="C53" s="135">
        <v>41005</v>
      </c>
      <c r="D53" s="136" t="s">
        <v>63</v>
      </c>
      <c r="E53" s="137">
        <v>13785.789999999999</v>
      </c>
      <c r="F53" s="137">
        <v>884791.78</v>
      </c>
      <c r="G53" s="137">
        <v>3393333.59</v>
      </c>
      <c r="H53" s="137">
        <v>2182874.9300000002</v>
      </c>
      <c r="I53" s="137">
        <v>615118.01000000013</v>
      </c>
      <c r="J53" s="137">
        <v>1369960.4400000002</v>
      </c>
      <c r="K53" s="137">
        <v>2425879.5699999998</v>
      </c>
      <c r="L53" s="137">
        <v>1184413.78</v>
      </c>
      <c r="M53" s="137"/>
      <c r="N53" s="137"/>
      <c r="O53" s="137"/>
      <c r="P53" s="137"/>
      <c r="Q53" s="137">
        <f t="shared" si="1"/>
        <v>12070157.889999999</v>
      </c>
      <c r="R53" s="133"/>
      <c r="S53" s="134"/>
      <c r="T53" s="131"/>
      <c r="U53" s="137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12070157.889999999</v>
      </c>
      <c r="V53" s="133"/>
    </row>
    <row r="54" spans="2:22" ht="38.25" x14ac:dyDescent="0.2">
      <c r="B54" s="131"/>
      <c r="C54" s="135">
        <v>41007</v>
      </c>
      <c r="D54" s="136" t="s">
        <v>64</v>
      </c>
      <c r="E54" s="137">
        <v>0</v>
      </c>
      <c r="F54" s="137">
        <v>2347.9299999999998</v>
      </c>
      <c r="G54" s="137">
        <v>924.5</v>
      </c>
      <c r="H54" s="137">
        <v>13267.61</v>
      </c>
      <c r="I54" s="137">
        <v>5108.71</v>
      </c>
      <c r="J54" s="137">
        <v>4306.49</v>
      </c>
      <c r="K54" s="137">
        <v>6874.0299999999988</v>
      </c>
      <c r="L54" s="137">
        <v>3655.48</v>
      </c>
      <c r="M54" s="137"/>
      <c r="N54" s="137"/>
      <c r="O54" s="137"/>
      <c r="P54" s="137"/>
      <c r="Q54" s="137">
        <f t="shared" si="1"/>
        <v>36484.75</v>
      </c>
      <c r="R54" s="133"/>
      <c r="S54" s="134"/>
      <c r="T54" s="131"/>
      <c r="U54" s="137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36484.75</v>
      </c>
      <c r="V54" s="133"/>
    </row>
    <row r="55" spans="2:22" x14ac:dyDescent="0.2">
      <c r="B55" s="131"/>
      <c r="C55" s="135">
        <v>41101</v>
      </c>
      <c r="D55" s="136" t="s">
        <v>66</v>
      </c>
      <c r="E55" s="137">
        <v>254678.12000000002</v>
      </c>
      <c r="F55" s="137">
        <v>412608.85999999993</v>
      </c>
      <c r="G55" s="137">
        <v>3524343.8499999996</v>
      </c>
      <c r="H55" s="137">
        <v>4891646.5299999984</v>
      </c>
      <c r="I55" s="137">
        <v>3134722.0200000009</v>
      </c>
      <c r="J55" s="137">
        <v>4793730.1499999985</v>
      </c>
      <c r="K55" s="137">
        <v>5267872.96</v>
      </c>
      <c r="L55" s="137">
        <v>4605032.9000000004</v>
      </c>
      <c r="M55" s="137"/>
      <c r="N55" s="137"/>
      <c r="O55" s="137"/>
      <c r="P55" s="137"/>
      <c r="Q55" s="137">
        <f t="shared" si="1"/>
        <v>26884635.390000001</v>
      </c>
      <c r="R55" s="133"/>
      <c r="S55" s="134"/>
      <c r="T55" s="131"/>
      <c r="U55" s="137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26884635.390000001</v>
      </c>
      <c r="V55" s="133"/>
    </row>
    <row r="56" spans="2:22" x14ac:dyDescent="0.2">
      <c r="B56" s="131"/>
      <c r="C56" s="135">
        <v>41103</v>
      </c>
      <c r="D56" s="136" t="s">
        <v>67</v>
      </c>
      <c r="E56" s="137">
        <v>378893.39</v>
      </c>
      <c r="F56" s="137">
        <v>570123.17999999993</v>
      </c>
      <c r="G56" s="137">
        <v>475632.99</v>
      </c>
      <c r="H56" s="137">
        <v>562542.03999999992</v>
      </c>
      <c r="I56" s="137">
        <v>797186.35000000009</v>
      </c>
      <c r="J56" s="137">
        <v>612196.6100000001</v>
      </c>
      <c r="K56" s="137">
        <v>587254.97000000032</v>
      </c>
      <c r="L56" s="137">
        <v>520335.94000000024</v>
      </c>
      <c r="M56" s="137"/>
      <c r="N56" s="137"/>
      <c r="O56" s="137"/>
      <c r="P56" s="137"/>
      <c r="Q56" s="137">
        <f t="shared" si="1"/>
        <v>4504165.4700000007</v>
      </c>
      <c r="R56" s="133"/>
      <c r="S56" s="134"/>
      <c r="T56" s="131"/>
      <c r="U56" s="137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4504165.4700000007</v>
      </c>
      <c r="V56" s="133"/>
    </row>
    <row r="57" spans="2:22" x14ac:dyDescent="0.2">
      <c r="B57" s="131"/>
      <c r="C57" s="135">
        <v>41104</v>
      </c>
      <c r="D57" s="136" t="s">
        <v>68</v>
      </c>
      <c r="E57" s="137">
        <v>10014.869999999999</v>
      </c>
      <c r="F57" s="137">
        <v>16158.69</v>
      </c>
      <c r="G57" s="137">
        <v>31822.149999999994</v>
      </c>
      <c r="H57" s="137">
        <v>16036.600000000002</v>
      </c>
      <c r="I57" s="137">
        <v>15204.39</v>
      </c>
      <c r="J57" s="137">
        <v>29568.68</v>
      </c>
      <c r="K57" s="137">
        <v>22398.18</v>
      </c>
      <c r="L57" s="137">
        <v>29442.629999999997</v>
      </c>
      <c r="M57" s="137"/>
      <c r="N57" s="137"/>
      <c r="O57" s="137"/>
      <c r="P57" s="137"/>
      <c r="Q57" s="137">
        <f t="shared" si="1"/>
        <v>170646.19</v>
      </c>
      <c r="R57" s="133"/>
      <c r="S57" s="134"/>
      <c r="T57" s="131"/>
      <c r="U57" s="137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170646.19</v>
      </c>
      <c r="V57" s="133"/>
    </row>
    <row r="58" spans="2:22" x14ac:dyDescent="0.2">
      <c r="B58" s="131"/>
      <c r="C58" s="135">
        <v>41107</v>
      </c>
      <c r="D58" s="136" t="s">
        <v>69</v>
      </c>
      <c r="E58" s="137">
        <v>114657.66</v>
      </c>
      <c r="F58" s="137">
        <v>532797.56000000006</v>
      </c>
      <c r="G58" s="137">
        <v>244464.86000000002</v>
      </c>
      <c r="H58" s="137">
        <v>178821.96000000005</v>
      </c>
      <c r="I58" s="137">
        <v>176882.03000000006</v>
      </c>
      <c r="J58" s="137">
        <v>211032.69</v>
      </c>
      <c r="K58" s="137">
        <v>428294.12</v>
      </c>
      <c r="L58" s="137">
        <v>408977.25</v>
      </c>
      <c r="M58" s="137"/>
      <c r="N58" s="137"/>
      <c r="O58" s="137"/>
      <c r="P58" s="137"/>
      <c r="Q58" s="137">
        <f t="shared" si="1"/>
        <v>2295928.13</v>
      </c>
      <c r="R58" s="133"/>
      <c r="S58" s="134"/>
      <c r="T58" s="131"/>
      <c r="U58" s="137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2295928.13</v>
      </c>
      <c r="V58" s="133"/>
    </row>
    <row r="59" spans="2:22" x14ac:dyDescent="0.2">
      <c r="B59" s="131"/>
      <c r="C59" s="135">
        <v>41301</v>
      </c>
      <c r="D59" s="136" t="s">
        <v>70</v>
      </c>
      <c r="E59" s="137">
        <v>92805.04</v>
      </c>
      <c r="F59" s="137">
        <v>115236.31999999999</v>
      </c>
      <c r="G59" s="137">
        <v>290526.44</v>
      </c>
      <c r="H59" s="137">
        <v>359678.48000000004</v>
      </c>
      <c r="I59" s="137">
        <v>135497.77999999997</v>
      </c>
      <c r="J59" s="137">
        <v>295041.39999999997</v>
      </c>
      <c r="K59" s="137">
        <v>142763.87999999998</v>
      </c>
      <c r="L59" s="137">
        <v>109231.52000000002</v>
      </c>
      <c r="M59" s="137"/>
      <c r="N59" s="137"/>
      <c r="O59" s="137"/>
      <c r="P59" s="137"/>
      <c r="Q59" s="137">
        <f t="shared" si="1"/>
        <v>1540780.8599999999</v>
      </c>
      <c r="R59" s="133"/>
      <c r="S59" s="134"/>
      <c r="T59" s="131"/>
      <c r="U59" s="137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1540780.8599999999</v>
      </c>
      <c r="V59" s="133"/>
    </row>
    <row r="60" spans="2:22" x14ac:dyDescent="0.2">
      <c r="B60" s="131"/>
      <c r="C60" s="135">
        <v>41401</v>
      </c>
      <c r="D60" s="136" t="s">
        <v>71</v>
      </c>
      <c r="E60" s="137">
        <v>137913.68000000002</v>
      </c>
      <c r="F60" s="137">
        <v>168139.21000000002</v>
      </c>
      <c r="G60" s="137">
        <v>186395.74000000002</v>
      </c>
      <c r="H60" s="137">
        <v>181055.27000000005</v>
      </c>
      <c r="I60" s="137">
        <v>170574.83000000002</v>
      </c>
      <c r="J60" s="137">
        <v>186063.98000000004</v>
      </c>
      <c r="K60" s="137">
        <v>910912.35999999987</v>
      </c>
      <c r="L60" s="137">
        <v>615611.35</v>
      </c>
      <c r="M60" s="137"/>
      <c r="N60" s="137"/>
      <c r="O60" s="137"/>
      <c r="P60" s="137"/>
      <c r="Q60" s="137">
        <f t="shared" si="1"/>
        <v>2556666.42</v>
      </c>
      <c r="R60" s="133"/>
      <c r="S60" s="134"/>
      <c r="T60" s="131"/>
      <c r="U60" s="137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2556666.42</v>
      </c>
      <c r="V60" s="133"/>
    </row>
    <row r="61" spans="2:22" x14ac:dyDescent="0.2">
      <c r="B61" s="131"/>
      <c r="C61" s="135">
        <v>41501</v>
      </c>
      <c r="D61" s="136" t="s">
        <v>72</v>
      </c>
      <c r="E61" s="137">
        <v>508327.00000000012</v>
      </c>
      <c r="F61" s="137">
        <v>676902.74</v>
      </c>
      <c r="G61" s="137">
        <v>525274.72</v>
      </c>
      <c r="H61" s="137">
        <v>675300.38000000012</v>
      </c>
      <c r="I61" s="137">
        <v>1379239.88</v>
      </c>
      <c r="J61" s="137">
        <v>1239923.1499999999</v>
      </c>
      <c r="K61" s="137">
        <v>520059.31000000006</v>
      </c>
      <c r="L61" s="137">
        <v>723879.22999999986</v>
      </c>
      <c r="M61" s="137"/>
      <c r="N61" s="137"/>
      <c r="O61" s="137"/>
      <c r="P61" s="137"/>
      <c r="Q61" s="137">
        <f t="shared" ref="Q61:Q90" si="2">SUM(E61:P61)</f>
        <v>6248906.4099999992</v>
      </c>
      <c r="R61" s="133"/>
      <c r="S61" s="134"/>
      <c r="T61" s="131"/>
      <c r="U61" s="137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6248906.4099999992</v>
      </c>
      <c r="V61" s="133"/>
    </row>
    <row r="62" spans="2:22" x14ac:dyDescent="0.2">
      <c r="B62" s="131"/>
      <c r="C62" s="135">
        <v>41503</v>
      </c>
      <c r="D62" s="136" t="s">
        <v>132</v>
      </c>
      <c r="E62" s="137">
        <v>277615.52</v>
      </c>
      <c r="F62" s="137">
        <v>539384.98</v>
      </c>
      <c r="G62" s="137">
        <v>339477.22</v>
      </c>
      <c r="H62" s="137">
        <v>593992.57000000007</v>
      </c>
      <c r="I62" s="137">
        <v>407237.16000000003</v>
      </c>
      <c r="J62" s="137">
        <v>494218.8000000001</v>
      </c>
      <c r="K62" s="137">
        <v>391920.00000000017</v>
      </c>
      <c r="L62" s="137">
        <v>521849.17</v>
      </c>
      <c r="M62" s="137"/>
      <c r="N62" s="137"/>
      <c r="O62" s="137"/>
      <c r="P62" s="137"/>
      <c r="Q62" s="137">
        <f t="shared" si="2"/>
        <v>3565695.4200000004</v>
      </c>
      <c r="R62" s="133"/>
      <c r="S62" s="134"/>
      <c r="T62" s="131"/>
      <c r="U62" s="137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3565695.4200000004</v>
      </c>
      <c r="V62" s="133"/>
    </row>
    <row r="63" spans="2:22" x14ac:dyDescent="0.2">
      <c r="B63" s="131"/>
      <c r="C63" s="135">
        <v>41505</v>
      </c>
      <c r="D63" s="136" t="s">
        <v>133</v>
      </c>
      <c r="E63" s="137">
        <v>162448.65999999997</v>
      </c>
      <c r="F63" s="137">
        <v>1413331.8599999999</v>
      </c>
      <c r="G63" s="137">
        <v>1261531.2500000002</v>
      </c>
      <c r="H63" s="137">
        <v>2134589.0700000003</v>
      </c>
      <c r="I63" s="137">
        <v>2664566.5</v>
      </c>
      <c r="J63" s="137">
        <v>1156912.8299999998</v>
      </c>
      <c r="K63" s="137">
        <v>1063409.68</v>
      </c>
      <c r="L63" s="137">
        <v>1791709.6800000004</v>
      </c>
      <c r="M63" s="137"/>
      <c r="N63" s="137"/>
      <c r="O63" s="137"/>
      <c r="P63" s="137"/>
      <c r="Q63" s="137">
        <f t="shared" ref="Q63:Q81" si="3">SUM(E63:P63)</f>
        <v>11648499.529999999</v>
      </c>
      <c r="R63" s="133"/>
      <c r="S63" s="134"/>
      <c r="T63" s="131"/>
      <c r="U63" s="137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11648499.529999999</v>
      </c>
      <c r="V63" s="133"/>
    </row>
    <row r="64" spans="2:22" x14ac:dyDescent="0.2">
      <c r="B64" s="131"/>
      <c r="C64" s="135">
        <v>41506</v>
      </c>
      <c r="D64" s="136" t="s">
        <v>74</v>
      </c>
      <c r="E64" s="137">
        <v>0</v>
      </c>
      <c r="F64" s="137">
        <v>0</v>
      </c>
      <c r="G64" s="137">
        <v>0</v>
      </c>
      <c r="H64" s="137">
        <v>0</v>
      </c>
      <c r="I64" s="137">
        <v>0</v>
      </c>
      <c r="J64" s="137">
        <v>0</v>
      </c>
      <c r="K64" s="137">
        <v>0</v>
      </c>
      <c r="L64" s="137">
        <v>0</v>
      </c>
      <c r="M64" s="137"/>
      <c r="N64" s="137"/>
      <c r="O64" s="137"/>
      <c r="P64" s="137"/>
      <c r="Q64" s="137">
        <f t="shared" si="3"/>
        <v>0</v>
      </c>
      <c r="R64" s="133"/>
      <c r="S64" s="134"/>
      <c r="T64" s="131"/>
      <c r="U64" s="137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0</v>
      </c>
      <c r="V64" s="133"/>
    </row>
    <row r="65" spans="2:22" x14ac:dyDescent="0.2">
      <c r="B65" s="131"/>
      <c r="C65" s="135">
        <v>41601</v>
      </c>
      <c r="D65" s="136" t="s">
        <v>76</v>
      </c>
      <c r="E65" s="137">
        <v>18555997.530000001</v>
      </c>
      <c r="F65" s="137">
        <v>19383437.989999998</v>
      </c>
      <c r="G65" s="137">
        <v>19088552.019999996</v>
      </c>
      <c r="H65" s="137">
        <v>20621534</v>
      </c>
      <c r="I65" s="137">
        <v>19508399.559999995</v>
      </c>
      <c r="J65" s="137">
        <v>19561024.590000004</v>
      </c>
      <c r="K65" s="137">
        <v>19706703.750000007</v>
      </c>
      <c r="L65" s="137">
        <v>20120865.670000002</v>
      </c>
      <c r="M65" s="137"/>
      <c r="N65" s="137"/>
      <c r="O65" s="137"/>
      <c r="P65" s="137"/>
      <c r="Q65" s="137">
        <f t="shared" si="3"/>
        <v>156546515.11000001</v>
      </c>
      <c r="R65" s="133"/>
      <c r="S65" s="134"/>
      <c r="T65" s="131"/>
      <c r="U65" s="137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156546515.11000001</v>
      </c>
      <c r="V65" s="133"/>
    </row>
    <row r="66" spans="2:22" x14ac:dyDescent="0.2">
      <c r="B66" s="131"/>
      <c r="C66" s="135">
        <v>41603</v>
      </c>
      <c r="D66" s="136" t="s">
        <v>44</v>
      </c>
      <c r="E66" s="137">
        <v>1537.35</v>
      </c>
      <c r="F66" s="137">
        <v>4548.55</v>
      </c>
      <c r="G66" s="137">
        <v>4697.8300000000008</v>
      </c>
      <c r="H66" s="137">
        <v>4326.9500000000007</v>
      </c>
      <c r="I66" s="137">
        <v>4992.9500000000007</v>
      </c>
      <c r="J66" s="137">
        <v>1838.0499999999997</v>
      </c>
      <c r="K66" s="137">
        <v>10947.95</v>
      </c>
      <c r="L66" s="137">
        <v>1550.0000000000002</v>
      </c>
      <c r="M66" s="137"/>
      <c r="N66" s="137"/>
      <c r="O66" s="137"/>
      <c r="P66" s="137"/>
      <c r="Q66" s="137">
        <f t="shared" si="3"/>
        <v>34439.630000000005</v>
      </c>
      <c r="R66" s="133"/>
      <c r="S66" s="134"/>
      <c r="T66" s="131"/>
      <c r="U66" s="137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34439.630000000005</v>
      </c>
      <c r="V66" s="133"/>
    </row>
    <row r="67" spans="2:22" x14ac:dyDescent="0.2">
      <c r="B67" s="131"/>
      <c r="C67" s="135">
        <v>41604</v>
      </c>
      <c r="D67" s="136" t="s">
        <v>45</v>
      </c>
      <c r="E67" s="137">
        <v>25565.360000000001</v>
      </c>
      <c r="F67" s="137">
        <v>25483.570000000007</v>
      </c>
      <c r="G67" s="137">
        <v>25482.93</v>
      </c>
      <c r="H67" s="137">
        <v>30694.750000000011</v>
      </c>
      <c r="I67" s="137">
        <v>34033</v>
      </c>
      <c r="J67" s="137">
        <v>36299.5</v>
      </c>
      <c r="K67" s="137">
        <v>30242.11</v>
      </c>
      <c r="L67" s="137">
        <v>23318.690000000006</v>
      </c>
      <c r="M67" s="137"/>
      <c r="N67" s="137"/>
      <c r="O67" s="137"/>
      <c r="P67" s="137"/>
      <c r="Q67" s="137">
        <f t="shared" si="3"/>
        <v>231119.91000000003</v>
      </c>
      <c r="R67" s="133"/>
      <c r="S67" s="134"/>
      <c r="T67" s="131"/>
      <c r="U67" s="137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231119.91000000003</v>
      </c>
      <c r="V67" s="133"/>
    </row>
    <row r="68" spans="2:22" x14ac:dyDescent="0.2">
      <c r="B68" s="131"/>
      <c r="C68" s="135">
        <v>41801</v>
      </c>
      <c r="D68" s="136" t="s">
        <v>77</v>
      </c>
      <c r="E68" s="137">
        <v>91164.44</v>
      </c>
      <c r="F68" s="137">
        <v>157997.57999999999</v>
      </c>
      <c r="G68" s="137">
        <v>161878.35000000003</v>
      </c>
      <c r="H68" s="137">
        <v>251921.18999999997</v>
      </c>
      <c r="I68" s="137">
        <v>155291.51999999999</v>
      </c>
      <c r="J68" s="137">
        <v>144095.38</v>
      </c>
      <c r="K68" s="137">
        <v>190775.85</v>
      </c>
      <c r="L68" s="137">
        <v>259656.93</v>
      </c>
      <c r="M68" s="137"/>
      <c r="N68" s="137"/>
      <c r="O68" s="137"/>
      <c r="P68" s="137"/>
      <c r="Q68" s="137">
        <f t="shared" si="3"/>
        <v>1412781.24</v>
      </c>
      <c r="R68" s="133"/>
      <c r="S68" s="134"/>
      <c r="T68" s="131"/>
      <c r="U68" s="137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1412781.24</v>
      </c>
      <c r="V68" s="133"/>
    </row>
    <row r="69" spans="2:22" x14ac:dyDescent="0.2">
      <c r="B69" s="131"/>
      <c r="C69" s="135">
        <v>42001</v>
      </c>
      <c r="D69" s="136" t="s">
        <v>78</v>
      </c>
      <c r="E69" s="137">
        <v>128230.95</v>
      </c>
      <c r="F69" s="137">
        <v>299089.46000000002</v>
      </c>
      <c r="G69" s="137">
        <v>1495820.0799999998</v>
      </c>
      <c r="H69" s="137">
        <v>636849.5</v>
      </c>
      <c r="I69" s="137">
        <v>1013216.9700000001</v>
      </c>
      <c r="J69" s="137">
        <v>317405.85000000003</v>
      </c>
      <c r="K69" s="137">
        <v>932300.14999999991</v>
      </c>
      <c r="L69" s="137">
        <v>504921.14</v>
      </c>
      <c r="M69" s="137"/>
      <c r="N69" s="137"/>
      <c r="O69" s="137"/>
      <c r="P69" s="137"/>
      <c r="Q69" s="137">
        <f t="shared" si="3"/>
        <v>5327834.0999999996</v>
      </c>
      <c r="R69" s="133"/>
      <c r="S69" s="134"/>
      <c r="T69" s="131"/>
      <c r="U69" s="137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5327834.0999999996</v>
      </c>
      <c r="V69" s="133"/>
    </row>
    <row r="70" spans="2:22" x14ac:dyDescent="0.2">
      <c r="B70" s="131"/>
      <c r="C70" s="135">
        <v>42002</v>
      </c>
      <c r="D70" s="136" t="s">
        <v>79</v>
      </c>
      <c r="E70" s="137">
        <v>91905.46</v>
      </c>
      <c r="F70" s="137">
        <v>129698.67999999998</v>
      </c>
      <c r="G70" s="137">
        <v>128955.41999999997</v>
      </c>
      <c r="H70" s="137">
        <v>145067.81999999998</v>
      </c>
      <c r="I70" s="137">
        <v>125439.43</v>
      </c>
      <c r="J70" s="137">
        <v>177335.78999999998</v>
      </c>
      <c r="K70" s="137">
        <v>179126.99999999997</v>
      </c>
      <c r="L70" s="137">
        <v>124434.75000000001</v>
      </c>
      <c r="M70" s="137"/>
      <c r="N70" s="137"/>
      <c r="O70" s="137"/>
      <c r="P70" s="137"/>
      <c r="Q70" s="137">
        <f t="shared" si="3"/>
        <v>1101964.3499999999</v>
      </c>
      <c r="R70" s="133"/>
      <c r="S70" s="134"/>
      <c r="T70" s="131"/>
      <c r="U70" s="137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1101964.3499999999</v>
      </c>
      <c r="V70" s="133"/>
    </row>
    <row r="71" spans="2:22" x14ac:dyDescent="0.2">
      <c r="B71" s="131"/>
      <c r="C71" s="135">
        <v>42004</v>
      </c>
      <c r="D71" s="136" t="s">
        <v>80</v>
      </c>
      <c r="E71" s="137">
        <v>437535.97</v>
      </c>
      <c r="F71" s="137">
        <v>583138.76</v>
      </c>
      <c r="G71" s="137">
        <v>580441.51000000013</v>
      </c>
      <c r="H71" s="137">
        <v>529350.55999999982</v>
      </c>
      <c r="I71" s="137">
        <v>535128.07999999984</v>
      </c>
      <c r="J71" s="137">
        <v>555830.47000000009</v>
      </c>
      <c r="K71" s="137">
        <v>613511.61000000022</v>
      </c>
      <c r="L71" s="137">
        <v>601028.19999999972</v>
      </c>
      <c r="M71" s="137"/>
      <c r="N71" s="137"/>
      <c r="O71" s="137"/>
      <c r="P71" s="137"/>
      <c r="Q71" s="137">
        <f t="shared" si="3"/>
        <v>4435965.16</v>
      </c>
      <c r="R71" s="133"/>
      <c r="S71" s="134"/>
      <c r="T71" s="131"/>
      <c r="U71" s="137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4435965.16</v>
      </c>
      <c r="V71" s="133"/>
    </row>
    <row r="72" spans="2:22" x14ac:dyDescent="0.2">
      <c r="B72" s="131"/>
      <c r="C72" s="135">
        <v>42101</v>
      </c>
      <c r="D72" s="136" t="s">
        <v>81</v>
      </c>
      <c r="E72" s="137">
        <v>41950.750000000007</v>
      </c>
      <c r="F72" s="137">
        <v>3416602.2399999998</v>
      </c>
      <c r="G72" s="137">
        <v>425330.23</v>
      </c>
      <c r="H72" s="137">
        <v>219740.05999999991</v>
      </c>
      <c r="I72" s="137">
        <v>728464.74</v>
      </c>
      <c r="J72" s="137">
        <v>302349.78999999986</v>
      </c>
      <c r="K72" s="137">
        <v>3785925.58</v>
      </c>
      <c r="L72" s="137">
        <v>497876.26</v>
      </c>
      <c r="M72" s="137"/>
      <c r="N72" s="137"/>
      <c r="O72" s="137"/>
      <c r="P72" s="137"/>
      <c r="Q72" s="137">
        <f t="shared" si="3"/>
        <v>9418239.6500000004</v>
      </c>
      <c r="R72" s="133"/>
      <c r="S72" s="134"/>
      <c r="T72" s="131"/>
      <c r="U72" s="137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9418239.6500000004</v>
      </c>
      <c r="V72" s="133"/>
    </row>
    <row r="73" spans="2:22" x14ac:dyDescent="0.2">
      <c r="B73" s="131"/>
      <c r="C73" s="135">
        <v>42401</v>
      </c>
      <c r="D73" s="136" t="s">
        <v>126</v>
      </c>
      <c r="E73" s="137">
        <v>133033.34</v>
      </c>
      <c r="F73" s="137">
        <v>679345.92999999993</v>
      </c>
      <c r="G73" s="137">
        <v>454233.48</v>
      </c>
      <c r="H73" s="137">
        <v>580893.55000000005</v>
      </c>
      <c r="I73" s="137">
        <v>2299327.1700000004</v>
      </c>
      <c r="J73" s="137">
        <v>323762.82</v>
      </c>
      <c r="K73" s="137">
        <v>290848.45999999996</v>
      </c>
      <c r="L73" s="137">
        <v>150185.26999999996</v>
      </c>
      <c r="M73" s="137"/>
      <c r="N73" s="137"/>
      <c r="O73" s="137"/>
      <c r="P73" s="137"/>
      <c r="Q73" s="137">
        <f t="shared" si="3"/>
        <v>4911630.0200000005</v>
      </c>
      <c r="R73" s="133"/>
      <c r="S73" s="134"/>
      <c r="T73" s="131"/>
      <c r="U73" s="137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4911630.0200000005</v>
      </c>
      <c r="V73" s="133"/>
    </row>
    <row r="74" spans="2:22" x14ac:dyDescent="0.2">
      <c r="B74" s="131"/>
      <c r="C74" s="135">
        <v>42402</v>
      </c>
      <c r="D74" s="136" t="s">
        <v>59</v>
      </c>
      <c r="E74" s="137">
        <v>29654.100000000002</v>
      </c>
      <c r="F74" s="137">
        <v>171134.12</v>
      </c>
      <c r="G74" s="137">
        <v>185021.15</v>
      </c>
      <c r="H74" s="137">
        <v>302993.28000000003</v>
      </c>
      <c r="I74" s="137">
        <v>176605.28</v>
      </c>
      <c r="J74" s="137">
        <v>538705.30999999994</v>
      </c>
      <c r="K74" s="137">
        <v>477078.67</v>
      </c>
      <c r="L74" s="137">
        <v>248873.49999999997</v>
      </c>
      <c r="M74" s="137"/>
      <c r="N74" s="137"/>
      <c r="O74" s="137"/>
      <c r="P74" s="137"/>
      <c r="Q74" s="137">
        <f t="shared" si="3"/>
        <v>2130065.4099999997</v>
      </c>
      <c r="R74" s="133"/>
      <c r="S74" s="134"/>
      <c r="T74" s="131"/>
      <c r="U74" s="137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2130065.4099999997</v>
      </c>
      <c r="V74" s="133"/>
    </row>
    <row r="75" spans="2:22" x14ac:dyDescent="0.2">
      <c r="B75" s="131"/>
      <c r="C75" s="135">
        <v>42403</v>
      </c>
      <c r="D75" s="136" t="s">
        <v>73</v>
      </c>
      <c r="E75" s="137">
        <v>586072.27</v>
      </c>
      <c r="F75" s="137">
        <v>1895769.09</v>
      </c>
      <c r="G75" s="137">
        <v>237548.76999999993</v>
      </c>
      <c r="H75" s="137">
        <v>157551.09999999998</v>
      </c>
      <c r="I75" s="137">
        <v>169735.58000000005</v>
      </c>
      <c r="J75" s="137">
        <v>188392.01999999996</v>
      </c>
      <c r="K75" s="137">
        <v>234034.70000000004</v>
      </c>
      <c r="L75" s="137">
        <v>158134.25</v>
      </c>
      <c r="M75" s="137"/>
      <c r="N75" s="137"/>
      <c r="O75" s="137"/>
      <c r="P75" s="137"/>
      <c r="Q75" s="137">
        <f t="shared" si="3"/>
        <v>3627237.7800000007</v>
      </c>
      <c r="R75" s="133"/>
      <c r="S75" s="134"/>
      <c r="T75" s="131"/>
      <c r="U75" s="137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3627237.7800000007</v>
      </c>
      <c r="V75" s="133"/>
    </row>
    <row r="76" spans="2:22" x14ac:dyDescent="0.2">
      <c r="B76" s="131"/>
      <c r="C76" s="135">
        <v>42404</v>
      </c>
      <c r="D76" s="136" t="s">
        <v>75</v>
      </c>
      <c r="E76" s="137">
        <v>117445.75999999999</v>
      </c>
      <c r="F76" s="137">
        <v>155146.25</v>
      </c>
      <c r="G76" s="137">
        <v>136756.92000000004</v>
      </c>
      <c r="H76" s="137">
        <v>152879.5</v>
      </c>
      <c r="I76" s="137">
        <v>155812.74000000002</v>
      </c>
      <c r="J76" s="137">
        <v>154708.09000000003</v>
      </c>
      <c r="K76" s="137">
        <v>136344.76999999999</v>
      </c>
      <c r="L76" s="137">
        <v>131386.15</v>
      </c>
      <c r="M76" s="137"/>
      <c r="N76" s="137"/>
      <c r="O76" s="137"/>
      <c r="P76" s="137"/>
      <c r="Q76" s="137">
        <f t="shared" si="3"/>
        <v>1140480.18</v>
      </c>
      <c r="R76" s="133"/>
      <c r="S76" s="134"/>
      <c r="T76" s="131"/>
      <c r="U76" s="137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1140480.18</v>
      </c>
      <c r="V76" s="133"/>
    </row>
    <row r="77" spans="2:22" x14ac:dyDescent="0.2">
      <c r="B77" s="131"/>
      <c r="C77" s="135">
        <v>42501</v>
      </c>
      <c r="D77" s="136" t="s">
        <v>127</v>
      </c>
      <c r="E77" s="137">
        <v>427050.17000000004</v>
      </c>
      <c r="F77" s="137">
        <v>86289.880000000019</v>
      </c>
      <c r="G77" s="137">
        <v>203428.4</v>
      </c>
      <c r="H77" s="137">
        <v>432415.65</v>
      </c>
      <c r="I77" s="137">
        <v>174698.95</v>
      </c>
      <c r="J77" s="137">
        <v>636700.93000000005</v>
      </c>
      <c r="K77" s="137">
        <v>167396.20000000001</v>
      </c>
      <c r="L77" s="137">
        <v>54994.13</v>
      </c>
      <c r="M77" s="137"/>
      <c r="N77" s="137"/>
      <c r="O77" s="137"/>
      <c r="P77" s="137"/>
      <c r="Q77" s="137">
        <f t="shared" si="3"/>
        <v>2182974.31</v>
      </c>
      <c r="R77" s="133"/>
      <c r="S77" s="134"/>
      <c r="T77" s="131"/>
      <c r="U77" s="137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2182974.31</v>
      </c>
      <c r="V77" s="133"/>
    </row>
    <row r="78" spans="2:22" x14ac:dyDescent="0.2">
      <c r="B78" s="131"/>
      <c r="C78" s="135">
        <v>42502</v>
      </c>
      <c r="D78" s="136" t="s">
        <v>65</v>
      </c>
      <c r="E78" s="137">
        <v>10803.289999999999</v>
      </c>
      <c r="F78" s="137">
        <v>15907.499999999998</v>
      </c>
      <c r="G78" s="137">
        <v>13671.87</v>
      </c>
      <c r="H78" s="137">
        <v>10938.93</v>
      </c>
      <c r="I78" s="137">
        <v>14726.959999999997</v>
      </c>
      <c r="J78" s="137">
        <v>14223.059999999998</v>
      </c>
      <c r="K78" s="137">
        <v>23174.34</v>
      </c>
      <c r="L78" s="137">
        <v>12213.1</v>
      </c>
      <c r="M78" s="137"/>
      <c r="N78" s="137"/>
      <c r="O78" s="137"/>
      <c r="P78" s="137"/>
      <c r="Q78" s="137">
        <f t="shared" si="3"/>
        <v>115659.04999999999</v>
      </c>
      <c r="R78" s="133"/>
      <c r="S78" s="134"/>
      <c r="T78" s="131"/>
      <c r="U78" s="137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115659.04999999999</v>
      </c>
      <c r="V78" s="133"/>
    </row>
    <row r="79" spans="2:22" x14ac:dyDescent="0.2">
      <c r="B79" s="131"/>
      <c r="C79" s="135">
        <v>50201</v>
      </c>
      <c r="D79" s="136" t="s">
        <v>82</v>
      </c>
      <c r="E79" s="137">
        <v>46800.61</v>
      </c>
      <c r="F79" s="137">
        <v>60320.890000000014</v>
      </c>
      <c r="G79" s="137">
        <v>63050.550000000017</v>
      </c>
      <c r="H79" s="137">
        <v>62176.55</v>
      </c>
      <c r="I79" s="137">
        <v>66118.789999999994</v>
      </c>
      <c r="J79" s="137">
        <v>66055.790000000008</v>
      </c>
      <c r="K79" s="137">
        <v>63959.560000000005</v>
      </c>
      <c r="L79" s="137">
        <v>55976.630000000012</v>
      </c>
      <c r="M79" s="137"/>
      <c r="N79" s="137"/>
      <c r="O79" s="137"/>
      <c r="P79" s="137"/>
      <c r="Q79" s="137">
        <f t="shared" si="3"/>
        <v>484459.37000000005</v>
      </c>
      <c r="R79" s="133"/>
      <c r="S79" s="134"/>
      <c r="T79" s="131"/>
      <c r="U79" s="137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484459.37000000005</v>
      </c>
      <c r="V79" s="133"/>
    </row>
    <row r="80" spans="2:22" x14ac:dyDescent="0.2">
      <c r="B80" s="131"/>
      <c r="C80" s="135">
        <v>50301</v>
      </c>
      <c r="D80" s="136" t="s">
        <v>83</v>
      </c>
      <c r="E80" s="137">
        <v>157630.54000000004</v>
      </c>
      <c r="F80" s="137">
        <v>171504.35000000009</v>
      </c>
      <c r="G80" s="137">
        <v>179608.22000000003</v>
      </c>
      <c r="H80" s="137">
        <v>213990.08000000007</v>
      </c>
      <c r="I80" s="137">
        <v>177323.29000000007</v>
      </c>
      <c r="J80" s="137">
        <v>195630.34</v>
      </c>
      <c r="K80" s="137">
        <v>229871.19999999992</v>
      </c>
      <c r="L80" s="137">
        <v>170054.87999999998</v>
      </c>
      <c r="M80" s="137"/>
      <c r="N80" s="137"/>
      <c r="O80" s="137"/>
      <c r="P80" s="137"/>
      <c r="Q80" s="137">
        <f t="shared" si="3"/>
        <v>1495612.9000000001</v>
      </c>
      <c r="R80" s="133"/>
      <c r="S80" s="134"/>
      <c r="T80" s="131"/>
      <c r="U80" s="137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1495612.9000000001</v>
      </c>
      <c r="V80" s="133"/>
    </row>
    <row r="81" spans="2:22" x14ac:dyDescent="0.2">
      <c r="B81" s="131"/>
      <c r="C81" s="135">
        <v>50401</v>
      </c>
      <c r="D81" s="136" t="s">
        <v>84</v>
      </c>
      <c r="E81" s="137">
        <v>113881.1</v>
      </c>
      <c r="F81" s="137">
        <v>181340.53</v>
      </c>
      <c r="G81" s="137">
        <v>282174.88999999996</v>
      </c>
      <c r="H81" s="137">
        <v>183102.97999999998</v>
      </c>
      <c r="I81" s="137">
        <v>188167.33</v>
      </c>
      <c r="J81" s="137">
        <v>372669.44</v>
      </c>
      <c r="K81" s="137">
        <v>236516.08</v>
      </c>
      <c r="L81" s="137">
        <v>42363.93</v>
      </c>
      <c r="M81" s="137"/>
      <c r="N81" s="137"/>
      <c r="O81" s="137"/>
      <c r="P81" s="137"/>
      <c r="Q81" s="137">
        <f t="shared" si="3"/>
        <v>1600216.28</v>
      </c>
      <c r="R81" s="133"/>
      <c r="S81" s="134"/>
      <c r="T81" s="131"/>
      <c r="U81" s="137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1600216.28</v>
      </c>
      <c r="V81" s="133"/>
    </row>
    <row r="82" spans="2:22" x14ac:dyDescent="0.2">
      <c r="B82" s="131"/>
      <c r="C82" s="135">
        <v>50801</v>
      </c>
      <c r="D82" s="136" t="s">
        <v>85</v>
      </c>
      <c r="E82" s="137">
        <v>0</v>
      </c>
      <c r="F82" s="137">
        <v>78783.34</v>
      </c>
      <c r="G82" s="137">
        <v>39391.67</v>
      </c>
      <c r="H82" s="137">
        <v>39391.67</v>
      </c>
      <c r="I82" s="137">
        <v>39391.67</v>
      </c>
      <c r="J82" s="137">
        <v>39391.67</v>
      </c>
      <c r="K82" s="137">
        <v>39391.67</v>
      </c>
      <c r="L82" s="137">
        <v>39391.67</v>
      </c>
      <c r="M82" s="137"/>
      <c r="N82" s="137"/>
      <c r="O82" s="137"/>
      <c r="P82" s="137"/>
      <c r="Q82" s="137">
        <f t="shared" si="2"/>
        <v>315133.35999999993</v>
      </c>
      <c r="R82" s="133"/>
      <c r="S82" s="134"/>
      <c r="T82" s="131"/>
      <c r="U82" s="137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315133.35999999993</v>
      </c>
      <c r="V82" s="133"/>
    </row>
    <row r="83" spans="2:22" x14ac:dyDescent="0.2">
      <c r="B83" s="131"/>
      <c r="C83" s="135">
        <v>50901</v>
      </c>
      <c r="D83" s="136" t="s">
        <v>86</v>
      </c>
      <c r="E83" s="137">
        <v>679230.62000000011</v>
      </c>
      <c r="F83" s="137">
        <v>858826.38999999966</v>
      </c>
      <c r="G83" s="137">
        <v>900940.57999999973</v>
      </c>
      <c r="H83" s="137">
        <v>826678.29000000027</v>
      </c>
      <c r="I83" s="137">
        <v>895148.41000000015</v>
      </c>
      <c r="J83" s="137">
        <v>1141091.6899999997</v>
      </c>
      <c r="K83" s="137">
        <v>1731662.9400000002</v>
      </c>
      <c r="L83" s="137">
        <v>1422605.34</v>
      </c>
      <c r="M83" s="137"/>
      <c r="N83" s="137"/>
      <c r="O83" s="137"/>
      <c r="P83" s="137"/>
      <c r="Q83" s="137">
        <f t="shared" si="2"/>
        <v>8456184.2599999998</v>
      </c>
      <c r="R83" s="133"/>
      <c r="S83" s="134"/>
      <c r="T83" s="131"/>
      <c r="U83" s="137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8456184.2599999998</v>
      </c>
      <c r="V83" s="133"/>
    </row>
    <row r="84" spans="2:22" ht="25.5" x14ac:dyDescent="0.2">
      <c r="B84" s="131"/>
      <c r="C84" s="135">
        <v>51001</v>
      </c>
      <c r="D84" s="136" t="s">
        <v>87</v>
      </c>
      <c r="E84" s="137">
        <v>61941.31</v>
      </c>
      <c r="F84" s="137">
        <v>76561.010000000009</v>
      </c>
      <c r="G84" s="137">
        <v>90445.319999999992</v>
      </c>
      <c r="H84" s="137">
        <v>78710.729999999981</v>
      </c>
      <c r="I84" s="137">
        <v>89811.91</v>
      </c>
      <c r="J84" s="137">
        <v>95127.11</v>
      </c>
      <c r="K84" s="137">
        <v>124711.43999999999</v>
      </c>
      <c r="L84" s="137">
        <v>108200.68000000002</v>
      </c>
      <c r="M84" s="137"/>
      <c r="N84" s="137"/>
      <c r="O84" s="137"/>
      <c r="P84" s="137"/>
      <c r="Q84" s="137">
        <f t="shared" si="2"/>
        <v>725509.51</v>
      </c>
      <c r="R84" s="133"/>
      <c r="S84" s="134"/>
      <c r="T84" s="131"/>
      <c r="U84" s="137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725509.51</v>
      </c>
      <c r="V84" s="133"/>
    </row>
    <row r="85" spans="2:22" x14ac:dyDescent="0.2">
      <c r="B85" s="131"/>
      <c r="C85" s="135">
        <v>51101</v>
      </c>
      <c r="D85" s="136" t="s">
        <v>88</v>
      </c>
      <c r="E85" s="137">
        <v>0</v>
      </c>
      <c r="F85" s="137">
        <v>60000</v>
      </c>
      <c r="G85" s="137">
        <v>30000</v>
      </c>
      <c r="H85" s="137">
        <v>30000</v>
      </c>
      <c r="I85" s="137">
        <v>30000</v>
      </c>
      <c r="J85" s="137">
        <v>30000</v>
      </c>
      <c r="K85" s="137">
        <v>30000</v>
      </c>
      <c r="L85" s="137">
        <v>0</v>
      </c>
      <c r="M85" s="137"/>
      <c r="N85" s="137"/>
      <c r="O85" s="137"/>
      <c r="P85" s="137"/>
      <c r="Q85" s="137">
        <f t="shared" si="2"/>
        <v>210000</v>
      </c>
      <c r="R85" s="133"/>
      <c r="S85" s="134"/>
      <c r="T85" s="131"/>
      <c r="U85" s="137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210000</v>
      </c>
      <c r="V85" s="133"/>
    </row>
    <row r="86" spans="2:22" x14ac:dyDescent="0.2">
      <c r="B86" s="131"/>
      <c r="C86" s="135">
        <v>51301</v>
      </c>
      <c r="D86" s="136" t="s">
        <v>89</v>
      </c>
      <c r="E86" s="137">
        <v>14875.329999999998</v>
      </c>
      <c r="F86" s="137">
        <v>31286.91</v>
      </c>
      <c r="G86" s="137">
        <v>40415.81</v>
      </c>
      <c r="H86" s="137">
        <v>45045.71</v>
      </c>
      <c r="I86" s="137">
        <v>34748.89</v>
      </c>
      <c r="J86" s="137">
        <v>50111.01</v>
      </c>
      <c r="K86" s="137">
        <v>42062.64</v>
      </c>
      <c r="L86" s="137">
        <v>35072.57</v>
      </c>
      <c r="M86" s="137"/>
      <c r="N86" s="137"/>
      <c r="O86" s="137"/>
      <c r="P86" s="137"/>
      <c r="Q86" s="137">
        <f t="shared" si="2"/>
        <v>293618.87</v>
      </c>
      <c r="R86" s="133"/>
      <c r="S86" s="134"/>
      <c r="T86" s="131"/>
      <c r="U86" s="137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293618.87</v>
      </c>
      <c r="V86" s="133"/>
    </row>
    <row r="87" spans="2:22" x14ac:dyDescent="0.2">
      <c r="B87" s="131"/>
      <c r="C87" s="135">
        <v>51401</v>
      </c>
      <c r="D87" s="136" t="s">
        <v>90</v>
      </c>
      <c r="E87" s="137">
        <v>6933.4299999999994</v>
      </c>
      <c r="F87" s="137">
        <v>8238.6899999999987</v>
      </c>
      <c r="G87" s="137">
        <v>8580.239999999998</v>
      </c>
      <c r="H87" s="137">
        <v>7917.4499999999989</v>
      </c>
      <c r="I87" s="137">
        <v>8131.8300000000008</v>
      </c>
      <c r="J87" s="137">
        <v>6179.1200000000008</v>
      </c>
      <c r="K87" s="137">
        <v>6492.9999999999991</v>
      </c>
      <c r="L87" s="137">
        <v>6517.5900000000011</v>
      </c>
      <c r="M87" s="137"/>
      <c r="N87" s="137"/>
      <c r="O87" s="137"/>
      <c r="P87" s="137"/>
      <c r="Q87" s="137">
        <f t="shared" si="2"/>
        <v>58991.350000000006</v>
      </c>
      <c r="R87" s="133"/>
      <c r="S87" s="134"/>
      <c r="T87" s="131"/>
      <c r="U87" s="137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58991.350000000006</v>
      </c>
      <c r="V87" s="133"/>
    </row>
    <row r="88" spans="2:22" x14ac:dyDescent="0.2">
      <c r="B88" s="131"/>
      <c r="C88" s="135">
        <v>51601</v>
      </c>
      <c r="D88" s="136" t="s">
        <v>91</v>
      </c>
      <c r="E88" s="137">
        <v>32243.27</v>
      </c>
      <c r="F88" s="137">
        <v>37552.459999999992</v>
      </c>
      <c r="G88" s="137">
        <v>43127.320000000022</v>
      </c>
      <c r="H88" s="137">
        <v>37445.779999999992</v>
      </c>
      <c r="I88" s="137">
        <v>39609.119999999995</v>
      </c>
      <c r="J88" s="137">
        <v>43967.829999999987</v>
      </c>
      <c r="K88" s="137">
        <v>40311.099999999991</v>
      </c>
      <c r="L88" s="137">
        <v>39999.259999999987</v>
      </c>
      <c r="M88" s="137"/>
      <c r="N88" s="137"/>
      <c r="O88" s="137"/>
      <c r="P88" s="137"/>
      <c r="Q88" s="137">
        <f t="shared" si="2"/>
        <v>314256.14</v>
      </c>
      <c r="R88" s="133"/>
      <c r="S88" s="134"/>
      <c r="T88" s="131"/>
      <c r="U88" s="137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314256.14</v>
      </c>
      <c r="V88" s="133"/>
    </row>
    <row r="89" spans="2:22" x14ac:dyDescent="0.2">
      <c r="B89" s="131"/>
      <c r="C89" s="135">
        <v>51801</v>
      </c>
      <c r="D89" s="136" t="s">
        <v>92</v>
      </c>
      <c r="E89" s="137">
        <v>0</v>
      </c>
      <c r="F89" s="137">
        <v>3118952.72</v>
      </c>
      <c r="G89" s="137">
        <v>1413625</v>
      </c>
      <c r="H89" s="137">
        <v>1705327.72</v>
      </c>
      <c r="I89" s="137">
        <v>1559476.36</v>
      </c>
      <c r="J89" s="137">
        <v>1559476.3599999999</v>
      </c>
      <c r="K89" s="137">
        <v>1559476.36</v>
      </c>
      <c r="L89" s="137">
        <v>1559476.36</v>
      </c>
      <c r="M89" s="137"/>
      <c r="N89" s="137"/>
      <c r="O89" s="137"/>
      <c r="P89" s="137"/>
      <c r="Q89" s="137">
        <f t="shared" si="2"/>
        <v>12475810.879999999</v>
      </c>
      <c r="R89" s="133"/>
      <c r="S89" s="134"/>
      <c r="T89" s="131"/>
      <c r="U89" s="137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12475810.879999999</v>
      </c>
      <c r="V89" s="133"/>
    </row>
    <row r="90" spans="2:22" ht="25.5" x14ac:dyDescent="0.2">
      <c r="B90" s="131"/>
      <c r="C90" s="135">
        <v>51901</v>
      </c>
      <c r="D90" s="136" t="s">
        <v>93</v>
      </c>
      <c r="E90" s="137">
        <v>20469.059999999998</v>
      </c>
      <c r="F90" s="137">
        <v>49806.270000000004</v>
      </c>
      <c r="G90" s="137">
        <v>30973.430000000008</v>
      </c>
      <c r="H90" s="137">
        <v>41242.610000000022</v>
      </c>
      <c r="I90" s="137">
        <v>36132.780000000021</v>
      </c>
      <c r="J90" s="137">
        <v>36237.420000000013</v>
      </c>
      <c r="K90" s="137">
        <v>39657.360000000008</v>
      </c>
      <c r="L90" s="137">
        <v>39609.62000000001</v>
      </c>
      <c r="M90" s="137"/>
      <c r="N90" s="137"/>
      <c r="O90" s="137"/>
      <c r="P90" s="137"/>
      <c r="Q90" s="137">
        <f t="shared" si="2"/>
        <v>294128.5500000001</v>
      </c>
      <c r="R90" s="133"/>
      <c r="S90" s="134"/>
      <c r="T90" s="131"/>
      <c r="U90" s="137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294128.5500000001</v>
      </c>
      <c r="V90" s="133"/>
    </row>
    <row r="91" spans="2:22" x14ac:dyDescent="0.2">
      <c r="B91" s="131"/>
      <c r="C91" s="135">
        <v>52001</v>
      </c>
      <c r="D91" s="136" t="s">
        <v>94</v>
      </c>
      <c r="E91" s="137">
        <v>111779.54</v>
      </c>
      <c r="F91" s="137">
        <v>154965.41</v>
      </c>
      <c r="G91" s="137">
        <v>165720.90000000005</v>
      </c>
      <c r="H91" s="137">
        <v>115239.59999999999</v>
      </c>
      <c r="I91" s="137">
        <v>119919.00000000003</v>
      </c>
      <c r="J91" s="137">
        <v>105903.12000000004</v>
      </c>
      <c r="K91" s="137">
        <v>117735.42000000001</v>
      </c>
      <c r="L91" s="137">
        <v>79789.25</v>
      </c>
      <c r="M91" s="137"/>
      <c r="N91" s="137"/>
      <c r="O91" s="137"/>
      <c r="P91" s="137"/>
      <c r="Q91" s="137">
        <f t="shared" ref="Q91:Q99" si="4">SUM(E91:P91)</f>
        <v>971052.24000000011</v>
      </c>
      <c r="R91" s="133"/>
      <c r="S91" s="134"/>
      <c r="T91" s="131"/>
      <c r="U91" s="137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971052.24000000011</v>
      </c>
      <c r="V91" s="133"/>
    </row>
    <row r="92" spans="2:22" x14ac:dyDescent="0.2">
      <c r="B92" s="131"/>
      <c r="C92" s="135">
        <v>52301</v>
      </c>
      <c r="D92" s="136" t="s">
        <v>95</v>
      </c>
      <c r="E92" s="137">
        <v>27153.62</v>
      </c>
      <c r="F92" s="137">
        <v>31200.420000000002</v>
      </c>
      <c r="G92" s="137">
        <v>46597.55000000001</v>
      </c>
      <c r="H92" s="137">
        <v>38160.39</v>
      </c>
      <c r="I92" s="137">
        <v>35639.550000000003</v>
      </c>
      <c r="J92" s="137">
        <v>35118.920000000006</v>
      </c>
      <c r="K92" s="137">
        <v>34377.290000000015</v>
      </c>
      <c r="L92" s="137">
        <v>33591.300000000003</v>
      </c>
      <c r="M92" s="137"/>
      <c r="N92" s="137"/>
      <c r="O92" s="137"/>
      <c r="P92" s="137"/>
      <c r="Q92" s="137">
        <f t="shared" si="4"/>
        <v>281839.04000000004</v>
      </c>
      <c r="R92" s="133"/>
      <c r="S92" s="134"/>
      <c r="T92" s="131"/>
      <c r="U92" s="137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281839.04000000004</v>
      </c>
      <c r="V92" s="133"/>
    </row>
    <row r="93" spans="2:22" x14ac:dyDescent="0.2">
      <c r="B93" s="131"/>
      <c r="C93" s="135">
        <v>52401</v>
      </c>
      <c r="D93" s="136" t="s">
        <v>96</v>
      </c>
      <c r="E93" s="137">
        <v>0</v>
      </c>
      <c r="F93" s="137">
        <v>18214.559999999998</v>
      </c>
      <c r="G93" s="137">
        <v>0</v>
      </c>
      <c r="H93" s="137">
        <v>43158.25</v>
      </c>
      <c r="I93" s="137">
        <v>8214.56</v>
      </c>
      <c r="J93" s="137">
        <v>0</v>
      </c>
      <c r="K93" s="137">
        <v>0</v>
      </c>
      <c r="L93" s="137">
        <v>32858.240000000005</v>
      </c>
      <c r="M93" s="137"/>
      <c r="N93" s="137"/>
      <c r="O93" s="137"/>
      <c r="P93" s="137"/>
      <c r="Q93" s="137">
        <f t="shared" si="4"/>
        <v>102445.61</v>
      </c>
      <c r="R93" s="133"/>
      <c r="S93" s="134"/>
      <c r="T93" s="131"/>
      <c r="U93" s="137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102445.61</v>
      </c>
      <c r="V93" s="133"/>
    </row>
    <row r="94" spans="2:22" x14ac:dyDescent="0.2">
      <c r="B94" s="131"/>
      <c r="C94" s="135">
        <v>52601</v>
      </c>
      <c r="D94" s="136" t="s">
        <v>97</v>
      </c>
      <c r="E94" s="137">
        <v>13406.569999999998</v>
      </c>
      <c r="F94" s="137">
        <v>35834.179999999993</v>
      </c>
      <c r="G94" s="137">
        <v>19031.509999999998</v>
      </c>
      <c r="H94" s="137">
        <v>36910.139999999992</v>
      </c>
      <c r="I94" s="137">
        <v>29412.830000000005</v>
      </c>
      <c r="J94" s="137">
        <v>30734.830000000005</v>
      </c>
      <c r="K94" s="137">
        <v>35383.279999999999</v>
      </c>
      <c r="L94" s="137">
        <v>28409.27</v>
      </c>
      <c r="M94" s="137"/>
      <c r="N94" s="137"/>
      <c r="O94" s="137"/>
      <c r="P94" s="137"/>
      <c r="Q94" s="137">
        <f t="shared" si="4"/>
        <v>229122.61000000002</v>
      </c>
      <c r="R94" s="133"/>
      <c r="S94" s="134"/>
      <c r="T94" s="131"/>
      <c r="U94" s="137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229122.61000000002</v>
      </c>
      <c r="V94" s="133"/>
    </row>
    <row r="95" spans="2:22" x14ac:dyDescent="0.2">
      <c r="B95" s="131"/>
      <c r="C95" s="135">
        <v>60101</v>
      </c>
      <c r="D95" s="136" t="s">
        <v>98</v>
      </c>
      <c r="E95" s="137">
        <v>50196321.829999998</v>
      </c>
      <c r="F95" s="137">
        <v>60762697.570000008</v>
      </c>
      <c r="G95" s="137">
        <v>61527975.640000001</v>
      </c>
      <c r="H95" s="137">
        <v>61514605.559999995</v>
      </c>
      <c r="I95" s="137">
        <v>61238391.089999989</v>
      </c>
      <c r="J95" s="137">
        <v>62283082.609999955</v>
      </c>
      <c r="K95" s="137">
        <v>61966306.849999957</v>
      </c>
      <c r="L95" s="137">
        <v>62484117.140000001</v>
      </c>
      <c r="M95" s="137"/>
      <c r="N95" s="137"/>
      <c r="O95" s="137"/>
      <c r="P95" s="137"/>
      <c r="Q95" s="137">
        <f t="shared" si="4"/>
        <v>481973498.2899999</v>
      </c>
      <c r="R95" s="133"/>
      <c r="S95" s="134"/>
      <c r="T95" s="131"/>
      <c r="U95" s="137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481973498.2899999</v>
      </c>
      <c r="V95" s="133"/>
    </row>
    <row r="96" spans="2:22" x14ac:dyDescent="0.2">
      <c r="B96" s="131"/>
      <c r="C96" s="135">
        <v>60201</v>
      </c>
      <c r="D96" s="136" t="s">
        <v>99</v>
      </c>
      <c r="E96" s="137">
        <v>17540068.339999996</v>
      </c>
      <c r="F96" s="137">
        <v>37587317.230000004</v>
      </c>
      <c r="G96" s="137">
        <v>36704277.379999995</v>
      </c>
      <c r="H96" s="137">
        <v>36821944.280000001</v>
      </c>
      <c r="I96" s="137">
        <v>34287752.449999996</v>
      </c>
      <c r="J96" s="137">
        <v>35749793.680000015</v>
      </c>
      <c r="K96" s="137">
        <v>39481719.549999982</v>
      </c>
      <c r="L96" s="137">
        <v>30337416.049999993</v>
      </c>
      <c r="M96" s="137"/>
      <c r="N96" s="137"/>
      <c r="O96" s="137"/>
      <c r="P96" s="137"/>
      <c r="Q96" s="137">
        <f t="shared" si="4"/>
        <v>268510288.95999998</v>
      </c>
      <c r="R96" s="133"/>
      <c r="S96" s="134"/>
      <c r="T96" s="131"/>
      <c r="U96" s="137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268510288.95999998</v>
      </c>
      <c r="V96" s="133"/>
    </row>
    <row r="97" spans="2:22" x14ac:dyDescent="0.2">
      <c r="B97" s="131"/>
      <c r="C97" s="135">
        <v>60301</v>
      </c>
      <c r="D97" s="136" t="s">
        <v>100</v>
      </c>
      <c r="E97" s="137">
        <v>1610157.3499999987</v>
      </c>
      <c r="F97" s="137">
        <v>5519046.3999999939</v>
      </c>
      <c r="G97" s="137">
        <v>5903367.0899999915</v>
      </c>
      <c r="H97" s="137">
        <v>4697367.4800000004</v>
      </c>
      <c r="I97" s="137">
        <v>4387795.1299999962</v>
      </c>
      <c r="J97" s="137">
        <v>5207660.1799999978</v>
      </c>
      <c r="K97" s="137">
        <v>5710181.589999998</v>
      </c>
      <c r="L97" s="137">
        <v>4419368.4600000009</v>
      </c>
      <c r="M97" s="137"/>
      <c r="N97" s="137"/>
      <c r="O97" s="137"/>
      <c r="P97" s="137"/>
      <c r="Q97" s="137">
        <f t="shared" si="4"/>
        <v>37454943.679999977</v>
      </c>
      <c r="R97" s="133"/>
      <c r="S97" s="134"/>
      <c r="T97" s="131"/>
      <c r="U97" s="137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37454943.679999977</v>
      </c>
      <c r="V97" s="133"/>
    </row>
    <row r="98" spans="2:22" x14ac:dyDescent="0.2">
      <c r="B98" s="131"/>
      <c r="C98" s="135">
        <v>60501</v>
      </c>
      <c r="D98" s="136" t="s">
        <v>101</v>
      </c>
      <c r="E98" s="137">
        <v>7906.9700000000012</v>
      </c>
      <c r="F98" s="137">
        <v>15933.31</v>
      </c>
      <c r="G98" s="137">
        <v>16568.879999999997</v>
      </c>
      <c r="H98" s="137">
        <v>17229.16</v>
      </c>
      <c r="I98" s="137">
        <v>14775.35</v>
      </c>
      <c r="J98" s="137">
        <v>19266.3</v>
      </c>
      <c r="K98" s="137">
        <v>7453312.6400000006</v>
      </c>
      <c r="L98" s="137">
        <v>14248.24</v>
      </c>
      <c r="M98" s="137"/>
      <c r="N98" s="137"/>
      <c r="O98" s="137"/>
      <c r="P98" s="137"/>
      <c r="Q98" s="137">
        <f t="shared" si="4"/>
        <v>7559240.8500000006</v>
      </c>
      <c r="R98" s="133"/>
      <c r="S98" s="134"/>
      <c r="T98" s="131"/>
      <c r="U98" s="137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7559240.8500000006</v>
      </c>
      <c r="V98" s="133"/>
    </row>
    <row r="99" spans="2:22" x14ac:dyDescent="0.2">
      <c r="B99" s="131"/>
      <c r="C99" s="135">
        <v>60601</v>
      </c>
      <c r="D99" s="136" t="s">
        <v>102</v>
      </c>
      <c r="E99" s="137">
        <v>11388.289999999999</v>
      </c>
      <c r="F99" s="137">
        <v>38497.310000000005</v>
      </c>
      <c r="G99" s="137">
        <v>22934.589999999997</v>
      </c>
      <c r="H99" s="137">
        <v>23680.750000000004</v>
      </c>
      <c r="I99" s="137">
        <v>25941.560000000005</v>
      </c>
      <c r="J99" s="137">
        <v>22706.909999999996</v>
      </c>
      <c r="K99" s="137">
        <v>92635.88</v>
      </c>
      <c r="L99" s="137">
        <v>41857.380000000005</v>
      </c>
      <c r="M99" s="137"/>
      <c r="N99" s="137"/>
      <c r="O99" s="137"/>
      <c r="P99" s="137"/>
      <c r="Q99" s="137">
        <f t="shared" si="4"/>
        <v>279642.67000000004</v>
      </c>
      <c r="R99" s="133"/>
      <c r="S99" s="134"/>
      <c r="T99" s="131"/>
      <c r="U99" s="137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279642.67000000004</v>
      </c>
      <c r="V99" s="133"/>
    </row>
    <row r="100" spans="2:22" x14ac:dyDescent="0.2">
      <c r="B100" s="131"/>
      <c r="C100" s="135"/>
      <c r="D100" s="136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3"/>
      <c r="S100" s="134"/>
      <c r="T100" s="131"/>
      <c r="U100" s="137"/>
      <c r="V100" s="133"/>
    </row>
    <row r="101" spans="2:22" ht="13.5" thickBot="1" x14ac:dyDescent="0.25">
      <c r="B101" s="106"/>
      <c r="C101" s="138"/>
      <c r="D101" s="139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12"/>
      <c r="S101" s="134"/>
      <c r="T101" s="106"/>
      <c r="U101" s="140"/>
      <c r="V101" s="112"/>
    </row>
    <row r="102" spans="2:22" ht="13.5" thickTop="1" x14ac:dyDescent="0.2"/>
    <row r="104" spans="2:22" ht="13.5" thickBot="1" x14ac:dyDescent="0.25"/>
    <row r="105" spans="2:22" s="124" customFormat="1" ht="14.25" thickTop="1" thickBot="1" x14ac:dyDescent="0.25">
      <c r="B105" s="34"/>
      <c r="C105" s="36"/>
      <c r="D105" s="36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40"/>
      <c r="S105" s="123"/>
      <c r="T105" s="34"/>
      <c r="U105" s="122"/>
      <c r="V105" s="40"/>
    </row>
    <row r="106" spans="2:22" s="124" customFormat="1" ht="19.5" thickBot="1" x14ac:dyDescent="0.25">
      <c r="B106" s="51"/>
      <c r="C106" s="53"/>
      <c r="D106" s="53"/>
      <c r="E106" s="178" t="s">
        <v>129</v>
      </c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80"/>
      <c r="R106" s="55"/>
      <c r="S106" s="123"/>
      <c r="T106" s="51"/>
      <c r="V106" s="55"/>
    </row>
    <row r="107" spans="2:22" s="124" customFormat="1" x14ac:dyDescent="0.2">
      <c r="B107" s="51"/>
      <c r="C107" s="53"/>
      <c r="D107" s="53"/>
      <c r="E107" s="125" t="s">
        <v>9</v>
      </c>
      <c r="F107" s="125" t="s">
        <v>103</v>
      </c>
      <c r="G107" s="125" t="s">
        <v>104</v>
      </c>
      <c r="H107" s="125" t="s">
        <v>105</v>
      </c>
      <c r="I107" s="125" t="s">
        <v>106</v>
      </c>
      <c r="J107" s="125" t="s">
        <v>107</v>
      </c>
      <c r="K107" s="125" t="s">
        <v>108</v>
      </c>
      <c r="L107" s="125" t="s">
        <v>109</v>
      </c>
      <c r="M107" s="125" t="s">
        <v>110</v>
      </c>
      <c r="N107" s="125" t="s">
        <v>111</v>
      </c>
      <c r="O107" s="125" t="s">
        <v>112</v>
      </c>
      <c r="P107" s="125" t="s">
        <v>113</v>
      </c>
      <c r="Q107" s="125" t="s">
        <v>114</v>
      </c>
      <c r="R107" s="55"/>
      <c r="S107" s="123"/>
      <c r="T107" s="51"/>
      <c r="U107" s="125" t="s">
        <v>114</v>
      </c>
      <c r="V107" s="55"/>
    </row>
    <row r="108" spans="2:22" s="130" customFormat="1" ht="13.5" thickBot="1" x14ac:dyDescent="0.3">
      <c r="B108" s="67"/>
      <c r="C108" s="126" t="s">
        <v>117</v>
      </c>
      <c r="D108" s="127" t="s">
        <v>115</v>
      </c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72"/>
      <c r="S108" s="129"/>
      <c r="T108" s="67"/>
      <c r="U108" s="128"/>
      <c r="V108" s="72"/>
    </row>
    <row r="109" spans="2:22" ht="13.5" thickBot="1" x14ac:dyDescent="0.25">
      <c r="B109" s="131"/>
      <c r="C109" s="184" t="s">
        <v>120</v>
      </c>
      <c r="D109" s="185"/>
      <c r="E109" s="132">
        <f t="shared" ref="E109:Q109" si="5">SUM(E110:E201)</f>
        <v>220549624.65499997</v>
      </c>
      <c r="F109" s="132">
        <f t="shared" si="5"/>
        <v>240827035.12499994</v>
      </c>
      <c r="G109" s="132">
        <f t="shared" si="5"/>
        <v>298713109.98500001</v>
      </c>
      <c r="H109" s="132">
        <f t="shared" si="5"/>
        <v>366263013.08500004</v>
      </c>
      <c r="I109" s="132">
        <f t="shared" si="5"/>
        <v>297850653.23500001</v>
      </c>
      <c r="J109" s="132">
        <f t="shared" si="5"/>
        <v>288578204.78500015</v>
      </c>
      <c r="K109" s="132">
        <f t="shared" si="5"/>
        <v>301315311.41500008</v>
      </c>
      <c r="L109" s="132">
        <f t="shared" si="5"/>
        <v>239873123.24500006</v>
      </c>
      <c r="M109" s="132">
        <f t="shared" si="5"/>
        <v>288322330.47500008</v>
      </c>
      <c r="N109" s="132">
        <f t="shared" si="5"/>
        <v>264260569.02500013</v>
      </c>
      <c r="O109" s="132">
        <f t="shared" si="5"/>
        <v>319040780.38500005</v>
      </c>
      <c r="P109" s="132">
        <f t="shared" si="5"/>
        <v>352772023.45500004</v>
      </c>
      <c r="Q109" s="132">
        <f t="shared" si="5"/>
        <v>3478365778.8699999</v>
      </c>
      <c r="R109" s="133"/>
      <c r="S109" s="134"/>
      <c r="T109" s="131"/>
      <c r="U109" s="132">
        <f>SUM(U110:U201)</f>
        <v>2253970075.5300007</v>
      </c>
      <c r="V109" s="133"/>
    </row>
    <row r="110" spans="2:22" x14ac:dyDescent="0.2">
      <c r="B110" s="131"/>
      <c r="C110" s="135">
        <v>10101</v>
      </c>
      <c r="D110" s="136" t="s">
        <v>20</v>
      </c>
      <c r="E110" s="137">
        <v>151345.94999999995</v>
      </c>
      <c r="F110" s="137">
        <v>124714.14</v>
      </c>
      <c r="G110" s="137">
        <v>126799.80000000002</v>
      </c>
      <c r="H110" s="137">
        <v>127578.19000000002</v>
      </c>
      <c r="I110" s="137">
        <v>127715.28000000001</v>
      </c>
      <c r="J110" s="137">
        <v>110297.80000000002</v>
      </c>
      <c r="K110" s="137">
        <v>111537.70000000001</v>
      </c>
      <c r="L110" s="137">
        <v>115067.20000000001</v>
      </c>
      <c r="M110" s="137">
        <v>112202.80000000002</v>
      </c>
      <c r="N110" s="137">
        <v>117061.50000000001</v>
      </c>
      <c r="O110" s="137">
        <v>112822.41000000002</v>
      </c>
      <c r="P110" s="137">
        <v>118696.58999999998</v>
      </c>
      <c r="Q110" s="137">
        <f>SUM(E110:P110)</f>
        <v>1455839.36</v>
      </c>
      <c r="R110" s="133"/>
      <c r="S110" s="134"/>
      <c r="T110" s="131"/>
      <c r="U110" s="137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995056.06</v>
      </c>
      <c r="V110" s="133"/>
    </row>
    <row r="111" spans="2:22" x14ac:dyDescent="0.2">
      <c r="B111" s="131"/>
      <c r="C111" s="135">
        <v>20101</v>
      </c>
      <c r="D111" s="136" t="s">
        <v>21</v>
      </c>
      <c r="E111" s="137">
        <v>807190.33</v>
      </c>
      <c r="F111" s="137">
        <v>1231500.2199999997</v>
      </c>
      <c r="G111" s="137">
        <v>1039800.8499999999</v>
      </c>
      <c r="H111" s="137">
        <v>1025343.6199999999</v>
      </c>
      <c r="I111" s="137">
        <v>912527.16999999993</v>
      </c>
      <c r="J111" s="137">
        <v>997287.1399999999</v>
      </c>
      <c r="K111" s="137">
        <v>951180.5499999997</v>
      </c>
      <c r="L111" s="137">
        <v>1025955.5099999999</v>
      </c>
      <c r="M111" s="137">
        <v>852984.23999999987</v>
      </c>
      <c r="N111" s="137">
        <v>836568.01999999967</v>
      </c>
      <c r="O111" s="137">
        <v>794251.16999999993</v>
      </c>
      <c r="P111" s="137">
        <v>916054.19999999972</v>
      </c>
      <c r="Q111" s="137">
        <f t="shared" ref="Q111:Q168" si="6">SUM(E111:P111)</f>
        <v>11390643.019999998</v>
      </c>
      <c r="R111" s="133"/>
      <c r="S111" s="134"/>
      <c r="T111" s="131"/>
      <c r="U111" s="137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7990785.3899999987</v>
      </c>
      <c r="V111" s="133"/>
    </row>
    <row r="112" spans="2:22" x14ac:dyDescent="0.2">
      <c r="B112" s="131"/>
      <c r="C112" s="135">
        <v>20102</v>
      </c>
      <c r="D112" s="136" t="s">
        <v>22</v>
      </c>
      <c r="E112" s="137">
        <v>42388.400000000009</v>
      </c>
      <c r="F112" s="137">
        <v>41448.400000000009</v>
      </c>
      <c r="G112" s="137">
        <v>41448.400000000009</v>
      </c>
      <c r="H112" s="137">
        <v>41448.400000000009</v>
      </c>
      <c r="I112" s="137">
        <v>41448.400000000009</v>
      </c>
      <c r="J112" s="137">
        <v>41448.400000000009</v>
      </c>
      <c r="K112" s="137">
        <v>41448.400000000009</v>
      </c>
      <c r="L112" s="137">
        <v>40508.400000000009</v>
      </c>
      <c r="M112" s="137">
        <v>41448.400000000009</v>
      </c>
      <c r="N112" s="137">
        <v>41448.400000000009</v>
      </c>
      <c r="O112" s="137">
        <v>41448.400000000009</v>
      </c>
      <c r="P112" s="137">
        <v>41448.600000000006</v>
      </c>
      <c r="Q112" s="137">
        <f t="shared" si="6"/>
        <v>497381.00000000023</v>
      </c>
      <c r="R112" s="133"/>
      <c r="S112" s="134"/>
      <c r="T112" s="131"/>
      <c r="U112" s="137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331587.20000000013</v>
      </c>
      <c r="V112" s="133"/>
    </row>
    <row r="113" spans="2:22" x14ac:dyDescent="0.2">
      <c r="B113" s="131"/>
      <c r="C113" s="135">
        <v>20105</v>
      </c>
      <c r="D113" s="136" t="s">
        <v>23</v>
      </c>
      <c r="E113" s="137">
        <v>3658.42</v>
      </c>
      <c r="F113" s="137">
        <v>3658.42</v>
      </c>
      <c r="G113" s="137">
        <v>3658.42</v>
      </c>
      <c r="H113" s="137">
        <v>3658.42</v>
      </c>
      <c r="I113" s="137">
        <v>3658.42</v>
      </c>
      <c r="J113" s="137">
        <v>3658.42</v>
      </c>
      <c r="K113" s="137">
        <v>3658.42</v>
      </c>
      <c r="L113" s="137">
        <v>3658.42</v>
      </c>
      <c r="M113" s="137">
        <v>3658.42</v>
      </c>
      <c r="N113" s="137">
        <v>3658.42</v>
      </c>
      <c r="O113" s="137">
        <v>3658.42</v>
      </c>
      <c r="P113" s="137">
        <v>3658.38</v>
      </c>
      <c r="Q113" s="137">
        <f t="shared" si="6"/>
        <v>43900.999999999985</v>
      </c>
      <c r="R113" s="133"/>
      <c r="S113" s="134"/>
      <c r="T113" s="131"/>
      <c r="U113" s="137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29267.359999999993</v>
      </c>
      <c r="V113" s="133"/>
    </row>
    <row r="114" spans="2:22" x14ac:dyDescent="0.2">
      <c r="B114" s="131"/>
      <c r="C114" s="135">
        <v>30101</v>
      </c>
      <c r="D114" s="136" t="s">
        <v>24</v>
      </c>
      <c r="E114" s="137">
        <v>105671.11000000002</v>
      </c>
      <c r="F114" s="137">
        <v>109402.79000000001</v>
      </c>
      <c r="G114" s="137">
        <v>105253.45000000001</v>
      </c>
      <c r="H114" s="137">
        <v>105245.45000000001</v>
      </c>
      <c r="I114" s="137">
        <v>106713.63</v>
      </c>
      <c r="J114" s="137">
        <v>105178.55</v>
      </c>
      <c r="K114" s="137">
        <v>110102.45999999999</v>
      </c>
      <c r="L114" s="137">
        <v>106252.95999999999</v>
      </c>
      <c r="M114" s="137">
        <v>111092.45999999999</v>
      </c>
      <c r="N114" s="137">
        <v>109990.45999999999</v>
      </c>
      <c r="O114" s="137">
        <v>109990.45999999999</v>
      </c>
      <c r="P114" s="137">
        <v>109884.72999999998</v>
      </c>
      <c r="Q114" s="137">
        <f t="shared" si="6"/>
        <v>1294778.51</v>
      </c>
      <c r="R114" s="133"/>
      <c r="S114" s="134"/>
      <c r="T114" s="131"/>
      <c r="U114" s="137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853820.4</v>
      </c>
      <c r="V114" s="133"/>
    </row>
    <row r="115" spans="2:22" x14ac:dyDescent="0.2">
      <c r="B115" s="131"/>
      <c r="C115" s="135">
        <v>30201</v>
      </c>
      <c r="D115" s="136" t="s">
        <v>25</v>
      </c>
      <c r="E115" s="137">
        <v>2701620.4100000085</v>
      </c>
      <c r="F115" s="137">
        <v>2733763.6800000095</v>
      </c>
      <c r="G115" s="137">
        <v>2744306.0500000096</v>
      </c>
      <c r="H115" s="137">
        <v>2689932.3900000104</v>
      </c>
      <c r="I115" s="137">
        <v>2696594.0200000065</v>
      </c>
      <c r="J115" s="137">
        <v>2684901.6700000088</v>
      </c>
      <c r="K115" s="137">
        <v>2680248.5500000096</v>
      </c>
      <c r="L115" s="137">
        <v>2679207.0200000112</v>
      </c>
      <c r="M115" s="137">
        <v>2714392.2700000098</v>
      </c>
      <c r="N115" s="137">
        <v>2854224.0900000106</v>
      </c>
      <c r="O115" s="137">
        <v>2709798.7200000109</v>
      </c>
      <c r="P115" s="137">
        <v>2830915.2900000107</v>
      </c>
      <c r="Q115" s="137">
        <f t="shared" si="6"/>
        <v>32719904.160000116</v>
      </c>
      <c r="R115" s="133"/>
      <c r="S115" s="134"/>
      <c r="T115" s="131"/>
      <c r="U115" s="137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21610573.790000074</v>
      </c>
      <c r="V115" s="133"/>
    </row>
    <row r="116" spans="2:22" x14ac:dyDescent="0.2">
      <c r="B116" s="131"/>
      <c r="C116" s="135">
        <v>30301</v>
      </c>
      <c r="D116" s="136" t="s">
        <v>26</v>
      </c>
      <c r="E116" s="137">
        <v>1103588.5399999986</v>
      </c>
      <c r="F116" s="137">
        <v>1104574.2699999972</v>
      </c>
      <c r="G116" s="137">
        <v>1107639.2399999998</v>
      </c>
      <c r="H116" s="137">
        <v>1033606.3899999977</v>
      </c>
      <c r="I116" s="137">
        <v>1009823.179999997</v>
      </c>
      <c r="J116" s="137">
        <v>1155520.6899999988</v>
      </c>
      <c r="K116" s="137">
        <v>1005428.649999997</v>
      </c>
      <c r="L116" s="137">
        <v>1039519.5999999971</v>
      </c>
      <c r="M116" s="137">
        <v>1200895.6999999986</v>
      </c>
      <c r="N116" s="137">
        <v>1100297.2599999988</v>
      </c>
      <c r="O116" s="137">
        <v>1193609.9999999984</v>
      </c>
      <c r="P116" s="137">
        <v>1630702.340000001</v>
      </c>
      <c r="Q116" s="137">
        <f t="shared" si="6"/>
        <v>13685205.859999981</v>
      </c>
      <c r="R116" s="133"/>
      <c r="S116" s="134"/>
      <c r="T116" s="131"/>
      <c r="U116" s="137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8559700.5599999819</v>
      </c>
      <c r="V116" s="133"/>
    </row>
    <row r="117" spans="2:22" x14ac:dyDescent="0.2">
      <c r="B117" s="131"/>
      <c r="C117" s="135">
        <v>30401</v>
      </c>
      <c r="D117" s="136" t="s">
        <v>27</v>
      </c>
      <c r="E117" s="137">
        <v>54236.520000000011</v>
      </c>
      <c r="F117" s="137">
        <v>63323.270000000011</v>
      </c>
      <c r="G117" s="137">
        <v>86332.87999999999</v>
      </c>
      <c r="H117" s="137">
        <v>63482.780000000006</v>
      </c>
      <c r="I117" s="137">
        <v>70159.87999999999</v>
      </c>
      <c r="J117" s="137">
        <v>72597.279999999999</v>
      </c>
      <c r="K117" s="137">
        <v>84400.53</v>
      </c>
      <c r="L117" s="137">
        <v>48455.860000000008</v>
      </c>
      <c r="M117" s="137">
        <v>49375.94</v>
      </c>
      <c r="N117" s="137">
        <v>73099.210000000006</v>
      </c>
      <c r="O117" s="137">
        <v>52735.009999999995</v>
      </c>
      <c r="P117" s="137">
        <v>80736.72</v>
      </c>
      <c r="Q117" s="137">
        <f t="shared" si="6"/>
        <v>798935.87999999989</v>
      </c>
      <c r="R117" s="133"/>
      <c r="S117" s="134"/>
      <c r="T117" s="131"/>
      <c r="U117" s="137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542989</v>
      </c>
      <c r="V117" s="133"/>
    </row>
    <row r="118" spans="2:22" x14ac:dyDescent="0.2">
      <c r="B118" s="131"/>
      <c r="C118" s="135">
        <v>40101</v>
      </c>
      <c r="D118" s="136" t="s">
        <v>28</v>
      </c>
      <c r="E118" s="137">
        <v>528179.96</v>
      </c>
      <c r="F118" s="137">
        <v>530221.31999999983</v>
      </c>
      <c r="G118" s="137">
        <v>525649.92999999993</v>
      </c>
      <c r="H118" s="137">
        <v>516758.6</v>
      </c>
      <c r="I118" s="137">
        <v>530451.55999999982</v>
      </c>
      <c r="J118" s="137">
        <v>534729.12999999989</v>
      </c>
      <c r="K118" s="137">
        <v>442195.79999999987</v>
      </c>
      <c r="L118" s="137">
        <v>436474.24999999983</v>
      </c>
      <c r="M118" s="137">
        <v>444029.0999999998</v>
      </c>
      <c r="N118" s="137">
        <v>436714.82999999984</v>
      </c>
      <c r="O118" s="137">
        <v>435491.07999999984</v>
      </c>
      <c r="P118" s="137">
        <v>443448.74</v>
      </c>
      <c r="Q118" s="137">
        <f t="shared" si="6"/>
        <v>5804344.2999999989</v>
      </c>
      <c r="R118" s="133"/>
      <c r="S118" s="134"/>
      <c r="T118" s="131"/>
      <c r="U118" s="137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4044660.5499999989</v>
      </c>
      <c r="V118" s="133"/>
    </row>
    <row r="119" spans="2:22" x14ac:dyDescent="0.2">
      <c r="B119" s="131"/>
      <c r="C119" s="135">
        <v>40102</v>
      </c>
      <c r="D119" s="136" t="s">
        <v>29</v>
      </c>
      <c r="E119" s="137">
        <v>108411.95000000001</v>
      </c>
      <c r="F119" s="137">
        <v>102473.06000000001</v>
      </c>
      <c r="G119" s="137">
        <v>102361.96</v>
      </c>
      <c r="H119" s="137">
        <v>103703.03000000001</v>
      </c>
      <c r="I119" s="137">
        <v>172651.18000000002</v>
      </c>
      <c r="J119" s="137">
        <v>92521.82</v>
      </c>
      <c r="K119" s="137">
        <v>92521.810000000012</v>
      </c>
      <c r="L119" s="137">
        <v>92410.700000000012</v>
      </c>
      <c r="M119" s="137">
        <v>92014.310000000012</v>
      </c>
      <c r="N119" s="137">
        <v>92014.3</v>
      </c>
      <c r="O119" s="137">
        <v>92014.29</v>
      </c>
      <c r="P119" s="137">
        <v>92014.26</v>
      </c>
      <c r="Q119" s="137">
        <f t="shared" si="6"/>
        <v>1235112.6700000002</v>
      </c>
      <c r="R119" s="133"/>
      <c r="S119" s="134"/>
      <c r="T119" s="131"/>
      <c r="U119" s="137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867055.51</v>
      </c>
      <c r="V119" s="133"/>
    </row>
    <row r="120" spans="2:22" x14ac:dyDescent="0.2">
      <c r="B120" s="131"/>
      <c r="C120" s="135">
        <v>40103</v>
      </c>
      <c r="D120" s="136" t="s">
        <v>30</v>
      </c>
      <c r="E120" s="137">
        <v>78858.33</v>
      </c>
      <c r="F120" s="137">
        <v>60042.03</v>
      </c>
      <c r="G120" s="137">
        <v>30495.070000000003</v>
      </c>
      <c r="H120" s="137">
        <v>33955.07</v>
      </c>
      <c r="I120" s="137">
        <v>30150.720000000001</v>
      </c>
      <c r="J120" s="137">
        <v>27524.370000000003</v>
      </c>
      <c r="K120" s="137">
        <v>30150.720000000001</v>
      </c>
      <c r="L120" s="137">
        <v>39167.86</v>
      </c>
      <c r="M120" s="137">
        <v>31938.870000000003</v>
      </c>
      <c r="N120" s="137">
        <v>32585.97</v>
      </c>
      <c r="O120" s="137">
        <v>41123.550000000003</v>
      </c>
      <c r="P120" s="137">
        <v>82508.44</v>
      </c>
      <c r="Q120" s="137">
        <f t="shared" si="6"/>
        <v>518501</v>
      </c>
      <c r="R120" s="133"/>
      <c r="S120" s="134"/>
      <c r="T120" s="131"/>
      <c r="U120" s="137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330344.17</v>
      </c>
      <c r="V120" s="133"/>
    </row>
    <row r="121" spans="2:22" x14ac:dyDescent="0.2">
      <c r="B121" s="131"/>
      <c r="C121" s="135">
        <v>40105</v>
      </c>
      <c r="D121" s="136" t="s">
        <v>31</v>
      </c>
      <c r="E121" s="137">
        <v>34764.879999999997</v>
      </c>
      <c r="F121" s="137">
        <v>35768.600000000006</v>
      </c>
      <c r="G121" s="137">
        <v>43458.159999999996</v>
      </c>
      <c r="H121" s="137">
        <v>35433.22</v>
      </c>
      <c r="I121" s="137">
        <v>35354.009999999987</v>
      </c>
      <c r="J121" s="137">
        <v>38014.570000000007</v>
      </c>
      <c r="K121" s="137">
        <v>43746.98</v>
      </c>
      <c r="L121" s="137">
        <v>34846.149999999994</v>
      </c>
      <c r="M121" s="137">
        <v>38776.25</v>
      </c>
      <c r="N121" s="137">
        <v>47211.79</v>
      </c>
      <c r="O121" s="137">
        <v>35706.800000000003</v>
      </c>
      <c r="P121" s="137">
        <v>41814.230000000003</v>
      </c>
      <c r="Q121" s="137">
        <f t="shared" si="6"/>
        <v>464895.6399999999</v>
      </c>
      <c r="R121" s="133"/>
      <c r="S121" s="134"/>
      <c r="T121" s="131"/>
      <c r="U121" s="137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301386.56999999995</v>
      </c>
      <c r="V121" s="133"/>
    </row>
    <row r="122" spans="2:22" x14ac:dyDescent="0.2">
      <c r="B122" s="131"/>
      <c r="C122" s="135">
        <v>40116</v>
      </c>
      <c r="D122" s="136" t="s">
        <v>32</v>
      </c>
      <c r="E122" s="137">
        <v>3253.9700000000003</v>
      </c>
      <c r="F122" s="137">
        <v>3273.7300000000005</v>
      </c>
      <c r="G122" s="137">
        <v>3273.7300000000005</v>
      </c>
      <c r="H122" s="137">
        <v>3273.7300000000005</v>
      </c>
      <c r="I122" s="137">
        <v>3323.11</v>
      </c>
      <c r="J122" s="137">
        <v>3323.11</v>
      </c>
      <c r="K122" s="137">
        <v>3323.11</v>
      </c>
      <c r="L122" s="137">
        <v>3271.7400000000002</v>
      </c>
      <c r="M122" s="137">
        <v>3253.9700000000003</v>
      </c>
      <c r="N122" s="137">
        <v>3326.0800000000004</v>
      </c>
      <c r="O122" s="137">
        <v>3253.9700000000003</v>
      </c>
      <c r="P122" s="137">
        <v>3397.2500000000005</v>
      </c>
      <c r="Q122" s="137">
        <f t="shared" si="6"/>
        <v>39547.500000000007</v>
      </c>
      <c r="R122" s="133"/>
      <c r="S122" s="134"/>
      <c r="T122" s="131"/>
      <c r="U122" s="137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26316.230000000003</v>
      </c>
      <c r="V122" s="133"/>
    </row>
    <row r="123" spans="2:22" x14ac:dyDescent="0.2">
      <c r="B123" s="131"/>
      <c r="C123" s="135">
        <v>40122</v>
      </c>
      <c r="D123" s="136" t="s">
        <v>33</v>
      </c>
      <c r="E123" s="137">
        <v>1050</v>
      </c>
      <c r="F123" s="137">
        <v>1050</v>
      </c>
      <c r="G123" s="137">
        <v>1050</v>
      </c>
      <c r="H123" s="137">
        <v>1050</v>
      </c>
      <c r="I123" s="137">
        <v>1050</v>
      </c>
      <c r="J123" s="137">
        <v>1050</v>
      </c>
      <c r="K123" s="137">
        <v>1050</v>
      </c>
      <c r="L123" s="137">
        <v>1050</v>
      </c>
      <c r="M123" s="137">
        <v>1050</v>
      </c>
      <c r="N123" s="137">
        <v>1050</v>
      </c>
      <c r="O123" s="137">
        <v>1050</v>
      </c>
      <c r="P123" s="137">
        <v>1050</v>
      </c>
      <c r="Q123" s="137">
        <f t="shared" si="6"/>
        <v>12600</v>
      </c>
      <c r="R123" s="133"/>
      <c r="S123" s="134"/>
      <c r="T123" s="131"/>
      <c r="U123" s="137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8400</v>
      </c>
      <c r="V123" s="133"/>
    </row>
    <row r="124" spans="2:22" x14ac:dyDescent="0.2">
      <c r="B124" s="131"/>
      <c r="C124" s="135">
        <v>40201</v>
      </c>
      <c r="D124" s="136" t="s">
        <v>34</v>
      </c>
      <c r="E124" s="137">
        <v>281979.84999999992</v>
      </c>
      <c r="F124" s="137">
        <v>531641.73</v>
      </c>
      <c r="G124" s="137">
        <v>501250.49</v>
      </c>
      <c r="H124" s="137">
        <v>837875.67</v>
      </c>
      <c r="I124" s="137">
        <v>320783.81999999995</v>
      </c>
      <c r="J124" s="137">
        <v>292615.7699999999</v>
      </c>
      <c r="K124" s="137">
        <v>400752.18</v>
      </c>
      <c r="L124" s="137">
        <v>385197.02999999997</v>
      </c>
      <c r="M124" s="137">
        <v>398719.12999999995</v>
      </c>
      <c r="N124" s="137">
        <v>381486.58</v>
      </c>
      <c r="O124" s="137">
        <v>387332.61999999994</v>
      </c>
      <c r="P124" s="137">
        <v>461410.40999999992</v>
      </c>
      <c r="Q124" s="137">
        <f t="shared" si="6"/>
        <v>5181045.2799999993</v>
      </c>
      <c r="R124" s="133"/>
      <c r="S124" s="134"/>
      <c r="T124" s="131"/>
      <c r="U124" s="137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3552096.5399999996</v>
      </c>
      <c r="V124" s="133"/>
    </row>
    <row r="125" spans="2:22" x14ac:dyDescent="0.2">
      <c r="B125" s="131"/>
      <c r="C125" s="135">
        <v>40202</v>
      </c>
      <c r="D125" s="136" t="s">
        <v>35</v>
      </c>
      <c r="E125" s="137">
        <v>1452247.2000000004</v>
      </c>
      <c r="F125" s="137">
        <v>1492773.6700000002</v>
      </c>
      <c r="G125" s="137">
        <v>1408350.3700000006</v>
      </c>
      <c r="H125" s="137">
        <v>1144914.1500000004</v>
      </c>
      <c r="I125" s="137">
        <v>1160642.3300000003</v>
      </c>
      <c r="J125" s="137">
        <v>1204278.1200000001</v>
      </c>
      <c r="K125" s="137">
        <v>1370547.6700000004</v>
      </c>
      <c r="L125" s="137">
        <v>1303749.2200000002</v>
      </c>
      <c r="M125" s="137">
        <v>1179325.4300000002</v>
      </c>
      <c r="N125" s="137">
        <v>1185541.1700000004</v>
      </c>
      <c r="O125" s="137">
        <v>1252426.6000000006</v>
      </c>
      <c r="P125" s="137">
        <v>1410250.11</v>
      </c>
      <c r="Q125" s="137">
        <f t="shared" si="6"/>
        <v>15565046.040000003</v>
      </c>
      <c r="R125" s="133"/>
      <c r="S125" s="134"/>
      <c r="T125" s="131"/>
      <c r="U125" s="137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10537502.730000002</v>
      </c>
      <c r="V125" s="133"/>
    </row>
    <row r="126" spans="2:22" x14ac:dyDescent="0.2">
      <c r="B126" s="131"/>
      <c r="C126" s="135">
        <v>40204</v>
      </c>
      <c r="D126" s="136" t="s">
        <v>36</v>
      </c>
      <c r="E126" s="137">
        <v>37270.490000000013</v>
      </c>
      <c r="F126" s="137">
        <v>64811.87000000001</v>
      </c>
      <c r="G126" s="137">
        <v>51052.160000000018</v>
      </c>
      <c r="H126" s="137">
        <v>59034.860000000015</v>
      </c>
      <c r="I126" s="137">
        <v>38419.830000000016</v>
      </c>
      <c r="J126" s="137">
        <v>34574.12000000001</v>
      </c>
      <c r="K126" s="137">
        <v>36641.590000000011</v>
      </c>
      <c r="L126" s="137">
        <v>32658.400000000012</v>
      </c>
      <c r="M126" s="137">
        <v>37914.740000000013</v>
      </c>
      <c r="N126" s="137">
        <v>35992.390000000014</v>
      </c>
      <c r="O126" s="137">
        <v>35999.060000000012</v>
      </c>
      <c r="P126" s="137">
        <v>33696.730000000003</v>
      </c>
      <c r="Q126" s="137">
        <f t="shared" si="6"/>
        <v>498066.24000000011</v>
      </c>
      <c r="R126" s="133"/>
      <c r="S126" s="134"/>
      <c r="T126" s="131"/>
      <c r="U126" s="137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354463.32000000012</v>
      </c>
      <c r="V126" s="133"/>
    </row>
    <row r="127" spans="2:22" x14ac:dyDescent="0.2">
      <c r="B127" s="131"/>
      <c r="C127" s="135">
        <v>40301</v>
      </c>
      <c r="D127" s="136" t="s">
        <v>37</v>
      </c>
      <c r="E127" s="137">
        <v>8605074.0800000075</v>
      </c>
      <c r="F127" s="137">
        <v>10509244.550000001</v>
      </c>
      <c r="G127" s="137">
        <v>11327806.940000003</v>
      </c>
      <c r="H127" s="137">
        <v>9839543.5800000038</v>
      </c>
      <c r="I127" s="137">
        <v>10198568.900000008</v>
      </c>
      <c r="J127" s="137">
        <v>9871799.5500000082</v>
      </c>
      <c r="K127" s="137">
        <v>10878715.02</v>
      </c>
      <c r="L127" s="137">
        <v>10041136.070000008</v>
      </c>
      <c r="M127" s="137">
        <v>11816576.610000005</v>
      </c>
      <c r="N127" s="137">
        <v>10297099.270000001</v>
      </c>
      <c r="O127" s="137">
        <v>9247263.1700000018</v>
      </c>
      <c r="P127" s="137">
        <v>13128159.819999987</v>
      </c>
      <c r="Q127" s="137">
        <f t="shared" si="6"/>
        <v>125760987.56000003</v>
      </c>
      <c r="R127" s="133"/>
      <c r="S127" s="134"/>
      <c r="T127" s="131"/>
      <c r="U127" s="137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81271888.690000042</v>
      </c>
      <c r="V127" s="133"/>
    </row>
    <row r="128" spans="2:22" x14ac:dyDescent="0.2">
      <c r="B128" s="131"/>
      <c r="C128" s="135">
        <v>40401</v>
      </c>
      <c r="D128" s="136" t="s">
        <v>38</v>
      </c>
      <c r="E128" s="137">
        <v>5318623.25</v>
      </c>
      <c r="F128" s="137">
        <v>5791636.7699999958</v>
      </c>
      <c r="G128" s="137">
        <v>5223137.0799999982</v>
      </c>
      <c r="H128" s="137">
        <v>4765261.07</v>
      </c>
      <c r="I128" s="137">
        <v>5125850.6499999985</v>
      </c>
      <c r="J128" s="137">
        <v>5608071.6899999995</v>
      </c>
      <c r="K128" s="137">
        <v>5751985.5299999993</v>
      </c>
      <c r="L128" s="137">
        <v>5425200.3999999994</v>
      </c>
      <c r="M128" s="137">
        <v>7104233.8199999984</v>
      </c>
      <c r="N128" s="137">
        <v>6052777.8999999994</v>
      </c>
      <c r="O128" s="137">
        <v>7388873.6500000004</v>
      </c>
      <c r="P128" s="137">
        <v>11301168.509999992</v>
      </c>
      <c r="Q128" s="137">
        <f t="shared" si="6"/>
        <v>74856820.319999978</v>
      </c>
      <c r="R128" s="133"/>
      <c r="S128" s="134"/>
      <c r="T128" s="131"/>
      <c r="U128" s="137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43009766.43999999</v>
      </c>
      <c r="V128" s="133"/>
    </row>
    <row r="129" spans="2:22" x14ac:dyDescent="0.2">
      <c r="B129" s="131"/>
      <c r="C129" s="135">
        <v>40402</v>
      </c>
      <c r="D129" s="136" t="s">
        <v>39</v>
      </c>
      <c r="E129" s="137">
        <v>39494.570000000007</v>
      </c>
      <c r="F129" s="137">
        <v>69624.570000000007</v>
      </c>
      <c r="G129" s="137">
        <v>59742.170000000006</v>
      </c>
      <c r="H129" s="137">
        <v>35126.290000000008</v>
      </c>
      <c r="I129" s="137">
        <v>35860.290000000008</v>
      </c>
      <c r="J129" s="137">
        <v>35881.580000000009</v>
      </c>
      <c r="K129" s="137">
        <v>44261.530000000006</v>
      </c>
      <c r="L129" s="137">
        <v>63439.680000000008</v>
      </c>
      <c r="M129" s="137">
        <v>96318.470000000016</v>
      </c>
      <c r="N129" s="137">
        <v>142495.49999999997</v>
      </c>
      <c r="O129" s="137">
        <v>34937.840000000011</v>
      </c>
      <c r="P129" s="137">
        <v>38462.409999999996</v>
      </c>
      <c r="Q129" s="137">
        <f t="shared" si="6"/>
        <v>695644.9</v>
      </c>
      <c r="R129" s="133"/>
      <c r="S129" s="134"/>
      <c r="T129" s="131"/>
      <c r="U129" s="137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383430.68000000005</v>
      </c>
      <c r="V129" s="133"/>
    </row>
    <row r="130" spans="2:22" x14ac:dyDescent="0.2">
      <c r="B130" s="131"/>
      <c r="C130" s="135">
        <v>40501</v>
      </c>
      <c r="D130" s="136" t="s">
        <v>1</v>
      </c>
      <c r="E130" s="137">
        <v>49493141.25</v>
      </c>
      <c r="F130" s="137">
        <v>17232935.149999999</v>
      </c>
      <c r="G130" s="137">
        <v>78053711.430000007</v>
      </c>
      <c r="H130" s="137">
        <v>153507387.75</v>
      </c>
      <c r="I130" s="137">
        <v>79485299.459999993</v>
      </c>
      <c r="J130" s="137">
        <v>67959440.030000001</v>
      </c>
      <c r="K130" s="137">
        <v>64160139.969999999</v>
      </c>
      <c r="L130" s="137">
        <v>20319599.329999998</v>
      </c>
      <c r="M130" s="137">
        <v>57054831.950000003</v>
      </c>
      <c r="N130" s="137">
        <v>39958704.250000007</v>
      </c>
      <c r="O130" s="137">
        <v>74008953.409999996</v>
      </c>
      <c r="P130" s="137">
        <v>87992444.900000006</v>
      </c>
      <c r="Q130" s="137">
        <f t="shared" si="6"/>
        <v>789226588.88</v>
      </c>
      <c r="R130" s="133"/>
      <c r="S130" s="134"/>
      <c r="T130" s="131"/>
      <c r="U130" s="137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530211654.37000006</v>
      </c>
      <c r="V130" s="133"/>
    </row>
    <row r="131" spans="2:22" x14ac:dyDescent="0.2">
      <c r="B131" s="131"/>
      <c r="C131" s="135">
        <v>40503</v>
      </c>
      <c r="D131" s="136" t="s">
        <v>130</v>
      </c>
      <c r="E131" s="137">
        <v>868636.74000000022</v>
      </c>
      <c r="F131" s="137">
        <v>874624.22000000032</v>
      </c>
      <c r="G131" s="137">
        <v>871630.48000000033</v>
      </c>
      <c r="H131" s="137">
        <v>871630.48000000033</v>
      </c>
      <c r="I131" s="137">
        <v>871630.48000000033</v>
      </c>
      <c r="J131" s="137">
        <v>871630.48000000033</v>
      </c>
      <c r="K131" s="137">
        <v>871630.48000000033</v>
      </c>
      <c r="L131" s="137">
        <v>871630.48000000033</v>
      </c>
      <c r="M131" s="137">
        <v>871630.48000000033</v>
      </c>
      <c r="N131" s="137">
        <v>871630.48000000033</v>
      </c>
      <c r="O131" s="137">
        <v>871630.48000000033</v>
      </c>
      <c r="P131" s="137">
        <v>871630.19</v>
      </c>
      <c r="Q131" s="137">
        <f t="shared" si="6"/>
        <v>10459565.470000003</v>
      </c>
      <c r="R131" s="133"/>
      <c r="S131" s="134"/>
      <c r="T131" s="131"/>
      <c r="U131" s="137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6973043.8400000026</v>
      </c>
      <c r="V131" s="133"/>
    </row>
    <row r="132" spans="2:22" x14ac:dyDescent="0.2">
      <c r="B132" s="131"/>
      <c r="C132" s="135">
        <v>40504</v>
      </c>
      <c r="D132" s="136" t="s">
        <v>131</v>
      </c>
      <c r="E132" s="137">
        <v>939778.85999999964</v>
      </c>
      <c r="F132" s="137">
        <v>966521.40999999957</v>
      </c>
      <c r="G132" s="137">
        <v>924048.48999999964</v>
      </c>
      <c r="H132" s="137">
        <v>924048.48999999964</v>
      </c>
      <c r="I132" s="137">
        <v>924965.14999999956</v>
      </c>
      <c r="J132" s="137">
        <v>930798.47999999952</v>
      </c>
      <c r="K132" s="137">
        <v>930798.47999999952</v>
      </c>
      <c r="L132" s="137">
        <v>930798.47999999952</v>
      </c>
      <c r="M132" s="137">
        <v>930798.47999999952</v>
      </c>
      <c r="N132" s="137">
        <v>930798.47999999952</v>
      </c>
      <c r="O132" s="137">
        <v>930798.47999999952</v>
      </c>
      <c r="P132" s="137">
        <v>930798.58999999973</v>
      </c>
      <c r="Q132" s="137">
        <f t="shared" si="6"/>
        <v>11194951.869999997</v>
      </c>
      <c r="R132" s="133"/>
      <c r="S132" s="134"/>
      <c r="T132" s="131"/>
      <c r="U132" s="137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7471757.8399999971</v>
      </c>
      <c r="V132" s="133"/>
    </row>
    <row r="133" spans="2:22" x14ac:dyDescent="0.2">
      <c r="B133" s="131"/>
      <c r="C133" s="135">
        <v>40510</v>
      </c>
      <c r="D133" s="136" t="s">
        <v>40</v>
      </c>
      <c r="E133" s="137">
        <v>5717204.2199999997</v>
      </c>
      <c r="F133" s="137">
        <v>1492720.1500000001</v>
      </c>
      <c r="G133" s="137">
        <v>671880.94000000006</v>
      </c>
      <c r="H133" s="137">
        <v>383855.55999999988</v>
      </c>
      <c r="I133" s="137">
        <v>491505.14999999997</v>
      </c>
      <c r="J133" s="137">
        <v>348359.92</v>
      </c>
      <c r="K133" s="137">
        <v>342906.56999999989</v>
      </c>
      <c r="L133" s="137">
        <v>339086.15999999992</v>
      </c>
      <c r="M133" s="137">
        <v>329206.0799999999</v>
      </c>
      <c r="N133" s="137">
        <v>321653.44999999995</v>
      </c>
      <c r="O133" s="137">
        <v>314432.3899999999</v>
      </c>
      <c r="P133" s="137">
        <v>318723.9800000001</v>
      </c>
      <c r="Q133" s="137">
        <f t="shared" si="6"/>
        <v>11071534.57</v>
      </c>
      <c r="R133" s="133"/>
      <c r="S133" s="134"/>
      <c r="T133" s="131"/>
      <c r="U133" s="137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9787518.6699999999</v>
      </c>
      <c r="V133" s="133"/>
    </row>
    <row r="134" spans="2:22" x14ac:dyDescent="0.2">
      <c r="B134" s="131"/>
      <c r="C134" s="135">
        <v>40514</v>
      </c>
      <c r="D134" s="136" t="s">
        <v>41</v>
      </c>
      <c r="E134" s="137">
        <v>40073.700000000012</v>
      </c>
      <c r="F134" s="137">
        <v>57346.05000000001</v>
      </c>
      <c r="G134" s="137">
        <v>64046.820000000014</v>
      </c>
      <c r="H134" s="137">
        <v>50919.780000000006</v>
      </c>
      <c r="I134" s="137">
        <v>54072.160000000003</v>
      </c>
      <c r="J134" s="137">
        <v>50628.930000000008</v>
      </c>
      <c r="K134" s="137">
        <v>52061.430000000008</v>
      </c>
      <c r="L134" s="137">
        <v>51754.98000000001</v>
      </c>
      <c r="M134" s="137">
        <v>43041.850000000013</v>
      </c>
      <c r="N134" s="137">
        <v>51577.020000000019</v>
      </c>
      <c r="O134" s="137">
        <v>62759.330000000024</v>
      </c>
      <c r="P134" s="137">
        <v>58912.209999999992</v>
      </c>
      <c r="Q134" s="137">
        <f t="shared" si="6"/>
        <v>637194.26</v>
      </c>
      <c r="R134" s="133"/>
      <c r="S134" s="134"/>
      <c r="T134" s="131"/>
      <c r="U134" s="137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420903.85</v>
      </c>
      <c r="V134" s="133"/>
    </row>
    <row r="135" spans="2:22" x14ac:dyDescent="0.2">
      <c r="B135" s="131"/>
      <c r="C135" s="135">
        <v>40515</v>
      </c>
      <c r="D135" s="136" t="s">
        <v>42</v>
      </c>
      <c r="E135" s="137">
        <v>141233.92000000004</v>
      </c>
      <c r="F135" s="137">
        <v>78105.929999999993</v>
      </c>
      <c r="G135" s="137">
        <v>78191.97</v>
      </c>
      <c r="H135" s="137">
        <v>78773.210000000006</v>
      </c>
      <c r="I135" s="137">
        <v>79951.8</v>
      </c>
      <c r="J135" s="137">
        <v>83322.97</v>
      </c>
      <c r="K135" s="137">
        <v>81752.140000000014</v>
      </c>
      <c r="L135" s="137">
        <v>81876.800000000017</v>
      </c>
      <c r="M135" s="137">
        <v>81810.66</v>
      </c>
      <c r="N135" s="137">
        <v>86108.74</v>
      </c>
      <c r="O135" s="137">
        <v>86108.74</v>
      </c>
      <c r="P135" s="137">
        <v>86108.780000000013</v>
      </c>
      <c r="Q135" s="137">
        <f t="shared" si="6"/>
        <v>1043345.6600000001</v>
      </c>
      <c r="R135" s="133"/>
      <c r="S135" s="134"/>
      <c r="T135" s="131"/>
      <c r="U135" s="137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703208.74000000011</v>
      </c>
      <c r="V135" s="133"/>
    </row>
    <row r="136" spans="2:22" x14ac:dyDescent="0.2">
      <c r="B136" s="131"/>
      <c r="C136" s="135">
        <v>40516</v>
      </c>
      <c r="D136" s="136" t="s">
        <v>43</v>
      </c>
      <c r="E136" s="137">
        <v>58270.570000000007</v>
      </c>
      <c r="F136" s="137">
        <v>68589.55</v>
      </c>
      <c r="G136" s="137">
        <v>72130.430000000008</v>
      </c>
      <c r="H136" s="137">
        <v>70657.78</v>
      </c>
      <c r="I136" s="137">
        <v>74495.85000000002</v>
      </c>
      <c r="J136" s="137">
        <v>71407.180000000008</v>
      </c>
      <c r="K136" s="137">
        <v>68233.490000000005</v>
      </c>
      <c r="L136" s="137">
        <v>62455.020000000004</v>
      </c>
      <c r="M136" s="137">
        <v>65789.88</v>
      </c>
      <c r="N136" s="137">
        <v>65803.060000000012</v>
      </c>
      <c r="O136" s="137">
        <v>72151.350000000006</v>
      </c>
      <c r="P136" s="137">
        <v>68755.180000000008</v>
      </c>
      <c r="Q136" s="137">
        <f t="shared" si="6"/>
        <v>818739.34000000008</v>
      </c>
      <c r="R136" s="133"/>
      <c r="S136" s="134"/>
      <c r="T136" s="131"/>
      <c r="U136" s="137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546239.87</v>
      </c>
      <c r="V136" s="133"/>
    </row>
    <row r="137" spans="2:22" x14ac:dyDescent="0.2">
      <c r="B137" s="131"/>
      <c r="C137" s="135">
        <v>40601</v>
      </c>
      <c r="D137" s="136" t="s">
        <v>46</v>
      </c>
      <c r="E137" s="137">
        <v>1890243.1900000011</v>
      </c>
      <c r="F137" s="137">
        <v>1742802.3700000006</v>
      </c>
      <c r="G137" s="137">
        <v>1750349.3400000005</v>
      </c>
      <c r="H137" s="137">
        <v>1724060.310000001</v>
      </c>
      <c r="I137" s="137">
        <v>1566071.4400000009</v>
      </c>
      <c r="J137" s="137">
        <v>1817580.100000001</v>
      </c>
      <c r="K137" s="137">
        <v>1558356.6300000013</v>
      </c>
      <c r="L137" s="137">
        <v>1587231.580000001</v>
      </c>
      <c r="M137" s="137">
        <v>1511572.4600000011</v>
      </c>
      <c r="N137" s="137">
        <v>1738153.9700000011</v>
      </c>
      <c r="O137" s="137">
        <v>1532981.0100000012</v>
      </c>
      <c r="P137" s="137">
        <v>2064957.6700000006</v>
      </c>
      <c r="Q137" s="137">
        <f t="shared" si="6"/>
        <v>20484360.070000015</v>
      </c>
      <c r="R137" s="133"/>
      <c r="S137" s="134"/>
      <c r="T137" s="131"/>
      <c r="U137" s="137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13636694.960000008</v>
      </c>
      <c r="V137" s="133"/>
    </row>
    <row r="138" spans="2:22" x14ac:dyDescent="0.2">
      <c r="B138" s="131"/>
      <c r="C138" s="135">
        <v>40603</v>
      </c>
      <c r="D138" s="136" t="s">
        <v>47</v>
      </c>
      <c r="E138" s="137">
        <v>44960.75</v>
      </c>
      <c r="F138" s="137">
        <v>43058</v>
      </c>
      <c r="G138" s="137">
        <v>50037.490000000005</v>
      </c>
      <c r="H138" s="137">
        <v>48623.030000000006</v>
      </c>
      <c r="I138" s="137">
        <v>53021</v>
      </c>
      <c r="J138" s="137">
        <v>268679.67999999999</v>
      </c>
      <c r="K138" s="137">
        <v>98261.289999999979</v>
      </c>
      <c r="L138" s="137">
        <v>88558.439999999988</v>
      </c>
      <c r="M138" s="137">
        <v>75039.780000000013</v>
      </c>
      <c r="N138" s="137">
        <v>74437.14</v>
      </c>
      <c r="O138" s="137">
        <v>68810.16</v>
      </c>
      <c r="P138" s="137">
        <v>57413.23000000001</v>
      </c>
      <c r="Q138" s="137">
        <f t="shared" si="6"/>
        <v>970899.99</v>
      </c>
      <c r="R138" s="133"/>
      <c r="S138" s="134"/>
      <c r="T138" s="131"/>
      <c r="U138" s="137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695199.67999999993</v>
      </c>
      <c r="V138" s="133"/>
    </row>
    <row r="139" spans="2:22" x14ac:dyDescent="0.2">
      <c r="B139" s="131"/>
      <c r="C139" s="135">
        <v>40701</v>
      </c>
      <c r="D139" s="136" t="s">
        <v>48</v>
      </c>
      <c r="E139" s="137">
        <v>21760028.799999997</v>
      </c>
      <c r="F139" s="137">
        <v>25086807.589999992</v>
      </c>
      <c r="G139" s="137">
        <v>24293698.219999995</v>
      </c>
      <c r="H139" s="137">
        <v>24866337.229999989</v>
      </c>
      <c r="I139" s="137">
        <v>28244827.829999991</v>
      </c>
      <c r="J139" s="137">
        <v>24419778.769999996</v>
      </c>
      <c r="K139" s="137">
        <v>24945461.540000003</v>
      </c>
      <c r="L139" s="137">
        <v>25073471.49000001</v>
      </c>
      <c r="M139" s="137">
        <v>27106618.199999999</v>
      </c>
      <c r="N139" s="137">
        <v>24628933.159999989</v>
      </c>
      <c r="O139" s="137">
        <v>24215197.559999999</v>
      </c>
      <c r="P139" s="137">
        <v>24722405.21999998</v>
      </c>
      <c r="Q139" s="137">
        <f t="shared" si="6"/>
        <v>299363565.6099999</v>
      </c>
      <c r="R139" s="133"/>
      <c r="S139" s="134"/>
      <c r="T139" s="131"/>
      <c r="U139" s="137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198690411.46999994</v>
      </c>
      <c r="V139" s="133"/>
    </row>
    <row r="140" spans="2:22" x14ac:dyDescent="0.2">
      <c r="B140" s="131"/>
      <c r="C140" s="135">
        <v>40704</v>
      </c>
      <c r="D140" s="136" t="s">
        <v>49</v>
      </c>
      <c r="E140" s="137">
        <v>147666.7099999999</v>
      </c>
      <c r="F140" s="137">
        <v>179025.37999999992</v>
      </c>
      <c r="G140" s="137">
        <v>170026.63999999993</v>
      </c>
      <c r="H140" s="137">
        <v>173652.6399999999</v>
      </c>
      <c r="I140" s="137">
        <v>154052.7099999999</v>
      </c>
      <c r="J140" s="137">
        <v>153481.5499999999</v>
      </c>
      <c r="K140" s="137">
        <v>107616.51000000004</v>
      </c>
      <c r="L140" s="137">
        <v>82996.710000000036</v>
      </c>
      <c r="M140" s="137">
        <v>171857.22999999989</v>
      </c>
      <c r="N140" s="137">
        <v>169897.24999999991</v>
      </c>
      <c r="O140" s="137">
        <v>169758.27999999991</v>
      </c>
      <c r="P140" s="137">
        <v>169473.52999999997</v>
      </c>
      <c r="Q140" s="137">
        <f t="shared" si="6"/>
        <v>1849505.1399999994</v>
      </c>
      <c r="R140" s="133"/>
      <c r="S140" s="134"/>
      <c r="T140" s="131"/>
      <c r="U140" s="137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1168518.8499999996</v>
      </c>
      <c r="V140" s="133"/>
    </row>
    <row r="141" spans="2:22" x14ac:dyDescent="0.2">
      <c r="B141" s="131"/>
      <c r="C141" s="135">
        <v>40705</v>
      </c>
      <c r="D141" s="136" t="s">
        <v>50</v>
      </c>
      <c r="E141" s="137">
        <v>98689.13</v>
      </c>
      <c r="F141" s="137">
        <v>83538.920000000013</v>
      </c>
      <c r="G141" s="137">
        <v>110192.32000000001</v>
      </c>
      <c r="H141" s="137">
        <v>106002.70000000001</v>
      </c>
      <c r="I141" s="137">
        <v>106050.86000000002</v>
      </c>
      <c r="J141" s="137">
        <v>124538.76000000001</v>
      </c>
      <c r="K141" s="137">
        <v>117027.96</v>
      </c>
      <c r="L141" s="137">
        <v>108564.05</v>
      </c>
      <c r="M141" s="137">
        <v>102234.59</v>
      </c>
      <c r="N141" s="137">
        <v>104657.65999999999</v>
      </c>
      <c r="O141" s="137">
        <v>117124.06999999999</v>
      </c>
      <c r="P141" s="137">
        <v>123948.76999999999</v>
      </c>
      <c r="Q141" s="137">
        <f t="shared" si="6"/>
        <v>1302569.79</v>
      </c>
      <c r="R141" s="133"/>
      <c r="S141" s="134"/>
      <c r="T141" s="131"/>
      <c r="U141" s="137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854604.70000000007</v>
      </c>
      <c r="V141" s="133"/>
    </row>
    <row r="142" spans="2:22" x14ac:dyDescent="0.2">
      <c r="B142" s="131"/>
      <c r="C142" s="135">
        <v>40709</v>
      </c>
      <c r="D142" s="136" t="s">
        <v>51</v>
      </c>
      <c r="E142" s="137">
        <v>53780.37000000001</v>
      </c>
      <c r="F142" s="137">
        <v>59211.740000000013</v>
      </c>
      <c r="G142" s="137">
        <v>77800.560000000012</v>
      </c>
      <c r="H142" s="137">
        <v>67284.039999999994</v>
      </c>
      <c r="I142" s="137">
        <v>78797.160000000018</v>
      </c>
      <c r="J142" s="137">
        <v>66798.290000000008</v>
      </c>
      <c r="K142" s="137">
        <v>71607.569999999992</v>
      </c>
      <c r="L142" s="137">
        <v>54715.23</v>
      </c>
      <c r="M142" s="137">
        <v>59083.250000000007</v>
      </c>
      <c r="N142" s="137">
        <v>54533.330000000009</v>
      </c>
      <c r="O142" s="137">
        <v>59693.11</v>
      </c>
      <c r="P142" s="137">
        <v>59312.55000000001</v>
      </c>
      <c r="Q142" s="137">
        <f t="shared" si="6"/>
        <v>762617.20000000007</v>
      </c>
      <c r="R142" s="133"/>
      <c r="S142" s="134"/>
      <c r="T142" s="131"/>
      <c r="U142" s="137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529994.96000000008</v>
      </c>
      <c r="V142" s="133"/>
    </row>
    <row r="143" spans="2:22" x14ac:dyDescent="0.2">
      <c r="B143" s="131"/>
      <c r="C143" s="135">
        <v>40710</v>
      </c>
      <c r="D143" s="136" t="s">
        <v>52</v>
      </c>
      <c r="E143" s="137">
        <v>34903.150000000009</v>
      </c>
      <c r="F143" s="137">
        <v>39156.690000000017</v>
      </c>
      <c r="G143" s="137">
        <v>36781.970000000016</v>
      </c>
      <c r="H143" s="137">
        <v>37206.600000000013</v>
      </c>
      <c r="I143" s="137">
        <v>36197.070000000007</v>
      </c>
      <c r="J143" s="137">
        <v>36977.250000000007</v>
      </c>
      <c r="K143" s="137">
        <v>36792.890000000007</v>
      </c>
      <c r="L143" s="137">
        <v>34348.190000000017</v>
      </c>
      <c r="M143" s="137">
        <v>34964.080000000002</v>
      </c>
      <c r="N143" s="137">
        <v>36738.640000000007</v>
      </c>
      <c r="O143" s="137">
        <v>39526.920000000006</v>
      </c>
      <c r="P143" s="137">
        <v>37146.18</v>
      </c>
      <c r="Q143" s="137">
        <f t="shared" si="6"/>
        <v>440739.63000000012</v>
      </c>
      <c r="R143" s="133"/>
      <c r="S143" s="134"/>
      <c r="T143" s="131"/>
      <c r="U143" s="137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292363.81000000011</v>
      </c>
      <c r="V143" s="133"/>
    </row>
    <row r="144" spans="2:22" x14ac:dyDescent="0.2">
      <c r="B144" s="131"/>
      <c r="C144" s="135">
        <v>40801</v>
      </c>
      <c r="D144" s="136" t="s">
        <v>55</v>
      </c>
      <c r="E144" s="137">
        <v>2285606.2800000021</v>
      </c>
      <c r="F144" s="137">
        <v>2683690.4200000013</v>
      </c>
      <c r="G144" s="137">
        <v>2755434.8700000029</v>
      </c>
      <c r="H144" s="137">
        <v>2436296.1500000022</v>
      </c>
      <c r="I144" s="137">
        <v>2416372.7200000016</v>
      </c>
      <c r="J144" s="137">
        <v>2475921.9200000032</v>
      </c>
      <c r="K144" s="137">
        <v>2509716.7500000019</v>
      </c>
      <c r="L144" s="137">
        <v>2249799.100000002</v>
      </c>
      <c r="M144" s="137">
        <v>2347815.7300000014</v>
      </c>
      <c r="N144" s="137">
        <v>2425898.9200000027</v>
      </c>
      <c r="O144" s="137">
        <v>2320144.0200000009</v>
      </c>
      <c r="P144" s="137">
        <v>2643256.1500000027</v>
      </c>
      <c r="Q144" s="137">
        <f t="shared" si="6"/>
        <v>29549953.03000002</v>
      </c>
      <c r="R144" s="133"/>
      <c r="S144" s="134"/>
      <c r="T144" s="131"/>
      <c r="U144" s="137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19812838.210000016</v>
      </c>
      <c r="V144" s="133"/>
    </row>
    <row r="145" spans="2:22" x14ac:dyDescent="0.2">
      <c r="B145" s="131"/>
      <c r="C145" s="135">
        <v>40802</v>
      </c>
      <c r="D145" s="136" t="s">
        <v>53</v>
      </c>
      <c r="E145" s="137">
        <v>228680.84999999998</v>
      </c>
      <c r="F145" s="137">
        <v>214011.85</v>
      </c>
      <c r="G145" s="137">
        <v>214739.97999999995</v>
      </c>
      <c r="H145" s="137">
        <v>214051.21999999997</v>
      </c>
      <c r="I145" s="137">
        <v>216704.19999999995</v>
      </c>
      <c r="J145" s="137">
        <v>229455.08</v>
      </c>
      <c r="K145" s="137">
        <v>224606.56999999998</v>
      </c>
      <c r="L145" s="137">
        <v>229313.90999999995</v>
      </c>
      <c r="M145" s="137">
        <v>295743.44000000006</v>
      </c>
      <c r="N145" s="137">
        <v>218530.81</v>
      </c>
      <c r="O145" s="137">
        <v>219612.49</v>
      </c>
      <c r="P145" s="137">
        <v>266385.64</v>
      </c>
      <c r="Q145" s="137">
        <f t="shared" si="6"/>
        <v>2771836.0400000005</v>
      </c>
      <c r="R145" s="133"/>
      <c r="S145" s="134"/>
      <c r="T145" s="131"/>
      <c r="U145" s="137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1771563.66</v>
      </c>
      <c r="V145" s="133"/>
    </row>
    <row r="146" spans="2:22" x14ac:dyDescent="0.2">
      <c r="B146" s="131"/>
      <c r="C146" s="135">
        <v>40817</v>
      </c>
      <c r="D146" s="136" t="s">
        <v>54</v>
      </c>
      <c r="E146" s="137">
        <v>75182.070000000007</v>
      </c>
      <c r="F146" s="137">
        <v>89752.260000000024</v>
      </c>
      <c r="G146" s="137">
        <v>135985.19000000003</v>
      </c>
      <c r="H146" s="137">
        <v>74574.530000000028</v>
      </c>
      <c r="I146" s="137">
        <v>74459.060000000041</v>
      </c>
      <c r="J146" s="137">
        <v>75366.050000000032</v>
      </c>
      <c r="K146" s="137">
        <v>275365.23000000004</v>
      </c>
      <c r="L146" s="137">
        <v>91098.950000000012</v>
      </c>
      <c r="M146" s="137">
        <v>72555.330000000031</v>
      </c>
      <c r="N146" s="137">
        <v>72840.650000000038</v>
      </c>
      <c r="O146" s="137">
        <v>77278.240000000034</v>
      </c>
      <c r="P146" s="137">
        <v>84535.25</v>
      </c>
      <c r="Q146" s="137">
        <f t="shared" si="6"/>
        <v>1198992.8100000003</v>
      </c>
      <c r="R146" s="133"/>
      <c r="S146" s="134"/>
      <c r="T146" s="131"/>
      <c r="U146" s="137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891783.34000000008</v>
      </c>
      <c r="V146" s="133"/>
    </row>
    <row r="147" spans="2:22" x14ac:dyDescent="0.2">
      <c r="B147" s="131"/>
      <c r="C147" s="135">
        <v>40901</v>
      </c>
      <c r="D147" s="136" t="s">
        <v>56</v>
      </c>
      <c r="E147" s="137">
        <v>765424.87999999966</v>
      </c>
      <c r="F147" s="137">
        <v>843000.03999999969</v>
      </c>
      <c r="G147" s="137">
        <v>906360.47999999975</v>
      </c>
      <c r="H147" s="137">
        <v>789461.32999999961</v>
      </c>
      <c r="I147" s="137">
        <v>817439.65999999968</v>
      </c>
      <c r="J147" s="137">
        <v>776143.49999999965</v>
      </c>
      <c r="K147" s="137">
        <v>780665.25999999954</v>
      </c>
      <c r="L147" s="137">
        <v>759018.91999999969</v>
      </c>
      <c r="M147" s="137">
        <v>834531.78999999957</v>
      </c>
      <c r="N147" s="137">
        <v>754600.03999999969</v>
      </c>
      <c r="O147" s="137">
        <v>748276.95999999961</v>
      </c>
      <c r="P147" s="137">
        <v>2274709.2600000002</v>
      </c>
      <c r="Q147" s="137">
        <f t="shared" si="6"/>
        <v>11049632.119999997</v>
      </c>
      <c r="R147" s="133"/>
      <c r="S147" s="134"/>
      <c r="T147" s="131"/>
      <c r="U147" s="137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6437514.0699999984</v>
      </c>
      <c r="V147" s="133"/>
    </row>
    <row r="148" spans="2:22" x14ac:dyDescent="0.2">
      <c r="B148" s="131"/>
      <c r="C148" s="135">
        <v>40903</v>
      </c>
      <c r="D148" s="136" t="s">
        <v>74</v>
      </c>
      <c r="E148" s="137">
        <v>1382935.13</v>
      </c>
      <c r="F148" s="137">
        <v>5878825.1799999997</v>
      </c>
      <c r="G148" s="137">
        <v>4485951.2</v>
      </c>
      <c r="H148" s="137">
        <v>5885854.5700000003</v>
      </c>
      <c r="I148" s="137">
        <v>6037203.6100000003</v>
      </c>
      <c r="J148" s="137">
        <v>6720567.4100000001</v>
      </c>
      <c r="K148" s="137">
        <v>9227343.3399999999</v>
      </c>
      <c r="L148" s="137">
        <v>9446655.2999999989</v>
      </c>
      <c r="M148" s="137">
        <v>9824564.5099999998</v>
      </c>
      <c r="N148" s="137">
        <v>11460329.51</v>
      </c>
      <c r="O148" s="137">
        <v>11238291.069999998</v>
      </c>
      <c r="P148" s="137">
        <v>11987183.640000014</v>
      </c>
      <c r="Q148" s="137">
        <f t="shared" si="6"/>
        <v>93575704.469999999</v>
      </c>
      <c r="R148" s="133"/>
      <c r="S148" s="134"/>
      <c r="T148" s="131"/>
      <c r="U148" s="137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49065335.739999995</v>
      </c>
      <c r="V148" s="133"/>
    </row>
    <row r="149" spans="2:22" x14ac:dyDescent="0.2">
      <c r="B149" s="131"/>
      <c r="C149" s="135">
        <v>40904</v>
      </c>
      <c r="D149" s="136" t="s">
        <v>57</v>
      </c>
      <c r="E149" s="137">
        <v>70288.590000000011</v>
      </c>
      <c r="F149" s="137">
        <v>95313.080000000031</v>
      </c>
      <c r="G149" s="137">
        <v>84126.029999999984</v>
      </c>
      <c r="H149" s="137">
        <v>85378.450000000012</v>
      </c>
      <c r="I149" s="137">
        <v>82224.810000000012</v>
      </c>
      <c r="J149" s="137">
        <v>91823.13</v>
      </c>
      <c r="K149" s="137">
        <v>81727.81</v>
      </c>
      <c r="L149" s="137">
        <v>100654.73000000001</v>
      </c>
      <c r="M149" s="137">
        <v>86033.11</v>
      </c>
      <c r="N149" s="137">
        <v>106268.47</v>
      </c>
      <c r="O149" s="137">
        <v>96539.8</v>
      </c>
      <c r="P149" s="137">
        <v>106475.07</v>
      </c>
      <c r="Q149" s="137">
        <f t="shared" si="6"/>
        <v>1086853.08</v>
      </c>
      <c r="R149" s="133"/>
      <c r="S149" s="134"/>
      <c r="T149" s="131"/>
      <c r="U149" s="137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691536.63</v>
      </c>
      <c r="V149" s="133"/>
    </row>
    <row r="150" spans="2:22" x14ac:dyDescent="0.2">
      <c r="B150" s="131"/>
      <c r="C150" s="135">
        <v>40911</v>
      </c>
      <c r="D150" s="136" t="s">
        <v>58</v>
      </c>
      <c r="E150" s="137">
        <v>64668.260000000009</v>
      </c>
      <c r="F150" s="137">
        <v>70376.890000000014</v>
      </c>
      <c r="G150" s="137">
        <v>68408.610000000015</v>
      </c>
      <c r="H150" s="137">
        <v>66846.490000000005</v>
      </c>
      <c r="I150" s="137">
        <v>69076.22</v>
      </c>
      <c r="J150" s="137">
        <v>69548.400000000023</v>
      </c>
      <c r="K150" s="137">
        <v>68649.300000000017</v>
      </c>
      <c r="L150" s="137">
        <v>70441.950000000012</v>
      </c>
      <c r="M150" s="137">
        <v>72389.240000000005</v>
      </c>
      <c r="N150" s="137">
        <v>69415.360000000015</v>
      </c>
      <c r="O150" s="137">
        <v>69144.070000000007</v>
      </c>
      <c r="P150" s="137">
        <v>66710.980000000025</v>
      </c>
      <c r="Q150" s="137">
        <f t="shared" si="6"/>
        <v>825675.77</v>
      </c>
      <c r="R150" s="133"/>
      <c r="S150" s="134"/>
      <c r="T150" s="131"/>
      <c r="U150" s="137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548016.12000000011</v>
      </c>
      <c r="V150" s="133"/>
    </row>
    <row r="151" spans="2:22" x14ac:dyDescent="0.2">
      <c r="B151" s="131"/>
      <c r="C151" s="135">
        <v>40913</v>
      </c>
      <c r="D151" s="136" t="s">
        <v>60</v>
      </c>
      <c r="E151" s="137">
        <v>45108.83</v>
      </c>
      <c r="F151" s="137">
        <v>45608.83</v>
      </c>
      <c r="G151" s="137">
        <v>58608.83</v>
      </c>
      <c r="H151" s="137">
        <v>45408.83</v>
      </c>
      <c r="I151" s="137">
        <v>83058.83</v>
      </c>
      <c r="J151" s="137">
        <v>72708.83</v>
      </c>
      <c r="K151" s="137">
        <v>45408.83</v>
      </c>
      <c r="L151" s="137">
        <v>45308.83</v>
      </c>
      <c r="M151" s="137">
        <v>61808.83</v>
      </c>
      <c r="N151" s="137">
        <v>49308.83</v>
      </c>
      <c r="O151" s="137">
        <v>45608.83</v>
      </c>
      <c r="P151" s="137">
        <v>50358.87</v>
      </c>
      <c r="Q151" s="137">
        <f t="shared" si="6"/>
        <v>648306</v>
      </c>
      <c r="R151" s="133"/>
      <c r="S151" s="134"/>
      <c r="T151" s="131"/>
      <c r="U151" s="137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441220.64000000007</v>
      </c>
      <c r="V151" s="133"/>
    </row>
    <row r="152" spans="2:22" x14ac:dyDescent="0.2">
      <c r="B152" s="131"/>
      <c r="C152" s="135">
        <v>41001</v>
      </c>
      <c r="D152" s="136" t="s">
        <v>135</v>
      </c>
      <c r="E152" s="137">
        <v>323403.04000000044</v>
      </c>
      <c r="F152" s="137">
        <v>376898.27000000048</v>
      </c>
      <c r="G152" s="137">
        <v>333952.58000000037</v>
      </c>
      <c r="H152" s="137">
        <v>378927.76000000036</v>
      </c>
      <c r="I152" s="137">
        <v>338550.18000000046</v>
      </c>
      <c r="J152" s="137">
        <v>436649.47000000044</v>
      </c>
      <c r="K152" s="137">
        <v>321941.49000000034</v>
      </c>
      <c r="L152" s="137">
        <v>350435.58000000037</v>
      </c>
      <c r="M152" s="137">
        <v>385557.78000000038</v>
      </c>
      <c r="N152" s="137">
        <v>474517.18000000034</v>
      </c>
      <c r="O152" s="137">
        <v>266564.37000000029</v>
      </c>
      <c r="P152" s="137">
        <v>398985.31000000006</v>
      </c>
      <c r="Q152" s="137">
        <f t="shared" si="6"/>
        <v>4386383.0100000035</v>
      </c>
      <c r="R152" s="133"/>
      <c r="S152" s="134"/>
      <c r="T152" s="131"/>
      <c r="U152" s="137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2860758.3700000034</v>
      </c>
      <c r="V152" s="133"/>
    </row>
    <row r="153" spans="2:22" x14ac:dyDescent="0.2">
      <c r="B153" s="131"/>
      <c r="C153" s="135">
        <v>41002</v>
      </c>
      <c r="D153" s="136" t="s">
        <v>61</v>
      </c>
      <c r="E153" s="137">
        <v>124600.92000000004</v>
      </c>
      <c r="F153" s="137">
        <v>140109.43</v>
      </c>
      <c r="G153" s="137">
        <v>143070.88</v>
      </c>
      <c r="H153" s="137">
        <v>148518.78</v>
      </c>
      <c r="I153" s="137">
        <v>136251.79999999999</v>
      </c>
      <c r="J153" s="137">
        <v>137733.13999999998</v>
      </c>
      <c r="K153" s="137">
        <v>135104.75999999998</v>
      </c>
      <c r="L153" s="137">
        <v>135785.07999999999</v>
      </c>
      <c r="M153" s="137">
        <v>135369.32999999999</v>
      </c>
      <c r="N153" s="137">
        <v>134928.40999999997</v>
      </c>
      <c r="O153" s="137">
        <v>134836.24999999997</v>
      </c>
      <c r="P153" s="137">
        <v>137162.44999999995</v>
      </c>
      <c r="Q153" s="137">
        <f t="shared" si="6"/>
        <v>1643471.23</v>
      </c>
      <c r="R153" s="133"/>
      <c r="S153" s="134"/>
      <c r="T153" s="131"/>
      <c r="U153" s="137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1101174.79</v>
      </c>
      <c r="V153" s="133"/>
    </row>
    <row r="154" spans="2:22" x14ac:dyDescent="0.2">
      <c r="B154" s="131"/>
      <c r="C154" s="135">
        <v>41003</v>
      </c>
      <c r="D154" s="136" t="s">
        <v>62</v>
      </c>
      <c r="E154" s="137">
        <v>1715848.6500000001</v>
      </c>
      <c r="F154" s="137">
        <v>9226040.2699999996</v>
      </c>
      <c r="G154" s="137">
        <v>8124448.5199999996</v>
      </c>
      <c r="H154" s="137">
        <v>9973931.3800000008</v>
      </c>
      <c r="I154" s="137">
        <v>10147528.950000001</v>
      </c>
      <c r="J154" s="137">
        <v>11709228.059999999</v>
      </c>
      <c r="K154" s="137">
        <v>12640860.810000001</v>
      </c>
      <c r="L154" s="137">
        <v>10491847.73</v>
      </c>
      <c r="M154" s="137">
        <v>11550452.269999998</v>
      </c>
      <c r="N154" s="137">
        <v>11235030.839999998</v>
      </c>
      <c r="O154" s="137">
        <v>31161170.73</v>
      </c>
      <c r="P154" s="137">
        <v>34653363.469999999</v>
      </c>
      <c r="Q154" s="137">
        <f t="shared" si="6"/>
        <v>162629751.68000001</v>
      </c>
      <c r="R154" s="133"/>
      <c r="S154" s="134"/>
      <c r="T154" s="131"/>
      <c r="U154" s="137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74029734.370000005</v>
      </c>
      <c r="V154" s="133"/>
    </row>
    <row r="155" spans="2:22" x14ac:dyDescent="0.2">
      <c r="B155" s="131"/>
      <c r="C155" s="135">
        <v>41005</v>
      </c>
      <c r="D155" s="136" t="s">
        <v>63</v>
      </c>
      <c r="E155" s="137">
        <v>19865.54</v>
      </c>
      <c r="F155" s="137">
        <v>917432.67999999993</v>
      </c>
      <c r="G155" s="137">
        <v>4865967.87</v>
      </c>
      <c r="H155" s="137">
        <v>611330.89000000013</v>
      </c>
      <c r="I155" s="137">
        <v>1147970.8</v>
      </c>
      <c r="J155" s="137">
        <v>1383945.9099999997</v>
      </c>
      <c r="K155" s="137">
        <v>1745142.0900000003</v>
      </c>
      <c r="L155" s="137">
        <v>2536569.69</v>
      </c>
      <c r="M155" s="137">
        <v>2805999.63</v>
      </c>
      <c r="N155" s="137">
        <v>2211795.91</v>
      </c>
      <c r="O155" s="137">
        <v>1390452.4899999998</v>
      </c>
      <c r="P155" s="137">
        <v>3935924.54</v>
      </c>
      <c r="Q155" s="137">
        <f t="shared" si="6"/>
        <v>23572398.039999995</v>
      </c>
      <c r="R155" s="133"/>
      <c r="S155" s="134"/>
      <c r="T155" s="131"/>
      <c r="U155" s="137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13228225.469999999</v>
      </c>
      <c r="V155" s="133"/>
    </row>
    <row r="156" spans="2:22" ht="38.25" x14ac:dyDescent="0.2">
      <c r="B156" s="131"/>
      <c r="C156" s="135">
        <v>41007</v>
      </c>
      <c r="D156" s="136" t="s">
        <v>64</v>
      </c>
      <c r="E156" s="137">
        <v>4084.93</v>
      </c>
      <c r="F156" s="137">
        <v>6703.1899999999987</v>
      </c>
      <c r="G156" s="137">
        <v>4947.2699999999995</v>
      </c>
      <c r="H156" s="137">
        <v>4410.62</v>
      </c>
      <c r="I156" s="137">
        <v>5932.98</v>
      </c>
      <c r="J156" s="137">
        <v>4589.0999999999995</v>
      </c>
      <c r="K156" s="137">
        <v>5097.4699999999993</v>
      </c>
      <c r="L156" s="137">
        <v>5851.1200000000008</v>
      </c>
      <c r="M156" s="137">
        <v>5818.869999999999</v>
      </c>
      <c r="N156" s="137">
        <v>5420.77</v>
      </c>
      <c r="O156" s="137">
        <v>7422.74</v>
      </c>
      <c r="P156" s="137">
        <v>14971.630000000003</v>
      </c>
      <c r="Q156" s="137">
        <f t="shared" si="6"/>
        <v>75250.69</v>
      </c>
      <c r="R156" s="133"/>
      <c r="S156" s="134"/>
      <c r="T156" s="131"/>
      <c r="U156" s="137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41616.68</v>
      </c>
      <c r="V156" s="133"/>
    </row>
    <row r="157" spans="2:22" x14ac:dyDescent="0.2">
      <c r="B157" s="131"/>
      <c r="C157" s="135">
        <v>41101</v>
      </c>
      <c r="D157" s="136" t="s">
        <v>66</v>
      </c>
      <c r="E157" s="137">
        <v>2196846.8100000005</v>
      </c>
      <c r="F157" s="137">
        <v>2488155.9500000007</v>
      </c>
      <c r="G157" s="137">
        <v>4918551.6000000006</v>
      </c>
      <c r="H157" s="137">
        <v>3100296.7500000005</v>
      </c>
      <c r="I157" s="137">
        <v>5717408.3000000017</v>
      </c>
      <c r="J157" s="137">
        <v>3653771.8600000013</v>
      </c>
      <c r="K157" s="137">
        <v>5032550.1100000003</v>
      </c>
      <c r="L157" s="137">
        <v>3535952.4300000006</v>
      </c>
      <c r="M157" s="137">
        <v>7465817.1199999982</v>
      </c>
      <c r="N157" s="137">
        <v>5251695.830000001</v>
      </c>
      <c r="O157" s="137">
        <v>6712245.3700000001</v>
      </c>
      <c r="P157" s="137">
        <v>9466503.2799999993</v>
      </c>
      <c r="Q157" s="137">
        <f t="shared" si="6"/>
        <v>59539795.409999996</v>
      </c>
      <c r="R157" s="133"/>
      <c r="S157" s="134"/>
      <c r="T157" s="131"/>
      <c r="U157" s="137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30643533.810000002</v>
      </c>
      <c r="V157" s="133"/>
    </row>
    <row r="158" spans="2:22" x14ac:dyDescent="0.2">
      <c r="B158" s="131"/>
      <c r="C158" s="135">
        <v>41103</v>
      </c>
      <c r="D158" s="136" t="s">
        <v>67</v>
      </c>
      <c r="E158" s="137">
        <v>398639.41000000003</v>
      </c>
      <c r="F158" s="137">
        <v>511316.77000000019</v>
      </c>
      <c r="G158" s="137">
        <v>506467.49000000005</v>
      </c>
      <c r="H158" s="137">
        <v>508477.32</v>
      </c>
      <c r="I158" s="137">
        <v>509327.15000000014</v>
      </c>
      <c r="J158" s="137">
        <v>508062.6100000001</v>
      </c>
      <c r="K158" s="137">
        <v>685254.71000000008</v>
      </c>
      <c r="L158" s="137">
        <v>584316.47</v>
      </c>
      <c r="M158" s="137">
        <v>596887.12000000011</v>
      </c>
      <c r="N158" s="137">
        <v>584273.84999999986</v>
      </c>
      <c r="O158" s="137">
        <v>585132.52999999991</v>
      </c>
      <c r="P158" s="137">
        <v>699747.81000000017</v>
      </c>
      <c r="Q158" s="137">
        <f t="shared" si="6"/>
        <v>6677903.2400000012</v>
      </c>
      <c r="R158" s="133"/>
      <c r="S158" s="134"/>
      <c r="T158" s="131"/>
      <c r="U158" s="137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4211861.9300000006</v>
      </c>
      <c r="V158" s="133"/>
    </row>
    <row r="159" spans="2:22" x14ac:dyDescent="0.2">
      <c r="B159" s="131"/>
      <c r="C159" s="135">
        <v>41104</v>
      </c>
      <c r="D159" s="136" t="s">
        <v>68</v>
      </c>
      <c r="E159" s="137">
        <v>20028.910000000003</v>
      </c>
      <c r="F159" s="137">
        <v>21722.600000000002</v>
      </c>
      <c r="G159" s="137">
        <v>22109.880000000005</v>
      </c>
      <c r="H159" s="137">
        <v>21556.820000000003</v>
      </c>
      <c r="I159" s="137">
        <v>70019.77</v>
      </c>
      <c r="J159" s="137">
        <v>70441.77</v>
      </c>
      <c r="K159" s="137">
        <v>124612.05</v>
      </c>
      <c r="L159" s="137">
        <v>70723.960000000006</v>
      </c>
      <c r="M159" s="137">
        <v>70084.47</v>
      </c>
      <c r="N159" s="137">
        <v>70017.150000000009</v>
      </c>
      <c r="O159" s="137">
        <v>125864.18000000001</v>
      </c>
      <c r="P159" s="137">
        <v>74543.320000000007</v>
      </c>
      <c r="Q159" s="137">
        <f t="shared" si="6"/>
        <v>761724.88000000012</v>
      </c>
      <c r="R159" s="133"/>
      <c r="S159" s="134"/>
      <c r="T159" s="131"/>
      <c r="U159" s="137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421215.76000000007</v>
      </c>
      <c r="V159" s="133"/>
    </row>
    <row r="160" spans="2:22" x14ac:dyDescent="0.2">
      <c r="B160" s="131"/>
      <c r="C160" s="135">
        <v>41107</v>
      </c>
      <c r="D160" s="136" t="s">
        <v>69</v>
      </c>
      <c r="E160" s="137">
        <v>373008.4</v>
      </c>
      <c r="F160" s="137">
        <v>447873.20000000007</v>
      </c>
      <c r="G160" s="137">
        <v>420403.56999999995</v>
      </c>
      <c r="H160" s="137">
        <v>413805.54000000004</v>
      </c>
      <c r="I160" s="137">
        <v>417086.70999999996</v>
      </c>
      <c r="J160" s="137">
        <v>428658.45</v>
      </c>
      <c r="K160" s="137">
        <v>412106.06999999995</v>
      </c>
      <c r="L160" s="137">
        <v>408372.49</v>
      </c>
      <c r="M160" s="137">
        <v>406309.58999999997</v>
      </c>
      <c r="N160" s="137">
        <v>399900.65</v>
      </c>
      <c r="O160" s="137">
        <v>403162.16</v>
      </c>
      <c r="P160" s="137">
        <v>426393.72</v>
      </c>
      <c r="Q160" s="137">
        <f t="shared" si="6"/>
        <v>4957080.5499999989</v>
      </c>
      <c r="R160" s="133"/>
      <c r="S160" s="134"/>
      <c r="T160" s="131"/>
      <c r="U160" s="137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3321314.4299999997</v>
      </c>
      <c r="V160" s="133"/>
    </row>
    <row r="161" spans="2:22" x14ac:dyDescent="0.2">
      <c r="B161" s="131"/>
      <c r="C161" s="135">
        <v>41301</v>
      </c>
      <c r="D161" s="136" t="s">
        <v>70</v>
      </c>
      <c r="E161" s="137">
        <v>402674.0799999999</v>
      </c>
      <c r="F161" s="137">
        <v>582062.32999999996</v>
      </c>
      <c r="G161" s="137">
        <v>513878.88000000006</v>
      </c>
      <c r="H161" s="137">
        <v>445066.72000000009</v>
      </c>
      <c r="I161" s="137">
        <v>447730.93000000017</v>
      </c>
      <c r="J161" s="137">
        <v>447539.83000000013</v>
      </c>
      <c r="K161" s="137">
        <v>490715.42000000004</v>
      </c>
      <c r="L161" s="137">
        <v>429657.3</v>
      </c>
      <c r="M161" s="137">
        <v>434504.80000000005</v>
      </c>
      <c r="N161" s="137">
        <v>480266.77999999997</v>
      </c>
      <c r="O161" s="137">
        <v>425965.11</v>
      </c>
      <c r="P161" s="137">
        <v>533651.59</v>
      </c>
      <c r="Q161" s="137">
        <f t="shared" si="6"/>
        <v>5633713.7700000005</v>
      </c>
      <c r="R161" s="133"/>
      <c r="S161" s="134"/>
      <c r="T161" s="131"/>
      <c r="U161" s="137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3759325.49</v>
      </c>
      <c r="V161" s="133"/>
    </row>
    <row r="162" spans="2:22" x14ac:dyDescent="0.2">
      <c r="B162" s="131"/>
      <c r="C162" s="135">
        <v>41401</v>
      </c>
      <c r="D162" s="136" t="s">
        <v>71</v>
      </c>
      <c r="E162" s="137">
        <v>395711.11</v>
      </c>
      <c r="F162" s="137">
        <v>396921.75999999995</v>
      </c>
      <c r="G162" s="137">
        <v>403346.1</v>
      </c>
      <c r="H162" s="137">
        <v>401806.62</v>
      </c>
      <c r="I162" s="137">
        <v>406883.68</v>
      </c>
      <c r="J162" s="137">
        <v>416792.86</v>
      </c>
      <c r="K162" s="137">
        <v>406959.73</v>
      </c>
      <c r="L162" s="137">
        <v>382324.18</v>
      </c>
      <c r="M162" s="137">
        <v>397675.7</v>
      </c>
      <c r="N162" s="137">
        <v>395826.19</v>
      </c>
      <c r="O162" s="137">
        <v>401075.48</v>
      </c>
      <c r="P162" s="137">
        <v>409613.26999999996</v>
      </c>
      <c r="Q162" s="137">
        <f t="shared" si="6"/>
        <v>4814936.68</v>
      </c>
      <c r="R162" s="133"/>
      <c r="S162" s="134"/>
      <c r="T162" s="131"/>
      <c r="U162" s="137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3210746.04</v>
      </c>
      <c r="V162" s="133"/>
    </row>
    <row r="163" spans="2:22" x14ac:dyDescent="0.2">
      <c r="B163" s="131"/>
      <c r="C163" s="135">
        <v>41501</v>
      </c>
      <c r="D163" s="136" t="s">
        <v>72</v>
      </c>
      <c r="E163" s="137">
        <v>493142.07</v>
      </c>
      <c r="F163" s="137">
        <v>746896.66999999993</v>
      </c>
      <c r="G163" s="137">
        <v>584788.74999999988</v>
      </c>
      <c r="H163" s="137">
        <v>677294.67999999993</v>
      </c>
      <c r="I163" s="137">
        <v>719964.66</v>
      </c>
      <c r="J163" s="137">
        <v>556567.8899999999</v>
      </c>
      <c r="K163" s="137">
        <v>741667.57</v>
      </c>
      <c r="L163" s="137">
        <v>687880.36999999988</v>
      </c>
      <c r="M163" s="137">
        <v>629398.06999999995</v>
      </c>
      <c r="N163" s="137">
        <v>728879.1399999999</v>
      </c>
      <c r="O163" s="137">
        <v>547759.25999999989</v>
      </c>
      <c r="P163" s="137">
        <v>818763.37000000011</v>
      </c>
      <c r="Q163" s="137">
        <f t="shared" si="6"/>
        <v>7933002.5</v>
      </c>
      <c r="R163" s="133"/>
      <c r="S163" s="134"/>
      <c r="T163" s="131"/>
      <c r="U163" s="137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5208202.66</v>
      </c>
      <c r="V163" s="133"/>
    </row>
    <row r="164" spans="2:22" x14ac:dyDescent="0.2">
      <c r="B164" s="131"/>
      <c r="C164" s="135">
        <v>41503</v>
      </c>
      <c r="D164" s="136" t="s">
        <v>132</v>
      </c>
      <c r="E164" s="137">
        <v>596948.56000000006</v>
      </c>
      <c r="F164" s="137">
        <v>596948.56000000006</v>
      </c>
      <c r="G164" s="137">
        <v>584948.56000000006</v>
      </c>
      <c r="H164" s="137">
        <v>584948.56000000006</v>
      </c>
      <c r="I164" s="137">
        <v>584940.2300000001</v>
      </c>
      <c r="J164" s="137">
        <v>584940.2300000001</v>
      </c>
      <c r="K164" s="137">
        <v>584940.2300000001</v>
      </c>
      <c r="L164" s="137">
        <v>584940.2300000001</v>
      </c>
      <c r="M164" s="137">
        <v>584890.2300000001</v>
      </c>
      <c r="N164" s="137">
        <v>584828.56000000006</v>
      </c>
      <c r="O164" s="137">
        <v>584808.56000000006</v>
      </c>
      <c r="P164" s="137">
        <v>562915.69000000006</v>
      </c>
      <c r="Q164" s="137">
        <f t="shared" si="6"/>
        <v>7020998.200000002</v>
      </c>
      <c r="R164" s="133"/>
      <c r="S164" s="134"/>
      <c r="T164" s="131"/>
      <c r="U164" s="137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4703555.16</v>
      </c>
      <c r="V164" s="133"/>
    </row>
    <row r="165" spans="2:22" x14ac:dyDescent="0.2">
      <c r="B165" s="131"/>
      <c r="C165" s="135">
        <v>41505</v>
      </c>
      <c r="D165" s="136" t="s">
        <v>133</v>
      </c>
      <c r="E165" s="137">
        <v>2020461.4500000002</v>
      </c>
      <c r="F165" s="137">
        <v>1905908.9100000001</v>
      </c>
      <c r="G165" s="137">
        <v>1963185.1800000002</v>
      </c>
      <c r="H165" s="137">
        <v>1963185.1800000002</v>
      </c>
      <c r="I165" s="137">
        <v>1963185.1800000002</v>
      </c>
      <c r="J165" s="137">
        <v>1963185.1800000002</v>
      </c>
      <c r="K165" s="137">
        <v>1963185.1800000002</v>
      </c>
      <c r="L165" s="137">
        <v>1963185.1800000002</v>
      </c>
      <c r="M165" s="137">
        <v>1963185.1800000002</v>
      </c>
      <c r="N165" s="137">
        <v>1963185.1800000002</v>
      </c>
      <c r="O165" s="137">
        <v>1963185.1800000002</v>
      </c>
      <c r="P165" s="137">
        <v>1963185.4400000004</v>
      </c>
      <c r="Q165" s="137">
        <f t="shared" si="6"/>
        <v>23558222.420000002</v>
      </c>
      <c r="R165" s="133"/>
      <c r="S165" s="134"/>
      <c r="T165" s="131"/>
      <c r="U165" s="137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15705481.439999999</v>
      </c>
      <c r="V165" s="133"/>
    </row>
    <row r="166" spans="2:22" x14ac:dyDescent="0.2">
      <c r="B166" s="131"/>
      <c r="C166" s="135">
        <v>41506</v>
      </c>
      <c r="D166" s="136" t="s">
        <v>74</v>
      </c>
      <c r="E166" s="137">
        <v>0</v>
      </c>
      <c r="F166" s="137">
        <v>0</v>
      </c>
      <c r="G166" s="137">
        <v>0</v>
      </c>
      <c r="H166" s="137">
        <v>0</v>
      </c>
      <c r="I166" s="137">
        <v>0</v>
      </c>
      <c r="J166" s="137">
        <v>0</v>
      </c>
      <c r="K166" s="137">
        <v>0</v>
      </c>
      <c r="L166" s="137">
        <v>0</v>
      </c>
      <c r="M166" s="137">
        <v>0</v>
      </c>
      <c r="N166" s="137">
        <v>0</v>
      </c>
      <c r="O166" s="137">
        <v>0</v>
      </c>
      <c r="P166" s="137">
        <v>0</v>
      </c>
      <c r="Q166" s="137">
        <f t="shared" si="6"/>
        <v>0</v>
      </c>
      <c r="R166" s="133"/>
      <c r="S166" s="134"/>
      <c r="T166" s="131"/>
      <c r="U166" s="137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0</v>
      </c>
      <c r="V166" s="133"/>
    </row>
    <row r="167" spans="2:22" x14ac:dyDescent="0.2">
      <c r="B167" s="131"/>
      <c r="C167" s="135">
        <v>41601</v>
      </c>
      <c r="D167" s="136" t="s">
        <v>76</v>
      </c>
      <c r="E167" s="137">
        <v>21045169.570000008</v>
      </c>
      <c r="F167" s="137">
        <v>20998865.590000007</v>
      </c>
      <c r="G167" s="137">
        <v>20801180.140000004</v>
      </c>
      <c r="H167" s="137">
        <v>20004940.360000003</v>
      </c>
      <c r="I167" s="137">
        <v>20072929.570000004</v>
      </c>
      <c r="J167" s="137">
        <v>20048828.310000002</v>
      </c>
      <c r="K167" s="137">
        <v>20000167.580000006</v>
      </c>
      <c r="L167" s="137">
        <v>19918343.860000007</v>
      </c>
      <c r="M167" s="137">
        <v>20175989.640000008</v>
      </c>
      <c r="N167" s="137">
        <v>20092739.120000005</v>
      </c>
      <c r="O167" s="137">
        <v>20340855.220000006</v>
      </c>
      <c r="P167" s="137">
        <v>20182527.369999994</v>
      </c>
      <c r="Q167" s="137">
        <f t="shared" si="6"/>
        <v>243682536.33000007</v>
      </c>
      <c r="R167" s="133"/>
      <c r="S167" s="134"/>
      <c r="T167" s="131"/>
      <c r="U167" s="137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162890424.98000005</v>
      </c>
      <c r="V167" s="133"/>
    </row>
    <row r="168" spans="2:22" x14ac:dyDescent="0.2">
      <c r="B168" s="131"/>
      <c r="C168" s="135">
        <v>41603</v>
      </c>
      <c r="D168" s="136" t="s">
        <v>44</v>
      </c>
      <c r="E168" s="137">
        <v>5716.92</v>
      </c>
      <c r="F168" s="137">
        <v>6306.24</v>
      </c>
      <c r="G168" s="137">
        <v>6211.92</v>
      </c>
      <c r="H168" s="137">
        <v>6211.92</v>
      </c>
      <c r="I168" s="137">
        <v>6211.92</v>
      </c>
      <c r="J168" s="137">
        <v>10163.59</v>
      </c>
      <c r="K168" s="137">
        <v>6092.43</v>
      </c>
      <c r="L168" s="137">
        <v>5786.92</v>
      </c>
      <c r="M168" s="137">
        <v>7286.92</v>
      </c>
      <c r="N168" s="137">
        <v>5786.92</v>
      </c>
      <c r="O168" s="137">
        <v>5786.92</v>
      </c>
      <c r="P168" s="137">
        <v>5786.99</v>
      </c>
      <c r="Q168" s="137">
        <f t="shared" si="6"/>
        <v>77349.61</v>
      </c>
      <c r="R168" s="133"/>
      <c r="S168" s="134"/>
      <c r="T168" s="131"/>
      <c r="U168" s="137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52701.859999999993</v>
      </c>
      <c r="V168" s="133"/>
    </row>
    <row r="169" spans="2:22" x14ac:dyDescent="0.2">
      <c r="B169" s="131"/>
      <c r="C169" s="135">
        <v>41604</v>
      </c>
      <c r="D169" s="136" t="s">
        <v>45</v>
      </c>
      <c r="E169" s="137">
        <v>32870.340000000011</v>
      </c>
      <c r="F169" s="137">
        <v>36186.400000000009</v>
      </c>
      <c r="G169" s="137">
        <v>32985.260000000009</v>
      </c>
      <c r="H169" s="137">
        <v>32184.570000000011</v>
      </c>
      <c r="I169" s="137">
        <v>38177.140000000007</v>
      </c>
      <c r="J169" s="137">
        <v>32167.650000000005</v>
      </c>
      <c r="K169" s="137">
        <v>32279.740000000009</v>
      </c>
      <c r="L169" s="137">
        <v>32184.200000000012</v>
      </c>
      <c r="M169" s="137">
        <v>33020.110000000008</v>
      </c>
      <c r="N169" s="137">
        <v>34707.670000000013</v>
      </c>
      <c r="O169" s="137">
        <v>34250.330000000016</v>
      </c>
      <c r="P169" s="137">
        <v>37762.15</v>
      </c>
      <c r="Q169" s="137">
        <f t="shared" ref="Q169:Q201" si="7">SUM(E169:P169)</f>
        <v>408775.56000000011</v>
      </c>
      <c r="R169" s="133"/>
      <c r="S169" s="134"/>
      <c r="T169" s="131"/>
      <c r="U169" s="137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269035.30000000005</v>
      </c>
      <c r="V169" s="133"/>
    </row>
    <row r="170" spans="2:22" x14ac:dyDescent="0.2">
      <c r="B170" s="131"/>
      <c r="C170" s="135">
        <v>41801</v>
      </c>
      <c r="D170" s="136" t="s">
        <v>77</v>
      </c>
      <c r="E170" s="137">
        <v>138893.53999999995</v>
      </c>
      <c r="F170" s="137">
        <v>182639.60999999987</v>
      </c>
      <c r="G170" s="137">
        <v>175238.27999999985</v>
      </c>
      <c r="H170" s="137">
        <v>198206.38999999984</v>
      </c>
      <c r="I170" s="137">
        <v>175770.31999999983</v>
      </c>
      <c r="J170" s="137">
        <v>176612.23999999985</v>
      </c>
      <c r="K170" s="137">
        <v>203262.6399999999</v>
      </c>
      <c r="L170" s="137">
        <v>161548.95999999982</v>
      </c>
      <c r="M170" s="137">
        <v>178463.72999999981</v>
      </c>
      <c r="N170" s="137">
        <v>282434.39999999997</v>
      </c>
      <c r="O170" s="137">
        <v>156279.69999999984</v>
      </c>
      <c r="P170" s="137">
        <v>316895.45</v>
      </c>
      <c r="Q170" s="137">
        <f t="shared" si="7"/>
        <v>2346245.2599999984</v>
      </c>
      <c r="R170" s="133"/>
      <c r="S170" s="134"/>
      <c r="T170" s="131"/>
      <c r="U170" s="137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1412171.9799999988</v>
      </c>
      <c r="V170" s="133"/>
    </row>
    <row r="171" spans="2:22" x14ac:dyDescent="0.2">
      <c r="B171" s="131"/>
      <c r="C171" s="135">
        <v>42001</v>
      </c>
      <c r="D171" s="136" t="s">
        <v>78</v>
      </c>
      <c r="E171" s="137">
        <v>380398.17</v>
      </c>
      <c r="F171" s="137">
        <v>411313.19999999995</v>
      </c>
      <c r="G171" s="137">
        <v>2985997.54</v>
      </c>
      <c r="H171" s="137">
        <v>843486.77999999991</v>
      </c>
      <c r="I171" s="137">
        <v>643753.3899999999</v>
      </c>
      <c r="J171" s="137">
        <v>1209623.3299999998</v>
      </c>
      <c r="K171" s="137">
        <v>604596.34</v>
      </c>
      <c r="L171" s="137">
        <v>600102.82999999984</v>
      </c>
      <c r="M171" s="137">
        <v>2019960.4500000002</v>
      </c>
      <c r="N171" s="137">
        <v>608329.2799999998</v>
      </c>
      <c r="O171" s="137">
        <v>608063.23</v>
      </c>
      <c r="P171" s="137">
        <v>1417479.8000000003</v>
      </c>
      <c r="Q171" s="137">
        <f t="shared" si="7"/>
        <v>12333104.340000002</v>
      </c>
      <c r="R171" s="133"/>
      <c r="S171" s="134"/>
      <c r="T171" s="131"/>
      <c r="U171" s="137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7679271.5800000001</v>
      </c>
      <c r="V171" s="133"/>
    </row>
    <row r="172" spans="2:22" x14ac:dyDescent="0.2">
      <c r="B172" s="131"/>
      <c r="C172" s="135">
        <v>42002</v>
      </c>
      <c r="D172" s="136" t="s">
        <v>79</v>
      </c>
      <c r="E172" s="137">
        <v>179307.72000000003</v>
      </c>
      <c r="F172" s="137">
        <v>181969.72000000003</v>
      </c>
      <c r="G172" s="137">
        <v>182990.72000000003</v>
      </c>
      <c r="H172" s="137">
        <v>195582.72000000003</v>
      </c>
      <c r="I172" s="137">
        <v>195682.72000000003</v>
      </c>
      <c r="J172" s="137">
        <v>179888.32000000004</v>
      </c>
      <c r="K172" s="137">
        <v>177417.49000000002</v>
      </c>
      <c r="L172" s="137">
        <v>174552.05000000005</v>
      </c>
      <c r="M172" s="137">
        <v>174316.72000000003</v>
      </c>
      <c r="N172" s="137">
        <v>174236.72000000003</v>
      </c>
      <c r="O172" s="137">
        <v>174236.72000000003</v>
      </c>
      <c r="P172" s="137">
        <v>174229.96000000002</v>
      </c>
      <c r="Q172" s="137">
        <f t="shared" si="7"/>
        <v>2164411.58</v>
      </c>
      <c r="R172" s="133"/>
      <c r="S172" s="134"/>
      <c r="T172" s="131"/>
      <c r="U172" s="137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1467391.4600000002</v>
      </c>
      <c r="V172" s="133"/>
    </row>
    <row r="173" spans="2:22" x14ac:dyDescent="0.2">
      <c r="B173" s="131"/>
      <c r="C173" s="135">
        <v>42004</v>
      </c>
      <c r="D173" s="136" t="s">
        <v>80</v>
      </c>
      <c r="E173" s="137">
        <v>556734.89</v>
      </c>
      <c r="F173" s="137">
        <v>601818.71</v>
      </c>
      <c r="G173" s="137">
        <v>596579.24999999988</v>
      </c>
      <c r="H173" s="137">
        <v>597295.97000000009</v>
      </c>
      <c r="I173" s="137">
        <v>595759.24999999988</v>
      </c>
      <c r="J173" s="137">
        <v>616096.56999999995</v>
      </c>
      <c r="K173" s="137">
        <v>617595.05999999982</v>
      </c>
      <c r="L173" s="137">
        <v>617142.07000000007</v>
      </c>
      <c r="M173" s="137">
        <v>675940.52</v>
      </c>
      <c r="N173" s="137">
        <v>603410.23999999987</v>
      </c>
      <c r="O173" s="137">
        <v>589901.51</v>
      </c>
      <c r="P173" s="137">
        <v>599181.82999999996</v>
      </c>
      <c r="Q173" s="137">
        <f t="shared" si="7"/>
        <v>7267455.870000001</v>
      </c>
      <c r="R173" s="133"/>
      <c r="S173" s="134"/>
      <c r="T173" s="131"/>
      <c r="U173" s="137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4799021.7700000005</v>
      </c>
      <c r="V173" s="133"/>
    </row>
    <row r="174" spans="2:22" x14ac:dyDescent="0.2">
      <c r="B174" s="131"/>
      <c r="C174" s="135">
        <v>42101</v>
      </c>
      <c r="D174" s="136" t="s">
        <v>81</v>
      </c>
      <c r="E174" s="137">
        <v>289648.75000000006</v>
      </c>
      <c r="F174" s="137">
        <v>3587205.1300000004</v>
      </c>
      <c r="G174" s="137">
        <v>1157059.8500000001</v>
      </c>
      <c r="H174" s="137">
        <v>692459.84999999986</v>
      </c>
      <c r="I174" s="137">
        <v>386459.85000000009</v>
      </c>
      <c r="J174" s="137">
        <v>374686.26000000007</v>
      </c>
      <c r="K174" s="137">
        <v>3615084.0200000005</v>
      </c>
      <c r="L174" s="137">
        <v>538634.02</v>
      </c>
      <c r="M174" s="137">
        <v>295084.02000000008</v>
      </c>
      <c r="N174" s="137">
        <v>270646.52000000008</v>
      </c>
      <c r="O174" s="137">
        <v>260381.51999999996</v>
      </c>
      <c r="P174" s="137">
        <v>260381.39999999997</v>
      </c>
      <c r="Q174" s="137">
        <f t="shared" si="7"/>
        <v>11727731.189999999</v>
      </c>
      <c r="R174" s="133"/>
      <c r="S174" s="134"/>
      <c r="T174" s="131"/>
      <c r="U174" s="137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10641237.73</v>
      </c>
      <c r="V174" s="133"/>
    </row>
    <row r="175" spans="2:22" x14ac:dyDescent="0.2">
      <c r="B175" s="131"/>
      <c r="C175" s="135">
        <v>42401</v>
      </c>
      <c r="D175" s="136" t="s">
        <v>126</v>
      </c>
      <c r="E175" s="137">
        <v>699508.45999999973</v>
      </c>
      <c r="F175" s="137">
        <v>698896.3199999996</v>
      </c>
      <c r="G175" s="137">
        <v>681371.60999999964</v>
      </c>
      <c r="H175" s="137">
        <v>485071.61000000028</v>
      </c>
      <c r="I175" s="137">
        <v>405371.61000000022</v>
      </c>
      <c r="J175" s="137">
        <v>1405371.6100000003</v>
      </c>
      <c r="K175" s="137">
        <v>408371.61000000022</v>
      </c>
      <c r="L175" s="137">
        <v>406711.61000000022</v>
      </c>
      <c r="M175" s="137">
        <v>407871.61000000028</v>
      </c>
      <c r="N175" s="137">
        <v>408371.61000000022</v>
      </c>
      <c r="O175" s="137">
        <v>454871.60000000021</v>
      </c>
      <c r="P175" s="137">
        <v>2354457.7400000012</v>
      </c>
      <c r="Q175" s="137">
        <f t="shared" si="7"/>
        <v>8816247.0000000037</v>
      </c>
      <c r="R175" s="133"/>
      <c r="S175" s="134"/>
      <c r="T175" s="131"/>
      <c r="U175" s="137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5190674.4400000004</v>
      </c>
      <c r="V175" s="133"/>
    </row>
    <row r="176" spans="2:22" x14ac:dyDescent="0.2">
      <c r="B176" s="131"/>
      <c r="C176" s="135">
        <v>42402</v>
      </c>
      <c r="D176" s="136" t="s">
        <v>59</v>
      </c>
      <c r="E176" s="137">
        <v>265946.59999999998</v>
      </c>
      <c r="F176" s="137">
        <v>289746.59999999998</v>
      </c>
      <c r="G176" s="137">
        <v>266403.27999999997</v>
      </c>
      <c r="H176" s="137">
        <v>264914.61</v>
      </c>
      <c r="I176" s="137">
        <v>264539.61</v>
      </c>
      <c r="J176" s="137">
        <v>260739.60999999996</v>
      </c>
      <c r="K176" s="137">
        <v>260672.92999999993</v>
      </c>
      <c r="L176" s="137">
        <v>260672.92999999993</v>
      </c>
      <c r="M176" s="137">
        <v>258021.26999999993</v>
      </c>
      <c r="N176" s="137">
        <v>258021.26999999993</v>
      </c>
      <c r="O176" s="137">
        <v>258021.26999999993</v>
      </c>
      <c r="P176" s="137">
        <v>258021.37999999998</v>
      </c>
      <c r="Q176" s="137">
        <f t="shared" si="7"/>
        <v>3165721.3599999994</v>
      </c>
      <c r="R176" s="133"/>
      <c r="S176" s="134"/>
      <c r="T176" s="131"/>
      <c r="U176" s="137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2133636.1699999995</v>
      </c>
      <c r="V176" s="133"/>
    </row>
    <row r="177" spans="2:22" x14ac:dyDescent="0.2">
      <c r="B177" s="131"/>
      <c r="C177" s="135">
        <v>42403</v>
      </c>
      <c r="D177" s="136" t="s">
        <v>73</v>
      </c>
      <c r="E177" s="137">
        <v>221022.25999999992</v>
      </c>
      <c r="F177" s="137">
        <v>220686.03999999995</v>
      </c>
      <c r="G177" s="137">
        <v>220854.14999999994</v>
      </c>
      <c r="H177" s="137">
        <v>220854.14999999994</v>
      </c>
      <c r="I177" s="137">
        <v>220854.14999999994</v>
      </c>
      <c r="J177" s="137">
        <v>220854.14999999994</v>
      </c>
      <c r="K177" s="137">
        <v>220854.14999999994</v>
      </c>
      <c r="L177" s="137">
        <v>220854.14999999994</v>
      </c>
      <c r="M177" s="137">
        <v>220854.14999999994</v>
      </c>
      <c r="N177" s="137">
        <v>220854.14999999994</v>
      </c>
      <c r="O177" s="137">
        <v>220854.14999999994</v>
      </c>
      <c r="P177" s="137">
        <v>220854.08</v>
      </c>
      <c r="Q177" s="137">
        <f t="shared" si="7"/>
        <v>2650249.7299999995</v>
      </c>
      <c r="R177" s="133"/>
      <c r="S177" s="134"/>
      <c r="T177" s="131"/>
      <c r="U177" s="137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1766833.1999999995</v>
      </c>
      <c r="V177" s="133"/>
    </row>
    <row r="178" spans="2:22" x14ac:dyDescent="0.2">
      <c r="B178" s="131"/>
      <c r="C178" s="135">
        <v>42404</v>
      </c>
      <c r="D178" s="136" t="s">
        <v>75</v>
      </c>
      <c r="E178" s="137">
        <v>165821.31000000008</v>
      </c>
      <c r="F178" s="137">
        <v>188200.11000000007</v>
      </c>
      <c r="G178" s="137">
        <v>162010.38000000006</v>
      </c>
      <c r="H178" s="137">
        <v>160227.38000000006</v>
      </c>
      <c r="I178" s="137">
        <v>160510.38000000006</v>
      </c>
      <c r="J178" s="137">
        <v>160510.71000000008</v>
      </c>
      <c r="K178" s="137">
        <v>160510.71000000008</v>
      </c>
      <c r="L178" s="137">
        <v>160510.71000000008</v>
      </c>
      <c r="M178" s="137">
        <v>160510.71000000008</v>
      </c>
      <c r="N178" s="137">
        <v>160294.04000000007</v>
      </c>
      <c r="O178" s="137">
        <v>160011.74000000005</v>
      </c>
      <c r="P178" s="137">
        <v>160009.82</v>
      </c>
      <c r="Q178" s="137">
        <f t="shared" si="7"/>
        <v>1959128.0000000005</v>
      </c>
      <c r="R178" s="133"/>
      <c r="S178" s="134"/>
      <c r="T178" s="131"/>
      <c r="U178" s="137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1318301.6900000004</v>
      </c>
      <c r="V178" s="133"/>
    </row>
    <row r="179" spans="2:22" x14ac:dyDescent="0.2">
      <c r="B179" s="131"/>
      <c r="C179" s="135">
        <v>42501</v>
      </c>
      <c r="D179" s="136" t="s">
        <v>127</v>
      </c>
      <c r="E179" s="137">
        <v>148321.19999999998</v>
      </c>
      <c r="F179" s="137">
        <v>179091.87999999992</v>
      </c>
      <c r="G179" s="137">
        <v>156815.70999999996</v>
      </c>
      <c r="H179" s="137">
        <v>147912.55999999997</v>
      </c>
      <c r="I179" s="137">
        <v>144812.55999999997</v>
      </c>
      <c r="J179" s="137">
        <v>141932.55999999997</v>
      </c>
      <c r="K179" s="137">
        <v>141937.55999999997</v>
      </c>
      <c r="L179" s="137">
        <v>141370.88999999998</v>
      </c>
      <c r="M179" s="137">
        <v>143295.89999999997</v>
      </c>
      <c r="N179" s="137">
        <v>142412.55999999997</v>
      </c>
      <c r="O179" s="137">
        <v>142588.15999999997</v>
      </c>
      <c r="P179" s="137">
        <v>391045.46</v>
      </c>
      <c r="Q179" s="137">
        <f t="shared" si="7"/>
        <v>2021536.9999999995</v>
      </c>
      <c r="R179" s="133"/>
      <c r="S179" s="134"/>
      <c r="T179" s="131"/>
      <c r="U179" s="137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1202194.9199999997</v>
      </c>
      <c r="V179" s="133"/>
    </row>
    <row r="180" spans="2:22" x14ac:dyDescent="0.2">
      <c r="B180" s="131"/>
      <c r="C180" s="135">
        <v>42502</v>
      </c>
      <c r="D180" s="136" t="s">
        <v>65</v>
      </c>
      <c r="E180" s="137">
        <v>44461.960000000006</v>
      </c>
      <c r="F180" s="137">
        <v>52596.960000000006</v>
      </c>
      <c r="G180" s="137">
        <v>43061.960000000006</v>
      </c>
      <c r="H180" s="137">
        <v>45012.960000000006</v>
      </c>
      <c r="I180" s="137">
        <v>45238.460000000006</v>
      </c>
      <c r="J180" s="137">
        <v>45324.460000000006</v>
      </c>
      <c r="K180" s="137">
        <v>45324.460000000006</v>
      </c>
      <c r="L180" s="137">
        <v>45324.460000000006</v>
      </c>
      <c r="M180" s="137">
        <v>45324.460000000006</v>
      </c>
      <c r="N180" s="137">
        <v>45324.460000000006</v>
      </c>
      <c r="O180" s="137">
        <v>45324.460000000006</v>
      </c>
      <c r="P180" s="137">
        <v>45324.710000000006</v>
      </c>
      <c r="Q180" s="137">
        <f t="shared" si="7"/>
        <v>547643.77000000014</v>
      </c>
      <c r="R180" s="133"/>
      <c r="S180" s="134"/>
      <c r="T180" s="131"/>
      <c r="U180" s="137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366345.68000000011</v>
      </c>
      <c r="V180" s="133"/>
    </row>
    <row r="181" spans="2:22" x14ac:dyDescent="0.2">
      <c r="B181" s="131"/>
      <c r="C181" s="135">
        <v>50201</v>
      </c>
      <c r="D181" s="136" t="s">
        <v>82</v>
      </c>
      <c r="E181" s="137">
        <v>60062.820000000007</v>
      </c>
      <c r="F181" s="137">
        <v>68106.740000000005</v>
      </c>
      <c r="G181" s="137">
        <v>66117.88</v>
      </c>
      <c r="H181" s="137">
        <v>63716.490000000013</v>
      </c>
      <c r="I181" s="137">
        <v>68500.650000000009</v>
      </c>
      <c r="J181" s="137">
        <v>76203.12999999999</v>
      </c>
      <c r="K181" s="137">
        <v>79028.259999999995</v>
      </c>
      <c r="L181" s="137">
        <v>61712.340000000004</v>
      </c>
      <c r="M181" s="137">
        <v>67239.690000000017</v>
      </c>
      <c r="N181" s="137">
        <v>73068.950000000012</v>
      </c>
      <c r="O181" s="137">
        <v>84394.76999999999</v>
      </c>
      <c r="P181" s="137">
        <v>102591.85999999997</v>
      </c>
      <c r="Q181" s="137">
        <f t="shared" si="7"/>
        <v>870743.58000000019</v>
      </c>
      <c r="R181" s="133"/>
      <c r="S181" s="134"/>
      <c r="T181" s="131"/>
      <c r="U181" s="137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543448.31000000006</v>
      </c>
      <c r="V181" s="133"/>
    </row>
    <row r="182" spans="2:22" x14ac:dyDescent="0.2">
      <c r="B182" s="131"/>
      <c r="C182" s="135">
        <v>50301</v>
      </c>
      <c r="D182" s="136" t="s">
        <v>83</v>
      </c>
      <c r="E182" s="137">
        <v>228247.64999999994</v>
      </c>
      <c r="F182" s="137">
        <v>276571.08</v>
      </c>
      <c r="G182" s="137">
        <v>353876.22</v>
      </c>
      <c r="H182" s="137">
        <v>298958.58999999997</v>
      </c>
      <c r="I182" s="137">
        <v>276368.75</v>
      </c>
      <c r="J182" s="137">
        <v>280287.67000000004</v>
      </c>
      <c r="K182" s="137">
        <v>271615.48</v>
      </c>
      <c r="L182" s="137">
        <v>268100.79000000004</v>
      </c>
      <c r="M182" s="137">
        <v>267327.77</v>
      </c>
      <c r="N182" s="137">
        <v>272364.66000000003</v>
      </c>
      <c r="O182" s="137">
        <v>277213.21999999997</v>
      </c>
      <c r="P182" s="137">
        <v>301327.76999999996</v>
      </c>
      <c r="Q182" s="137">
        <f t="shared" si="7"/>
        <v>3372259.65</v>
      </c>
      <c r="R182" s="133"/>
      <c r="S182" s="134"/>
      <c r="T182" s="131"/>
      <c r="U182" s="137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2254026.23</v>
      </c>
      <c r="V182" s="133"/>
    </row>
    <row r="183" spans="2:22" x14ac:dyDescent="0.2">
      <c r="B183" s="131"/>
      <c r="C183" s="135">
        <v>50401</v>
      </c>
      <c r="D183" s="136" t="s">
        <v>84</v>
      </c>
      <c r="E183" s="137">
        <v>208269.86999999997</v>
      </c>
      <c r="F183" s="137">
        <v>210159.86999999997</v>
      </c>
      <c r="G183" s="137">
        <v>233966.38999999998</v>
      </c>
      <c r="H183" s="137">
        <v>208269.86999999997</v>
      </c>
      <c r="I183" s="137">
        <v>212166.90999999995</v>
      </c>
      <c r="J183" s="137">
        <v>344042.70999999996</v>
      </c>
      <c r="K183" s="137">
        <v>259626.59000000003</v>
      </c>
      <c r="L183" s="137">
        <v>139033.67000000004</v>
      </c>
      <c r="M183" s="137">
        <v>259626.54000000004</v>
      </c>
      <c r="N183" s="137">
        <v>282313.78999999998</v>
      </c>
      <c r="O183" s="137">
        <v>259626.57</v>
      </c>
      <c r="P183" s="137">
        <v>259626.34</v>
      </c>
      <c r="Q183" s="137">
        <f t="shared" si="7"/>
        <v>2876729.1199999996</v>
      </c>
      <c r="R183" s="133"/>
      <c r="S183" s="134"/>
      <c r="T183" s="131"/>
      <c r="U183" s="137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1815535.88</v>
      </c>
      <c r="V183" s="133"/>
    </row>
    <row r="184" spans="2:22" x14ac:dyDescent="0.2">
      <c r="B184" s="131"/>
      <c r="C184" s="135">
        <v>50801</v>
      </c>
      <c r="D184" s="136" t="s">
        <v>85</v>
      </c>
      <c r="E184" s="137">
        <v>39391.67</v>
      </c>
      <c r="F184" s="137">
        <v>39391.67</v>
      </c>
      <c r="G184" s="137">
        <v>39391.67</v>
      </c>
      <c r="H184" s="137">
        <v>39391.67</v>
      </c>
      <c r="I184" s="137">
        <v>39391.67</v>
      </c>
      <c r="J184" s="137">
        <v>39391.67</v>
      </c>
      <c r="K184" s="137">
        <v>39391.67</v>
      </c>
      <c r="L184" s="137">
        <v>39391.67</v>
      </c>
      <c r="M184" s="137">
        <v>39391.67</v>
      </c>
      <c r="N184" s="137">
        <v>39391.67</v>
      </c>
      <c r="O184" s="137">
        <v>39391.67</v>
      </c>
      <c r="P184" s="137">
        <v>39391.629999999997</v>
      </c>
      <c r="Q184" s="137">
        <f t="shared" si="7"/>
        <v>472699.99999999988</v>
      </c>
      <c r="R184" s="133"/>
      <c r="S184" s="134"/>
      <c r="T184" s="131"/>
      <c r="U184" s="137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315133.35999999993</v>
      </c>
      <c r="V184" s="133"/>
    </row>
    <row r="185" spans="2:22" x14ac:dyDescent="0.2">
      <c r="B185" s="131"/>
      <c r="C185" s="135">
        <v>50901</v>
      </c>
      <c r="D185" s="136" t="s">
        <v>86</v>
      </c>
      <c r="E185" s="137">
        <v>813803.28999999957</v>
      </c>
      <c r="F185" s="137">
        <v>967910.30999999947</v>
      </c>
      <c r="G185" s="137">
        <v>930380.78999999946</v>
      </c>
      <c r="H185" s="137">
        <v>1028595.7399999999</v>
      </c>
      <c r="I185" s="137">
        <v>986493.90999999968</v>
      </c>
      <c r="J185" s="137">
        <v>1062037.1899999997</v>
      </c>
      <c r="K185" s="137">
        <v>1160470.05</v>
      </c>
      <c r="L185" s="137">
        <v>1046468.8599999998</v>
      </c>
      <c r="M185" s="137">
        <v>1386708.5300000003</v>
      </c>
      <c r="N185" s="137">
        <v>1391439.8199999998</v>
      </c>
      <c r="O185" s="137">
        <v>1508578.2200000007</v>
      </c>
      <c r="P185" s="137">
        <v>3901699.0000000009</v>
      </c>
      <c r="Q185" s="137">
        <f t="shared" si="7"/>
        <v>16184585.710000001</v>
      </c>
      <c r="R185" s="133"/>
      <c r="S185" s="134"/>
      <c r="T185" s="131"/>
      <c r="U185" s="137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7996160.1399999969</v>
      </c>
      <c r="V185" s="133"/>
    </row>
    <row r="186" spans="2:22" ht="25.5" x14ac:dyDescent="0.2">
      <c r="B186" s="131"/>
      <c r="C186" s="135">
        <v>51001</v>
      </c>
      <c r="D186" s="136" t="s">
        <v>87</v>
      </c>
      <c r="E186" s="137">
        <v>64571.51</v>
      </c>
      <c r="F186" s="137">
        <v>65937.05</v>
      </c>
      <c r="G186" s="137">
        <v>69876.44</v>
      </c>
      <c r="H186" s="137">
        <v>67162.360000000015</v>
      </c>
      <c r="I186" s="137">
        <v>67259.099999999991</v>
      </c>
      <c r="J186" s="137">
        <v>67395.080000000016</v>
      </c>
      <c r="K186" s="137">
        <v>66947.350000000006</v>
      </c>
      <c r="L186" s="137">
        <v>73733.03</v>
      </c>
      <c r="M186" s="137">
        <v>67019.590000000011</v>
      </c>
      <c r="N186" s="137">
        <v>75180.190000000017</v>
      </c>
      <c r="O186" s="137">
        <v>82170.950000000012</v>
      </c>
      <c r="P186" s="137">
        <v>73490.98000000001</v>
      </c>
      <c r="Q186" s="137">
        <f t="shared" si="7"/>
        <v>840743.63000000012</v>
      </c>
      <c r="R186" s="133"/>
      <c r="S186" s="134"/>
      <c r="T186" s="131"/>
      <c r="U186" s="137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542881.92000000004</v>
      </c>
      <c r="V186" s="133"/>
    </row>
    <row r="187" spans="2:22" x14ac:dyDescent="0.2">
      <c r="B187" s="131"/>
      <c r="C187" s="135">
        <v>51101</v>
      </c>
      <c r="D187" s="136" t="s">
        <v>88</v>
      </c>
      <c r="E187" s="137">
        <v>30000</v>
      </c>
      <c r="F187" s="137">
        <v>30000</v>
      </c>
      <c r="G187" s="137">
        <v>30000</v>
      </c>
      <c r="H187" s="137">
        <v>30000</v>
      </c>
      <c r="I187" s="137">
        <v>30000</v>
      </c>
      <c r="J187" s="137">
        <v>30000</v>
      </c>
      <c r="K187" s="137">
        <v>30000</v>
      </c>
      <c r="L187" s="137">
        <v>30000</v>
      </c>
      <c r="M187" s="137">
        <v>30000</v>
      </c>
      <c r="N187" s="137">
        <v>30000</v>
      </c>
      <c r="O187" s="137">
        <v>30000</v>
      </c>
      <c r="P187" s="137">
        <v>30000</v>
      </c>
      <c r="Q187" s="137">
        <f t="shared" si="7"/>
        <v>360000</v>
      </c>
      <c r="R187" s="133"/>
      <c r="S187" s="134"/>
      <c r="T187" s="131"/>
      <c r="U187" s="137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240000</v>
      </c>
      <c r="V187" s="133"/>
    </row>
    <row r="188" spans="2:22" x14ac:dyDescent="0.2">
      <c r="B188" s="131"/>
      <c r="C188" s="135">
        <v>51301</v>
      </c>
      <c r="D188" s="136" t="s">
        <v>89</v>
      </c>
      <c r="E188" s="137">
        <v>40600.960000000014</v>
      </c>
      <c r="F188" s="137">
        <v>49415.710000000014</v>
      </c>
      <c r="G188" s="137">
        <v>47716.650000000016</v>
      </c>
      <c r="H188" s="137">
        <v>47692.050000000017</v>
      </c>
      <c r="I188" s="137">
        <v>45662.35000000002</v>
      </c>
      <c r="J188" s="137">
        <v>44847.460000000021</v>
      </c>
      <c r="K188" s="137">
        <v>42754.290000000015</v>
      </c>
      <c r="L188" s="137">
        <v>42754.290000000015</v>
      </c>
      <c r="M188" s="137">
        <v>42969.290000000015</v>
      </c>
      <c r="N188" s="137">
        <v>42753.270000000011</v>
      </c>
      <c r="O188" s="137">
        <v>42753.4</v>
      </c>
      <c r="P188" s="137">
        <v>43848.570000000007</v>
      </c>
      <c r="Q188" s="137">
        <f t="shared" si="7"/>
        <v>533768.29000000027</v>
      </c>
      <c r="R188" s="133"/>
      <c r="S188" s="134"/>
      <c r="T188" s="131"/>
      <c r="U188" s="137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361443.76000000018</v>
      </c>
      <c r="V188" s="133"/>
    </row>
    <row r="189" spans="2:22" x14ac:dyDescent="0.2">
      <c r="B189" s="131"/>
      <c r="C189" s="135">
        <v>51401</v>
      </c>
      <c r="D189" s="136" t="s">
        <v>90</v>
      </c>
      <c r="E189" s="137">
        <v>7254.7499999999991</v>
      </c>
      <c r="F189" s="137">
        <v>7917.5299999999988</v>
      </c>
      <c r="G189" s="137">
        <v>8580.3199999999979</v>
      </c>
      <c r="H189" s="137">
        <v>7917.5299999999988</v>
      </c>
      <c r="I189" s="137">
        <v>7947.5299999999988</v>
      </c>
      <c r="J189" s="137">
        <v>6110.8499999999995</v>
      </c>
      <c r="K189" s="137">
        <v>6424.7099999999982</v>
      </c>
      <c r="L189" s="137">
        <v>6449.2999999999993</v>
      </c>
      <c r="M189" s="137">
        <v>6436.73</v>
      </c>
      <c r="N189" s="137">
        <v>6424.4999999999991</v>
      </c>
      <c r="O189" s="137">
        <v>6424.5299999999988</v>
      </c>
      <c r="P189" s="137">
        <v>10713.300000000001</v>
      </c>
      <c r="Q189" s="137">
        <f t="shared" si="7"/>
        <v>88601.579999999987</v>
      </c>
      <c r="R189" s="133"/>
      <c r="S189" s="134"/>
      <c r="T189" s="131"/>
      <c r="U189" s="137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58602.51999999999</v>
      </c>
      <c r="V189" s="133"/>
    </row>
    <row r="190" spans="2:22" x14ac:dyDescent="0.2">
      <c r="B190" s="131"/>
      <c r="C190" s="135">
        <v>51601</v>
      </c>
      <c r="D190" s="136" t="s">
        <v>91</v>
      </c>
      <c r="E190" s="137">
        <v>41776.090000000011</v>
      </c>
      <c r="F190" s="137">
        <v>49011.130000000019</v>
      </c>
      <c r="G190" s="137">
        <v>46377.580000000009</v>
      </c>
      <c r="H190" s="137">
        <v>44775.400000000009</v>
      </c>
      <c r="I190" s="137">
        <v>45398.320000000007</v>
      </c>
      <c r="J190" s="137">
        <v>44925.540000000008</v>
      </c>
      <c r="K190" s="137">
        <v>46596.340000000004</v>
      </c>
      <c r="L190" s="137">
        <v>43140.930000000008</v>
      </c>
      <c r="M190" s="137">
        <v>46643.39</v>
      </c>
      <c r="N190" s="137">
        <v>45273.8</v>
      </c>
      <c r="O190" s="137">
        <v>44085.080000000016</v>
      </c>
      <c r="P190" s="137">
        <v>52107.430000000008</v>
      </c>
      <c r="Q190" s="137">
        <f t="shared" si="7"/>
        <v>550111.03000000014</v>
      </c>
      <c r="R190" s="133"/>
      <c r="S190" s="134"/>
      <c r="T190" s="131"/>
      <c r="U190" s="137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362001.33000000007</v>
      </c>
      <c r="V190" s="133"/>
    </row>
    <row r="191" spans="2:22" x14ac:dyDescent="0.2">
      <c r="B191" s="131"/>
      <c r="C191" s="135">
        <v>51801</v>
      </c>
      <c r="D191" s="136" t="s">
        <v>92</v>
      </c>
      <c r="E191" s="137">
        <v>1559476.36</v>
      </c>
      <c r="F191" s="137">
        <v>1559476.36</v>
      </c>
      <c r="G191" s="137">
        <v>1559476.36</v>
      </c>
      <c r="H191" s="137">
        <v>1559476.36</v>
      </c>
      <c r="I191" s="137">
        <v>1559476.36</v>
      </c>
      <c r="J191" s="137">
        <v>1559476.36</v>
      </c>
      <c r="K191" s="137">
        <v>1559476.36</v>
      </c>
      <c r="L191" s="137">
        <v>1559476.36</v>
      </c>
      <c r="M191" s="137">
        <v>1559476.36</v>
      </c>
      <c r="N191" s="137">
        <v>1559476.36</v>
      </c>
      <c r="O191" s="137">
        <v>1559476.36</v>
      </c>
      <c r="P191" s="137">
        <v>49260.04</v>
      </c>
      <c r="Q191" s="137">
        <f t="shared" si="7"/>
        <v>17203499.999999996</v>
      </c>
      <c r="R191" s="133"/>
      <c r="S191" s="134"/>
      <c r="T191" s="131"/>
      <c r="U191" s="137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12475810.879999999</v>
      </c>
      <c r="V191" s="133"/>
    </row>
    <row r="192" spans="2:22" ht="25.5" x14ac:dyDescent="0.2">
      <c r="B192" s="131"/>
      <c r="C192" s="135">
        <v>51901</v>
      </c>
      <c r="D192" s="136" t="s">
        <v>93</v>
      </c>
      <c r="E192" s="137">
        <v>34135.670000000013</v>
      </c>
      <c r="F192" s="137">
        <v>41877.500000000007</v>
      </c>
      <c r="G192" s="137">
        <v>37714.49000000002</v>
      </c>
      <c r="H192" s="137">
        <v>37840.74000000002</v>
      </c>
      <c r="I192" s="137">
        <v>37880.74000000002</v>
      </c>
      <c r="J192" s="137">
        <v>37880.610000000022</v>
      </c>
      <c r="K192" s="137">
        <v>41249.850000000013</v>
      </c>
      <c r="L192" s="137">
        <v>41249.790000000008</v>
      </c>
      <c r="M192" s="137">
        <v>44376.49</v>
      </c>
      <c r="N192" s="137">
        <v>43789.330000000009</v>
      </c>
      <c r="O192" s="137">
        <v>43789.330000000009</v>
      </c>
      <c r="P192" s="137">
        <v>44399.700000000004</v>
      </c>
      <c r="Q192" s="137">
        <f t="shared" si="7"/>
        <v>486184.24000000017</v>
      </c>
      <c r="R192" s="133"/>
      <c r="S192" s="134"/>
      <c r="T192" s="131"/>
      <c r="U192" s="137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309829.39000000013</v>
      </c>
      <c r="V192" s="133"/>
    </row>
    <row r="193" spans="2:22" x14ac:dyDescent="0.2">
      <c r="B193" s="131"/>
      <c r="C193" s="135">
        <v>52001</v>
      </c>
      <c r="D193" s="136" t="s">
        <v>94</v>
      </c>
      <c r="E193" s="137">
        <v>166586.06</v>
      </c>
      <c r="F193" s="137">
        <v>167330.92999999996</v>
      </c>
      <c r="G193" s="137">
        <v>252937.69</v>
      </c>
      <c r="H193" s="137">
        <v>208724.06999999992</v>
      </c>
      <c r="I193" s="137">
        <v>220579.17999999996</v>
      </c>
      <c r="J193" s="137">
        <v>247870.78999999998</v>
      </c>
      <c r="K193" s="137">
        <v>198021.71</v>
      </c>
      <c r="L193" s="137">
        <v>168232.24000000002</v>
      </c>
      <c r="M193" s="137">
        <v>203449.87999999998</v>
      </c>
      <c r="N193" s="137">
        <v>178882.28000000003</v>
      </c>
      <c r="O193" s="137">
        <v>159326.56</v>
      </c>
      <c r="P193" s="137">
        <v>298058.61</v>
      </c>
      <c r="Q193" s="137">
        <f t="shared" si="7"/>
        <v>2469999.9999999995</v>
      </c>
      <c r="R193" s="133"/>
      <c r="S193" s="134"/>
      <c r="T193" s="131"/>
      <c r="U193" s="137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1630282.6699999997</v>
      </c>
      <c r="V193" s="133"/>
    </row>
    <row r="194" spans="2:22" x14ac:dyDescent="0.2">
      <c r="B194" s="131"/>
      <c r="C194" s="135">
        <v>52301</v>
      </c>
      <c r="D194" s="136" t="s">
        <v>95</v>
      </c>
      <c r="E194" s="137">
        <v>37224.039999999994</v>
      </c>
      <c r="F194" s="137">
        <v>29736.320000000003</v>
      </c>
      <c r="G194" s="137">
        <v>29692.320000000003</v>
      </c>
      <c r="H194" s="137">
        <v>29932.320000000003</v>
      </c>
      <c r="I194" s="137">
        <v>29692.320000000003</v>
      </c>
      <c r="J194" s="137">
        <v>29833.320000000003</v>
      </c>
      <c r="K194" s="137">
        <v>33104.32</v>
      </c>
      <c r="L194" s="137">
        <v>29927.320000000003</v>
      </c>
      <c r="M194" s="137">
        <v>31187.320000000003</v>
      </c>
      <c r="N194" s="137">
        <v>30417.320000000003</v>
      </c>
      <c r="O194" s="137">
        <v>29917.320000000003</v>
      </c>
      <c r="P194" s="137">
        <v>22324.379999999994</v>
      </c>
      <c r="Q194" s="137">
        <f t="shared" si="7"/>
        <v>362988.62000000005</v>
      </c>
      <c r="R194" s="133"/>
      <c r="S194" s="134"/>
      <c r="T194" s="131"/>
      <c r="U194" s="137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249142.28000000003</v>
      </c>
      <c r="V194" s="133"/>
    </row>
    <row r="195" spans="2:22" x14ac:dyDescent="0.2">
      <c r="B195" s="131"/>
      <c r="C195" s="135">
        <v>52401</v>
      </c>
      <c r="D195" s="136" t="s">
        <v>96</v>
      </c>
      <c r="E195" s="137">
        <v>0</v>
      </c>
      <c r="F195" s="137">
        <v>18214.559999999998</v>
      </c>
      <c r="G195" s="137">
        <v>13514.56</v>
      </c>
      <c r="H195" s="137">
        <v>29643.69</v>
      </c>
      <c r="I195" s="137">
        <v>13214.56</v>
      </c>
      <c r="J195" s="137">
        <v>13214.56</v>
      </c>
      <c r="K195" s="137">
        <v>17321.84</v>
      </c>
      <c r="L195" s="137">
        <v>17321.84</v>
      </c>
      <c r="M195" s="137">
        <v>17321.84</v>
      </c>
      <c r="N195" s="137">
        <v>17321.849999999999</v>
      </c>
      <c r="O195" s="137">
        <v>13214.56</v>
      </c>
      <c r="P195" s="137">
        <v>6996.14</v>
      </c>
      <c r="Q195" s="137">
        <f t="shared" si="7"/>
        <v>177300</v>
      </c>
      <c r="R195" s="133"/>
      <c r="S195" s="134"/>
      <c r="T195" s="131"/>
      <c r="U195" s="137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122445.60999999999</v>
      </c>
      <c r="V195" s="133"/>
    </row>
    <row r="196" spans="2:22" x14ac:dyDescent="0.2">
      <c r="B196" s="131"/>
      <c r="C196" s="135">
        <v>52601</v>
      </c>
      <c r="D196" s="136" t="s">
        <v>97</v>
      </c>
      <c r="E196" s="137">
        <v>67644.549999999988</v>
      </c>
      <c r="F196" s="137">
        <v>40150.939999999995</v>
      </c>
      <c r="G196" s="137">
        <v>41542.729999999996</v>
      </c>
      <c r="H196" s="137">
        <v>826876.11</v>
      </c>
      <c r="I196" s="137">
        <v>432997.72999999992</v>
      </c>
      <c r="J196" s="137">
        <v>432707.56999999995</v>
      </c>
      <c r="K196" s="137">
        <v>39567.579999999994</v>
      </c>
      <c r="L196" s="137">
        <v>38384.079999999994</v>
      </c>
      <c r="M196" s="137">
        <v>39084.409999999996</v>
      </c>
      <c r="N196" s="137">
        <v>41935.609999999993</v>
      </c>
      <c r="O196" s="137">
        <v>41759.859999999993</v>
      </c>
      <c r="P196" s="137">
        <v>37848.829999999994</v>
      </c>
      <c r="Q196" s="137">
        <f t="shared" si="7"/>
        <v>2080500.0000000002</v>
      </c>
      <c r="R196" s="133"/>
      <c r="S196" s="134"/>
      <c r="T196" s="131"/>
      <c r="U196" s="137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1919871.29</v>
      </c>
      <c r="V196" s="133"/>
    </row>
    <row r="197" spans="2:22" x14ac:dyDescent="0.2">
      <c r="B197" s="131"/>
      <c r="C197" s="135">
        <v>60101</v>
      </c>
      <c r="D197" s="136" t="s">
        <v>98</v>
      </c>
      <c r="E197" s="137">
        <v>51975256.760000005</v>
      </c>
      <c r="F197" s="137">
        <v>61780477.170000009</v>
      </c>
      <c r="G197" s="137">
        <v>61745982.940000013</v>
      </c>
      <c r="H197" s="137">
        <v>61705875.550000004</v>
      </c>
      <c r="I197" s="137">
        <v>61617267.170000009</v>
      </c>
      <c r="J197" s="137">
        <v>64913581.910000011</v>
      </c>
      <c r="K197" s="137">
        <v>63788976.460000008</v>
      </c>
      <c r="L197" s="137">
        <v>63919199.31000001</v>
      </c>
      <c r="M197" s="137">
        <v>63928590.010000013</v>
      </c>
      <c r="N197" s="137">
        <v>64823120.290000007</v>
      </c>
      <c r="O197" s="137">
        <v>64810084.370000012</v>
      </c>
      <c r="P197" s="137">
        <v>58923078.700000018</v>
      </c>
      <c r="Q197" s="137">
        <f t="shared" si="7"/>
        <v>743931490.6400001</v>
      </c>
      <c r="R197" s="133"/>
      <c r="S197" s="134"/>
      <c r="T197" s="131"/>
      <c r="U197" s="137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491446617.27000004</v>
      </c>
      <c r="V197" s="133"/>
    </row>
    <row r="198" spans="2:22" x14ac:dyDescent="0.2">
      <c r="B198" s="131"/>
      <c r="C198" s="135">
        <v>60201</v>
      </c>
      <c r="D198" s="136" t="s">
        <v>99</v>
      </c>
      <c r="E198" s="137">
        <v>19679370.145</v>
      </c>
      <c r="F198" s="137">
        <v>41834731.755000003</v>
      </c>
      <c r="G198" s="137">
        <v>36272381.404999994</v>
      </c>
      <c r="H198" s="137">
        <v>36140984.254999995</v>
      </c>
      <c r="I198" s="137">
        <v>35994994.414999999</v>
      </c>
      <c r="J198" s="137">
        <v>36064797.685000002</v>
      </c>
      <c r="K198" s="137">
        <v>36596989.355000004</v>
      </c>
      <c r="L198" s="137">
        <v>35814195.484999999</v>
      </c>
      <c r="M198" s="137">
        <v>35843321.964999989</v>
      </c>
      <c r="N198" s="137">
        <v>36108640.844999999</v>
      </c>
      <c r="O198" s="137">
        <v>37305499.465000004</v>
      </c>
      <c r="P198" s="137">
        <v>36891466.045000017</v>
      </c>
      <c r="Q198" s="137">
        <f t="shared" si="7"/>
        <v>424547372.81999999</v>
      </c>
      <c r="R198" s="133"/>
      <c r="S198" s="134"/>
      <c r="T198" s="131"/>
      <c r="U198" s="137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278398444.5</v>
      </c>
      <c r="V198" s="133"/>
    </row>
    <row r="199" spans="2:22" x14ac:dyDescent="0.2">
      <c r="B199" s="131"/>
      <c r="C199" s="135">
        <v>60301</v>
      </c>
      <c r="D199" s="136" t="s">
        <v>100</v>
      </c>
      <c r="E199" s="137">
        <v>4446116.3500000006</v>
      </c>
      <c r="F199" s="137">
        <v>4931438</v>
      </c>
      <c r="G199" s="137">
        <v>5479189.6799999997</v>
      </c>
      <c r="H199" s="137">
        <v>5657331.9400000004</v>
      </c>
      <c r="I199" s="137">
        <v>5430483.0200000005</v>
      </c>
      <c r="J199" s="137">
        <v>5341592.8500000006</v>
      </c>
      <c r="K199" s="137">
        <v>5336382.2100000009</v>
      </c>
      <c r="L199" s="137">
        <v>5360274.84</v>
      </c>
      <c r="M199" s="137">
        <v>3716012.22</v>
      </c>
      <c r="N199" s="137">
        <v>3146454.2400000007</v>
      </c>
      <c r="O199" s="137">
        <v>3070426.24</v>
      </c>
      <c r="P199" s="137">
        <v>3209958.0300000003</v>
      </c>
      <c r="Q199" s="137">
        <f t="shared" si="7"/>
        <v>55125659.620000005</v>
      </c>
      <c r="R199" s="133"/>
      <c r="S199" s="134"/>
      <c r="T199" s="131"/>
      <c r="U199" s="137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41982808.890000001</v>
      </c>
      <c r="V199" s="133"/>
    </row>
    <row r="200" spans="2:22" x14ac:dyDescent="0.2">
      <c r="B200" s="131"/>
      <c r="C200" s="135">
        <v>60501</v>
      </c>
      <c r="D200" s="136" t="s">
        <v>101</v>
      </c>
      <c r="E200" s="137">
        <v>19407.879999999997</v>
      </c>
      <c r="F200" s="137">
        <v>20154.509999999998</v>
      </c>
      <c r="G200" s="137">
        <v>20585.97</v>
      </c>
      <c r="H200" s="137">
        <v>19407.879999999997</v>
      </c>
      <c r="I200" s="137">
        <v>19499.16</v>
      </c>
      <c r="J200" s="137">
        <v>19407.879999999997</v>
      </c>
      <c r="K200" s="137">
        <v>9069407.8800000008</v>
      </c>
      <c r="L200" s="137">
        <v>19407.879999999997</v>
      </c>
      <c r="M200" s="137">
        <v>19407.879999999997</v>
      </c>
      <c r="N200" s="137">
        <v>19407.879999999997</v>
      </c>
      <c r="O200" s="137">
        <v>19407.96</v>
      </c>
      <c r="P200" s="137">
        <v>29408.279999999995</v>
      </c>
      <c r="Q200" s="137">
        <f t="shared" si="7"/>
        <v>9294911.0400000028</v>
      </c>
      <c r="R200" s="133"/>
      <c r="S200" s="134"/>
      <c r="T200" s="131"/>
      <c r="U200" s="137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9207279.040000001</v>
      </c>
      <c r="V200" s="133"/>
    </row>
    <row r="201" spans="2:22" x14ac:dyDescent="0.2">
      <c r="B201" s="131"/>
      <c r="C201" s="135">
        <v>60601</v>
      </c>
      <c r="D201" s="136" t="s">
        <v>102</v>
      </c>
      <c r="E201" s="137">
        <v>105928.20000000001</v>
      </c>
      <c r="F201" s="137">
        <v>108544.1</v>
      </c>
      <c r="G201" s="137">
        <v>107971.28</v>
      </c>
      <c r="H201" s="137">
        <v>107984.94</v>
      </c>
      <c r="I201" s="137">
        <v>107303.53</v>
      </c>
      <c r="J201" s="137">
        <v>107463.73</v>
      </c>
      <c r="K201" s="137">
        <v>107627.46</v>
      </c>
      <c r="L201" s="137">
        <v>106482.65000000001</v>
      </c>
      <c r="M201" s="137">
        <v>114726.65000000001</v>
      </c>
      <c r="N201" s="137">
        <v>109314.61000000002</v>
      </c>
      <c r="O201" s="137">
        <v>113561.02</v>
      </c>
      <c r="P201" s="137">
        <v>113621.18999999999</v>
      </c>
      <c r="Q201" s="137">
        <f t="shared" si="7"/>
        <v>1310529.3600000001</v>
      </c>
      <c r="R201" s="133"/>
      <c r="S201" s="134"/>
      <c r="T201" s="131"/>
      <c r="U201" s="137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859305.89</v>
      </c>
      <c r="V201" s="133"/>
    </row>
    <row r="202" spans="2:22" ht="13.5" thickBot="1" x14ac:dyDescent="0.25">
      <c r="B202" s="106"/>
      <c r="C202" s="138"/>
      <c r="D202" s="139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  <c r="R202" s="112"/>
      <c r="S202" s="134"/>
      <c r="T202" s="106"/>
      <c r="U202" s="140"/>
      <c r="V202" s="112"/>
    </row>
    <row r="203" spans="2:22" ht="13.5" thickTop="1" x14ac:dyDescent="0.2"/>
  </sheetData>
  <sheetProtection algorithmName="SHA-512" hashValue="qu+0VAaXJztPkQ0HwMZQVg9IWbLMDzB1Hp9ApMsK/FBtTzv4sHm+GDtFnP3Y4/L3PlGZA+olPkvuAMiprHhsww==" saltValue="Qgaad5FTK/q0/iXvBOS9Vg==" spinCount="100000" sheet="1" objects="1" scenarios="1"/>
  <mergeCells count="4">
    <mergeCell ref="E106:Q106"/>
    <mergeCell ref="E4:Q4"/>
    <mergeCell ref="C7:D7"/>
    <mergeCell ref="C109:D1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owner</cp:lastModifiedBy>
  <cp:lastPrinted>2023-03-28T07:38:04Z</cp:lastPrinted>
  <dcterms:created xsi:type="dcterms:W3CDTF">2023-02-26T18:56:37Z</dcterms:created>
  <dcterms:modified xsi:type="dcterms:W3CDTF">2024-09-29T13:36:31Z</dcterms:modified>
</cp:coreProperties>
</file>