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ena Milovic\Desktop\POSAO\GDDS final\02 Februar\"/>
    </mc:Choice>
  </mc:AlternateContent>
  <bookViews>
    <workbookView xWindow="0" yWindow="0" windowWidth="20490" windowHeight="7620" tabRatio="587" firstSheet="1" activeTab="1"/>
  </bookViews>
  <sheets>
    <sheet name="Analitika - 2014" sheetId="3" state="hidden" r:id="rId1"/>
    <sheet name="Pregled" sheetId="1" r:id="rId2"/>
    <sheet name="Analitika - 2020" sheetId="11" r:id="rId3"/>
    <sheet name="2020" sheetId="19" r:id="rId4"/>
    <sheet name="2019" sheetId="20" r:id="rId5"/>
    <sheet name="2018" sheetId="21" r:id="rId6"/>
    <sheet name="DataEx" sheetId="6" state="hidden" r:id="rId7"/>
    <sheet name="Master" sheetId="2" state="hidden" r:id="rId8"/>
  </sheets>
  <externalReferences>
    <externalReference r:id="rId9"/>
  </externalReferences>
  <definedNames>
    <definedName name="_2015plan" localSheetId="5">'2018'!$A$103:$A$162</definedName>
    <definedName name="_2015plan" localSheetId="4">'2019'!$A$102:$A$161</definedName>
    <definedName name="_2015plan" localSheetId="3">'2020'!$A$100:$A$157</definedName>
  </definedNames>
  <calcPr calcId="162913"/>
</workbook>
</file>

<file path=xl/calcChain.xml><?xml version="1.0" encoding="utf-8"?>
<calcChain xmlns="http://schemas.openxmlformats.org/spreadsheetml/2006/main">
  <c r="H47" i="20" l="1"/>
  <c r="R45" i="11" l="1"/>
  <c r="I48" i="19"/>
  <c r="J48" i="19"/>
  <c r="K48" i="19"/>
  <c r="L48" i="19"/>
  <c r="M48" i="19"/>
  <c r="N48" i="19"/>
  <c r="O48" i="19"/>
  <c r="P48" i="19"/>
  <c r="Q48" i="19"/>
  <c r="R48" i="19"/>
  <c r="H48" i="19"/>
  <c r="N48" i="11" s="1"/>
  <c r="G48" i="19"/>
  <c r="FS368" i="6" l="1"/>
  <c r="FT368" i="6"/>
  <c r="FU368" i="6"/>
  <c r="FV368" i="6"/>
  <c r="FW368" i="6"/>
  <c r="FX368" i="6"/>
  <c r="FY368" i="6"/>
  <c r="FZ368" i="6"/>
  <c r="GA368" i="6"/>
  <c r="GB368" i="6"/>
  <c r="GC368" i="6"/>
  <c r="FR368" i="6"/>
  <c r="H13" i="1" l="1"/>
  <c r="H17" i="1"/>
  <c r="H21" i="1"/>
  <c r="GE252" i="6" l="1"/>
  <c r="GE225" i="6" l="1"/>
  <c r="FT259" i="6"/>
  <c r="FU259" i="6"/>
  <c r="FV259" i="6"/>
  <c r="FW259" i="6"/>
  <c r="FX259" i="6"/>
  <c r="FY259" i="6"/>
  <c r="FZ259" i="6"/>
  <c r="GA259" i="6"/>
  <c r="GB259" i="6"/>
  <c r="GC259" i="6"/>
  <c r="FS259" i="6"/>
  <c r="GE255" i="6"/>
  <c r="FS249" i="6"/>
  <c r="GE244" i="6"/>
  <c r="GE232" i="6"/>
  <c r="FT249" i="6"/>
  <c r="FU249" i="6"/>
  <c r="FV249" i="6"/>
  <c r="FW249" i="6"/>
  <c r="FX249" i="6"/>
  <c r="FY249" i="6"/>
  <c r="FZ249" i="6"/>
  <c r="GA249" i="6"/>
  <c r="GB249" i="6"/>
  <c r="GC249" i="6"/>
  <c r="GE246" i="6"/>
  <c r="GE247" i="6"/>
  <c r="GE248" i="6"/>
  <c r="GE245" i="6"/>
  <c r="GE239" i="6"/>
  <c r="GE240" i="6"/>
  <c r="GE241" i="6"/>
  <c r="GE242" i="6"/>
  <c r="GE243" i="6"/>
  <c r="GE238" i="6"/>
  <c r="GE234" i="6"/>
  <c r="GE235" i="6"/>
  <c r="GE236" i="6"/>
  <c r="GE233" i="6"/>
  <c r="GE229" i="6"/>
  <c r="GE230" i="6"/>
  <c r="GE231" i="6"/>
  <c r="GE228" i="6"/>
  <c r="GE219" i="6"/>
  <c r="GE220" i="6"/>
  <c r="GE221" i="6"/>
  <c r="GE222" i="6"/>
  <c r="GE223" i="6"/>
  <c r="GE224" i="6"/>
  <c r="GE226" i="6"/>
  <c r="FS270" i="6"/>
  <c r="FT270" i="6"/>
  <c r="FU270" i="6"/>
  <c r="FV270" i="6"/>
  <c r="FW270" i="6"/>
  <c r="FX270" i="6"/>
  <c r="FY270" i="6"/>
  <c r="FZ270" i="6"/>
  <c r="GA270" i="6"/>
  <c r="GB270" i="6"/>
  <c r="GC270" i="6"/>
  <c r="FR270" i="6"/>
  <c r="GE261" i="6"/>
  <c r="GE395" i="6"/>
  <c r="GE396" i="6"/>
  <c r="GE394" i="6"/>
  <c r="FR393" i="6"/>
  <c r="FS393" i="6"/>
  <c r="FT393" i="6"/>
  <c r="FU393" i="6"/>
  <c r="FV393" i="6"/>
  <c r="FW393" i="6"/>
  <c r="FX393" i="6"/>
  <c r="FY393" i="6"/>
  <c r="FZ393" i="6"/>
  <c r="GA393" i="6"/>
  <c r="GB393" i="6"/>
  <c r="GC393" i="6"/>
  <c r="GE392" i="6"/>
  <c r="GE391" i="6"/>
  <c r="GE390" i="6"/>
  <c r="FS389" i="6"/>
  <c r="FT389" i="6"/>
  <c r="FU389" i="6"/>
  <c r="FV389" i="6"/>
  <c r="FV385" i="6" s="1"/>
  <c r="FW389" i="6"/>
  <c r="FX389" i="6"/>
  <c r="FY389" i="6"/>
  <c r="FZ389" i="6"/>
  <c r="FZ385" i="6" s="1"/>
  <c r="GA389" i="6"/>
  <c r="GB389" i="6"/>
  <c r="GC389" i="6"/>
  <c r="FR389" i="6"/>
  <c r="GE389" i="6" s="1"/>
  <c r="FS386" i="6"/>
  <c r="FS385" i="6" s="1"/>
  <c r="FT386" i="6"/>
  <c r="FT385" i="6" s="1"/>
  <c r="FU386" i="6"/>
  <c r="FU385" i="6" s="1"/>
  <c r="FV386" i="6"/>
  <c r="FW386" i="6"/>
  <c r="FW385" i="6" s="1"/>
  <c r="FX386" i="6"/>
  <c r="FX385" i="6" s="1"/>
  <c r="FY386" i="6"/>
  <c r="FY385" i="6" s="1"/>
  <c r="FZ386" i="6"/>
  <c r="GA386" i="6"/>
  <c r="GA385" i="6" s="1"/>
  <c r="GB386" i="6"/>
  <c r="GB385" i="6" s="1"/>
  <c r="GC386" i="6"/>
  <c r="GC385" i="6" s="1"/>
  <c r="FR386" i="6"/>
  <c r="GE386" i="6" s="1"/>
  <c r="GE388" i="6"/>
  <c r="GE387" i="6"/>
  <c r="FS378" i="6"/>
  <c r="FT378" i="6"/>
  <c r="FU378" i="6"/>
  <c r="FV378" i="6"/>
  <c r="FW378" i="6"/>
  <c r="FX378" i="6"/>
  <c r="FY378" i="6"/>
  <c r="FZ378" i="6"/>
  <c r="GA378" i="6"/>
  <c r="GB378" i="6"/>
  <c r="GC378" i="6"/>
  <c r="FR378" i="6"/>
  <c r="GE382" i="6"/>
  <c r="GE380" i="6"/>
  <c r="GE381" i="6"/>
  <c r="GE383" i="6"/>
  <c r="GE384" i="6"/>
  <c r="GE379" i="6"/>
  <c r="GE368" i="6"/>
  <c r="GE370" i="6"/>
  <c r="GE371" i="6"/>
  <c r="GE372" i="6"/>
  <c r="GE373" i="6"/>
  <c r="GE374" i="6"/>
  <c r="GE375" i="6"/>
  <c r="GE376" i="6"/>
  <c r="GE377" i="6"/>
  <c r="GE369" i="6"/>
  <c r="GE363" i="6"/>
  <c r="GE364" i="6"/>
  <c r="GE365" i="6"/>
  <c r="GE366" i="6"/>
  <c r="GE367" i="6"/>
  <c r="FR362" i="6"/>
  <c r="FS362" i="6" s="1"/>
  <c r="GE353" i="6"/>
  <c r="GE354" i="6"/>
  <c r="GE355" i="6"/>
  <c r="GE356" i="6"/>
  <c r="GE357" i="6"/>
  <c r="GE358" i="6"/>
  <c r="GE359" i="6"/>
  <c r="GE360" i="6"/>
  <c r="GE352" i="6"/>
  <c r="FS351" i="6"/>
  <c r="FT351" i="6"/>
  <c r="FU351" i="6"/>
  <c r="FV351" i="6"/>
  <c r="FW351" i="6"/>
  <c r="FX351" i="6"/>
  <c r="FY351" i="6"/>
  <c r="FZ351" i="6"/>
  <c r="GA351" i="6"/>
  <c r="GB351" i="6"/>
  <c r="GC351" i="6"/>
  <c r="FR351" i="6"/>
  <c r="FS346" i="6"/>
  <c r="FT346" i="6"/>
  <c r="FU346" i="6"/>
  <c r="FV346" i="6"/>
  <c r="FW346" i="6"/>
  <c r="FX346" i="6"/>
  <c r="FY346" i="6"/>
  <c r="FZ346" i="6"/>
  <c r="GA346" i="6"/>
  <c r="GB346" i="6"/>
  <c r="GC346" i="6"/>
  <c r="FR346" i="6"/>
  <c r="GE348" i="6"/>
  <c r="GE349" i="6"/>
  <c r="GE347" i="6"/>
  <c r="FS344" i="6"/>
  <c r="FT344" i="6"/>
  <c r="FU344" i="6"/>
  <c r="FV344" i="6"/>
  <c r="FW344" i="6"/>
  <c r="FX344" i="6"/>
  <c r="FY344" i="6"/>
  <c r="FZ344" i="6"/>
  <c r="GA344" i="6"/>
  <c r="GB344" i="6"/>
  <c r="GC344" i="6"/>
  <c r="FR344" i="6"/>
  <c r="GE344" i="6" s="1"/>
  <c r="GE345" i="6"/>
  <c r="FS336" i="6"/>
  <c r="FT336" i="6"/>
  <c r="FU336" i="6"/>
  <c r="FU320" i="6" s="1"/>
  <c r="FV336" i="6"/>
  <c r="FW336" i="6"/>
  <c r="FX336" i="6"/>
  <c r="FY336" i="6"/>
  <c r="FY320" i="6" s="1"/>
  <c r="FZ336" i="6"/>
  <c r="GA336" i="6"/>
  <c r="GB336" i="6"/>
  <c r="GC336" i="6"/>
  <c r="GC320" i="6" s="1"/>
  <c r="FR336" i="6"/>
  <c r="GE338" i="6"/>
  <c r="GE339" i="6"/>
  <c r="GE340" i="6"/>
  <c r="GE341" i="6"/>
  <c r="GE342" i="6"/>
  <c r="GE343" i="6"/>
  <c r="GE337" i="6"/>
  <c r="FS330" i="6"/>
  <c r="FT330" i="6"/>
  <c r="FU330" i="6"/>
  <c r="FV330" i="6"/>
  <c r="FW330" i="6"/>
  <c r="FX330" i="6"/>
  <c r="FY330" i="6"/>
  <c r="FZ330" i="6"/>
  <c r="GA330" i="6"/>
  <c r="GB330" i="6"/>
  <c r="GC330" i="6"/>
  <c r="FR330" i="6"/>
  <c r="GE330" i="6" s="1"/>
  <c r="GE332" i="6"/>
  <c r="GE333" i="6"/>
  <c r="GE334" i="6"/>
  <c r="GE335" i="6"/>
  <c r="GE331" i="6"/>
  <c r="FR321" i="6"/>
  <c r="FR320" i="6" s="1"/>
  <c r="GE320" i="6" s="1"/>
  <c r="FS321" i="6"/>
  <c r="FS320" i="6" s="1"/>
  <c r="FT321" i="6"/>
  <c r="FT320" i="6" s="1"/>
  <c r="FU321" i="6"/>
  <c r="FV321" i="6"/>
  <c r="FV320" i="6" s="1"/>
  <c r="FW321" i="6"/>
  <c r="FW320" i="6" s="1"/>
  <c r="FX321" i="6"/>
  <c r="FX320" i="6" s="1"/>
  <c r="FY321" i="6"/>
  <c r="FZ321" i="6"/>
  <c r="FZ320" i="6" s="1"/>
  <c r="GA321" i="6"/>
  <c r="GA320" i="6" s="1"/>
  <c r="GB321" i="6"/>
  <c r="GB320" i="6" s="1"/>
  <c r="GC321" i="6"/>
  <c r="GE329" i="6"/>
  <c r="GE323" i="6"/>
  <c r="GE324" i="6"/>
  <c r="GE325" i="6"/>
  <c r="GE326" i="6"/>
  <c r="GE327" i="6"/>
  <c r="GE328" i="6"/>
  <c r="GE322" i="6"/>
  <c r="GE312" i="6"/>
  <c r="GE313" i="6"/>
  <c r="GE314" i="6"/>
  <c r="GE315" i="6"/>
  <c r="GE316" i="6"/>
  <c r="GE317" i="6"/>
  <c r="GE318" i="6"/>
  <c r="GE319" i="6"/>
  <c r="GE311" i="6"/>
  <c r="FS310" i="6"/>
  <c r="FT310" i="6"/>
  <c r="FU310" i="6"/>
  <c r="FV310" i="6"/>
  <c r="FW310" i="6"/>
  <c r="FX310" i="6"/>
  <c r="FY310" i="6"/>
  <c r="FZ310" i="6"/>
  <c r="GA310" i="6"/>
  <c r="GB310" i="6"/>
  <c r="GC310" i="6"/>
  <c r="FR310" i="6"/>
  <c r="GE308" i="6"/>
  <c r="GE309" i="6"/>
  <c r="GE307" i="6"/>
  <c r="FS306" i="6"/>
  <c r="FT306" i="6"/>
  <c r="FU306" i="6"/>
  <c r="FV306" i="6"/>
  <c r="FW306" i="6"/>
  <c r="FX306" i="6"/>
  <c r="FY306" i="6"/>
  <c r="FZ306" i="6"/>
  <c r="GA306" i="6"/>
  <c r="GB306" i="6"/>
  <c r="GC306" i="6"/>
  <c r="FR306" i="6"/>
  <c r="GE305" i="6"/>
  <c r="GE304" i="6"/>
  <c r="GE303" i="6"/>
  <c r="FS302" i="6"/>
  <c r="FT302" i="6"/>
  <c r="FU302" i="6"/>
  <c r="FV302" i="6"/>
  <c r="FW302" i="6"/>
  <c r="FX302" i="6"/>
  <c r="FY302" i="6"/>
  <c r="FZ302" i="6"/>
  <c r="GA302" i="6"/>
  <c r="GB302" i="6"/>
  <c r="GC302" i="6"/>
  <c r="FR302" i="6"/>
  <c r="GE302" i="6" s="1"/>
  <c r="GE301" i="6"/>
  <c r="GE300" i="6"/>
  <c r="FS299" i="6"/>
  <c r="FT299" i="6"/>
  <c r="FU299" i="6"/>
  <c r="FV299" i="6"/>
  <c r="FW299" i="6"/>
  <c r="FX299" i="6"/>
  <c r="FY299" i="6"/>
  <c r="FZ299" i="6"/>
  <c r="GA299" i="6"/>
  <c r="GB299" i="6"/>
  <c r="GC299" i="6"/>
  <c r="FR299" i="6"/>
  <c r="GE297" i="6"/>
  <c r="GE298" i="6"/>
  <c r="GE296" i="6"/>
  <c r="FS295" i="6"/>
  <c r="FT295" i="6"/>
  <c r="FU295" i="6"/>
  <c r="FV295" i="6"/>
  <c r="FW295" i="6"/>
  <c r="FX295" i="6"/>
  <c r="FY295" i="6"/>
  <c r="FZ295" i="6"/>
  <c r="GA295" i="6"/>
  <c r="GB295" i="6"/>
  <c r="GC295" i="6"/>
  <c r="FR295" i="6"/>
  <c r="GE287" i="6"/>
  <c r="GE288" i="6"/>
  <c r="GE289" i="6"/>
  <c r="GE290" i="6"/>
  <c r="GE291" i="6"/>
  <c r="GE292" i="6"/>
  <c r="GE293" i="6"/>
  <c r="GE294" i="6"/>
  <c r="GE286" i="6"/>
  <c r="FS285" i="6"/>
  <c r="FT285" i="6"/>
  <c r="FU285" i="6"/>
  <c r="FV285" i="6"/>
  <c r="FW285" i="6"/>
  <c r="FX285" i="6"/>
  <c r="FY285" i="6"/>
  <c r="FZ285" i="6"/>
  <c r="GA285" i="6"/>
  <c r="GB285" i="6"/>
  <c r="GC285" i="6"/>
  <c r="FR285" i="6"/>
  <c r="GE280" i="6"/>
  <c r="GE281" i="6"/>
  <c r="GE282" i="6"/>
  <c r="GE283" i="6"/>
  <c r="GE284" i="6"/>
  <c r="GE279" i="6"/>
  <c r="FS278" i="6"/>
  <c r="FT278" i="6"/>
  <c r="FU278" i="6"/>
  <c r="FV278" i="6"/>
  <c r="FW278" i="6"/>
  <c r="FX278" i="6"/>
  <c r="FY278" i="6"/>
  <c r="FZ278" i="6"/>
  <c r="GA278" i="6"/>
  <c r="GB278" i="6"/>
  <c r="GC278" i="6"/>
  <c r="FR278" i="6"/>
  <c r="GE278" i="6" s="1"/>
  <c r="GE272" i="6"/>
  <c r="GE273" i="6"/>
  <c r="GE274" i="6"/>
  <c r="GE275" i="6"/>
  <c r="GE276" i="6"/>
  <c r="GE277" i="6"/>
  <c r="GE271" i="6"/>
  <c r="GE266" i="6"/>
  <c r="GE267" i="6"/>
  <c r="GE268" i="6"/>
  <c r="GE269" i="6"/>
  <c r="GE265" i="6"/>
  <c r="FS264" i="6"/>
  <c r="FT264" i="6"/>
  <c r="FU264" i="6"/>
  <c r="FV264" i="6"/>
  <c r="FW264" i="6"/>
  <c r="FX264" i="6"/>
  <c r="FY264" i="6"/>
  <c r="FZ264" i="6"/>
  <c r="GA264" i="6"/>
  <c r="GB264" i="6"/>
  <c r="GC264" i="6"/>
  <c r="FR264" i="6"/>
  <c r="GE264" i="6" s="1"/>
  <c r="FR385" i="6" l="1"/>
  <c r="GE385" i="6" s="1"/>
  <c r="GE346" i="6"/>
  <c r="GE378" i="6"/>
  <c r="FR361" i="6"/>
  <c r="GE270" i="6"/>
  <c r="GE249" i="6"/>
  <c r="GE351" i="6"/>
  <c r="GE259" i="6"/>
  <c r="GE336" i="6"/>
  <c r="GE237" i="6"/>
  <c r="GE227" i="6"/>
  <c r="GE218" i="6"/>
  <c r="GE393" i="6"/>
  <c r="FT362" i="6"/>
  <c r="FS361" i="6"/>
  <c r="FS350" i="6" s="1"/>
  <c r="FU362" i="6"/>
  <c r="FU361" i="6" s="1"/>
  <c r="FU350" i="6" s="1"/>
  <c r="GE321" i="6"/>
  <c r="GE285" i="6"/>
  <c r="GE299" i="6"/>
  <c r="GE310" i="6"/>
  <c r="GE295" i="6"/>
  <c r="GE306" i="6"/>
  <c r="FT361" i="6" l="1"/>
  <c r="FT350" i="6" s="1"/>
  <c r="FR350" i="6"/>
  <c r="FV362" i="6"/>
  <c r="FV361" i="6" s="1"/>
  <c r="FV350" i="6" s="1"/>
  <c r="FW362" i="6" l="1"/>
  <c r="FX362" i="6" l="1"/>
  <c r="FX361" i="6" s="1"/>
  <c r="FX350" i="6" s="1"/>
  <c r="FY362" i="6"/>
  <c r="FY361" i="6" s="1"/>
  <c r="FY350" i="6" s="1"/>
  <c r="FZ362" i="6"/>
  <c r="FZ361" i="6" s="1"/>
  <c r="FZ350" i="6" s="1"/>
  <c r="FW361" i="6"/>
  <c r="FW350" i="6" l="1"/>
  <c r="GA362" i="6"/>
  <c r="GA361" i="6" s="1"/>
  <c r="GA350" i="6" s="1"/>
  <c r="GB362" i="6"/>
  <c r="GB361" i="6" l="1"/>
  <c r="GB350" i="6" s="1"/>
  <c r="GC362" i="6"/>
  <c r="GE362" i="6" s="1"/>
  <c r="H151" i="19"/>
  <c r="O58" i="11" s="1"/>
  <c r="I151" i="19"/>
  <c r="J151" i="19"/>
  <c r="K151" i="19"/>
  <c r="L151" i="19"/>
  <c r="M151" i="19"/>
  <c r="N151" i="19"/>
  <c r="O151" i="19"/>
  <c r="P151" i="19"/>
  <c r="Q151" i="19"/>
  <c r="R151" i="19"/>
  <c r="A162" i="21"/>
  <c r="B162" i="21" s="1"/>
  <c r="A161" i="21"/>
  <c r="B161" i="21" s="1"/>
  <c r="A160" i="21"/>
  <c r="A159" i="21"/>
  <c r="M159" i="21" s="1"/>
  <c r="A158" i="21"/>
  <c r="B158" i="21" s="1"/>
  <c r="A157" i="21"/>
  <c r="B157" i="21" s="1"/>
  <c r="R156" i="21"/>
  <c r="Q156" i="21"/>
  <c r="P156" i="21"/>
  <c r="O156" i="21"/>
  <c r="N156" i="21"/>
  <c r="M156" i="21"/>
  <c r="L156" i="21"/>
  <c r="K156" i="21"/>
  <c r="J156" i="21"/>
  <c r="I156" i="21"/>
  <c r="H156" i="21"/>
  <c r="G156" i="21"/>
  <c r="R155" i="21"/>
  <c r="Q155" i="21"/>
  <c r="P155" i="21"/>
  <c r="O155" i="21"/>
  <c r="N155" i="21"/>
  <c r="M155" i="21"/>
  <c r="L155" i="21"/>
  <c r="K155" i="21"/>
  <c r="J155" i="21"/>
  <c r="I155" i="21"/>
  <c r="H155" i="21"/>
  <c r="G155" i="21"/>
  <c r="A155" i="21"/>
  <c r="B155" i="21" s="1"/>
  <c r="R154" i="21"/>
  <c r="Q154" i="21"/>
  <c r="P154" i="21"/>
  <c r="O154" i="21"/>
  <c r="N154" i="21"/>
  <c r="M154" i="21"/>
  <c r="L154" i="21"/>
  <c r="K154" i="21"/>
  <c r="J154" i="21"/>
  <c r="I154" i="21"/>
  <c r="H154" i="21"/>
  <c r="G154" i="21"/>
  <c r="A154" i="21"/>
  <c r="B154" i="21" s="1"/>
  <c r="R153" i="21"/>
  <c r="Q153" i="21"/>
  <c r="P153" i="21"/>
  <c r="O153" i="21"/>
  <c r="N153" i="21"/>
  <c r="M153" i="21"/>
  <c r="L153" i="21"/>
  <c r="K153" i="21"/>
  <c r="J153" i="21"/>
  <c r="I153" i="21"/>
  <c r="H153" i="21"/>
  <c r="G153" i="21"/>
  <c r="A153" i="21"/>
  <c r="B153" i="21" s="1"/>
  <c r="A152" i="21"/>
  <c r="B152" i="21" s="1"/>
  <c r="A151" i="21"/>
  <c r="B151" i="21" s="1"/>
  <c r="A150" i="21"/>
  <c r="B150" i="21" s="1"/>
  <c r="R149" i="21"/>
  <c r="Q149" i="21"/>
  <c r="P149" i="21"/>
  <c r="O149" i="21"/>
  <c r="N149" i="21"/>
  <c r="M149" i="21"/>
  <c r="L149" i="21"/>
  <c r="K149" i="21"/>
  <c r="J149" i="21"/>
  <c r="I149" i="21"/>
  <c r="H149" i="21"/>
  <c r="G149" i="21"/>
  <c r="R148" i="21"/>
  <c r="Q148" i="21"/>
  <c r="P148" i="21"/>
  <c r="O148" i="21"/>
  <c r="N148" i="21"/>
  <c r="M148" i="21"/>
  <c r="L148" i="21"/>
  <c r="K148" i="21"/>
  <c r="J148" i="21"/>
  <c r="I148" i="21"/>
  <c r="H148" i="21"/>
  <c r="G148" i="21"/>
  <c r="A148" i="21"/>
  <c r="B148" i="21" s="1"/>
  <c r="R147" i="21"/>
  <c r="Q147" i="21"/>
  <c r="P147" i="21"/>
  <c r="O147" i="21"/>
  <c r="N147" i="21"/>
  <c r="M147" i="21"/>
  <c r="L147" i="21"/>
  <c r="K147" i="21"/>
  <c r="J147" i="21"/>
  <c r="I147" i="21"/>
  <c r="H147" i="21"/>
  <c r="G147" i="21"/>
  <c r="A147" i="21"/>
  <c r="B147" i="21" s="1"/>
  <c r="R146" i="21"/>
  <c r="Q146" i="21"/>
  <c r="P146" i="21"/>
  <c r="O146" i="21"/>
  <c r="N146" i="21"/>
  <c r="M146" i="21"/>
  <c r="L146" i="21"/>
  <c r="K146" i="21"/>
  <c r="J146" i="21"/>
  <c r="I146" i="21"/>
  <c r="H146" i="21"/>
  <c r="G146" i="21"/>
  <c r="A146" i="21"/>
  <c r="B146" i="21" s="1"/>
  <c r="R145" i="21"/>
  <c r="Q145" i="21"/>
  <c r="P145" i="21"/>
  <c r="O145" i="21"/>
  <c r="N145" i="21"/>
  <c r="M145" i="21"/>
  <c r="L145" i="21"/>
  <c r="K145" i="21"/>
  <c r="J145" i="21"/>
  <c r="I145" i="21"/>
  <c r="H145" i="21"/>
  <c r="G145" i="21"/>
  <c r="B145" i="21"/>
  <c r="A145" i="21"/>
  <c r="R144" i="21"/>
  <c r="Q144" i="21"/>
  <c r="P144" i="21"/>
  <c r="O144" i="21"/>
  <c r="N144" i="21"/>
  <c r="M144" i="21"/>
  <c r="L144" i="21"/>
  <c r="K144" i="21"/>
  <c r="J144" i="21"/>
  <c r="I144" i="21"/>
  <c r="H144" i="21"/>
  <c r="G144" i="21"/>
  <c r="A144" i="21"/>
  <c r="B144" i="21" s="1"/>
  <c r="R143" i="21"/>
  <c r="Q143" i="21"/>
  <c r="P143" i="21"/>
  <c r="O143" i="21"/>
  <c r="N143" i="21"/>
  <c r="M143" i="21"/>
  <c r="L143" i="21"/>
  <c r="K143" i="21"/>
  <c r="J143" i="21"/>
  <c r="I143" i="21"/>
  <c r="H143" i="21"/>
  <c r="G143" i="21"/>
  <c r="A143" i="21"/>
  <c r="B143" i="21" s="1"/>
  <c r="R142" i="21"/>
  <c r="Q142" i="21"/>
  <c r="P142" i="21"/>
  <c r="O142" i="21"/>
  <c r="N142" i="21"/>
  <c r="M142" i="21"/>
  <c r="L142" i="21"/>
  <c r="K142" i="21"/>
  <c r="J142" i="21"/>
  <c r="I142" i="21"/>
  <c r="H142" i="21"/>
  <c r="G142" i="21"/>
  <c r="A142" i="21"/>
  <c r="B142" i="21" s="1"/>
  <c r="R141" i="21"/>
  <c r="Q141" i="21"/>
  <c r="P141" i="21"/>
  <c r="O141" i="21"/>
  <c r="N141" i="21"/>
  <c r="M141" i="21"/>
  <c r="L141" i="21"/>
  <c r="K141" i="21"/>
  <c r="J141" i="21"/>
  <c r="I141" i="21"/>
  <c r="H141" i="21"/>
  <c r="G141" i="21"/>
  <c r="A141" i="21"/>
  <c r="B141" i="21" s="1"/>
  <c r="R140" i="21"/>
  <c r="Q140" i="21"/>
  <c r="P140" i="21"/>
  <c r="O140" i="21"/>
  <c r="N140" i="21"/>
  <c r="M140" i="21"/>
  <c r="L140" i="21"/>
  <c r="K140" i="21"/>
  <c r="J140" i="21"/>
  <c r="I140" i="21"/>
  <c r="H140" i="21"/>
  <c r="G140" i="21"/>
  <c r="A140" i="21"/>
  <c r="B140" i="21" s="1"/>
  <c r="R139" i="21"/>
  <c r="Q139" i="21"/>
  <c r="P139" i="21"/>
  <c r="O139" i="21"/>
  <c r="N139" i="21"/>
  <c r="M139" i="21"/>
  <c r="L139" i="21"/>
  <c r="K139" i="21"/>
  <c r="J139" i="21"/>
  <c r="I139" i="21"/>
  <c r="H139" i="21"/>
  <c r="G139" i="21"/>
  <c r="A139" i="21"/>
  <c r="B139" i="21" s="1"/>
  <c r="A138" i="21"/>
  <c r="B138" i="21" s="1"/>
  <c r="R137" i="21"/>
  <c r="Q137" i="21"/>
  <c r="P137" i="21"/>
  <c r="O137" i="21"/>
  <c r="N137" i="21"/>
  <c r="M137" i="21"/>
  <c r="L137" i="21"/>
  <c r="K137" i="21"/>
  <c r="J137" i="21"/>
  <c r="I137" i="21"/>
  <c r="H137" i="21"/>
  <c r="G137" i="21"/>
  <c r="A137" i="21"/>
  <c r="B137" i="21" s="1"/>
  <c r="R136" i="21"/>
  <c r="Q136" i="21"/>
  <c r="P136" i="21"/>
  <c r="O136" i="21"/>
  <c r="N136" i="21"/>
  <c r="M136" i="21"/>
  <c r="L136" i="21"/>
  <c r="K136" i="21"/>
  <c r="J136" i="21"/>
  <c r="I136" i="21"/>
  <c r="H136" i="21"/>
  <c r="G136" i="21"/>
  <c r="A136" i="21"/>
  <c r="B136" i="21" s="1"/>
  <c r="R135" i="21"/>
  <c r="Q135" i="21"/>
  <c r="P135" i="21"/>
  <c r="O135" i="21"/>
  <c r="N135" i="21"/>
  <c r="M135" i="21"/>
  <c r="L135" i="21"/>
  <c r="K135" i="21"/>
  <c r="J135" i="21"/>
  <c r="I135" i="21"/>
  <c r="H135" i="21"/>
  <c r="G135" i="21"/>
  <c r="A135" i="21"/>
  <c r="B135" i="21" s="1"/>
  <c r="R134" i="21"/>
  <c r="Q134" i="21"/>
  <c r="P134" i="21"/>
  <c r="O134" i="21"/>
  <c r="N134" i="21"/>
  <c r="M134" i="21"/>
  <c r="L134" i="21"/>
  <c r="K134" i="21"/>
  <c r="J134" i="21"/>
  <c r="I134" i="21"/>
  <c r="H134" i="21"/>
  <c r="G134" i="21"/>
  <c r="A134" i="21"/>
  <c r="B134" i="21" s="1"/>
  <c r="R133" i="21"/>
  <c r="Q133" i="21"/>
  <c r="P133" i="21"/>
  <c r="O133" i="21"/>
  <c r="N133" i="21"/>
  <c r="M133" i="21"/>
  <c r="L133" i="21"/>
  <c r="K133" i="21"/>
  <c r="J133" i="21"/>
  <c r="I133" i="21"/>
  <c r="H133" i="21"/>
  <c r="G133" i="21"/>
  <c r="B133" i="21"/>
  <c r="A133" i="21"/>
  <c r="R132" i="21"/>
  <c r="Q132" i="21"/>
  <c r="P132" i="21"/>
  <c r="O132" i="21"/>
  <c r="N132" i="21"/>
  <c r="M132" i="21"/>
  <c r="L132" i="21"/>
  <c r="K132" i="21"/>
  <c r="J132" i="21"/>
  <c r="I132" i="21"/>
  <c r="H132" i="21"/>
  <c r="G132" i="21"/>
  <c r="A132" i="21"/>
  <c r="B132" i="21" s="1"/>
  <c r="R131" i="21"/>
  <c r="Q131" i="21"/>
  <c r="P131" i="21"/>
  <c r="O131" i="21"/>
  <c r="N131" i="21"/>
  <c r="M131" i="21"/>
  <c r="L131" i="21"/>
  <c r="K131" i="21"/>
  <c r="J131" i="21"/>
  <c r="I131" i="21"/>
  <c r="H131" i="21"/>
  <c r="G131" i="21"/>
  <c r="B131" i="21"/>
  <c r="A131" i="21"/>
  <c r="R130" i="21"/>
  <c r="Q130" i="21"/>
  <c r="P130" i="21"/>
  <c r="O130" i="21"/>
  <c r="N130" i="21"/>
  <c r="M130" i="21"/>
  <c r="L130" i="21"/>
  <c r="K130" i="21"/>
  <c r="J130" i="21"/>
  <c r="I130" i="21"/>
  <c r="H130" i="21"/>
  <c r="G130" i="21"/>
  <c r="A130" i="21"/>
  <c r="B130" i="21" s="1"/>
  <c r="R129" i="21"/>
  <c r="Q129" i="21"/>
  <c r="P129" i="21"/>
  <c r="O129" i="21"/>
  <c r="N129" i="21"/>
  <c r="M129" i="21"/>
  <c r="L129" i="21"/>
  <c r="K129" i="21"/>
  <c r="J129" i="21"/>
  <c r="I129" i="21"/>
  <c r="H129" i="21"/>
  <c r="G129" i="21"/>
  <c r="A129" i="21"/>
  <c r="B129" i="21" s="1"/>
  <c r="R128" i="21"/>
  <c r="Q128" i="21"/>
  <c r="P128" i="21"/>
  <c r="O128" i="21"/>
  <c r="N128" i="21"/>
  <c r="M128" i="21"/>
  <c r="L128" i="21"/>
  <c r="K128" i="21"/>
  <c r="J128" i="21"/>
  <c r="I128" i="21"/>
  <c r="H128" i="21"/>
  <c r="G128" i="21"/>
  <c r="A128" i="21"/>
  <c r="B128" i="21" s="1"/>
  <c r="A127" i="21"/>
  <c r="B127" i="21" s="1"/>
  <c r="A126" i="21"/>
  <c r="B126" i="21" s="1"/>
  <c r="A125" i="21"/>
  <c r="B125" i="21" s="1"/>
  <c r="R124" i="21"/>
  <c r="Q124" i="21"/>
  <c r="P124" i="21"/>
  <c r="O124" i="21"/>
  <c r="N124" i="21"/>
  <c r="M124" i="21"/>
  <c r="L124" i="21"/>
  <c r="K124" i="21"/>
  <c r="J124" i="21"/>
  <c r="I124" i="21"/>
  <c r="H124" i="21"/>
  <c r="G124" i="21"/>
  <c r="A124" i="21"/>
  <c r="B124" i="21" s="1"/>
  <c r="R123" i="21"/>
  <c r="Q123" i="21"/>
  <c r="P123" i="21"/>
  <c r="O123" i="21"/>
  <c r="N123" i="21"/>
  <c r="M123" i="21"/>
  <c r="L123" i="21"/>
  <c r="K123" i="21"/>
  <c r="J123" i="21"/>
  <c r="I123" i="21"/>
  <c r="H123" i="21"/>
  <c r="G123" i="21"/>
  <c r="A123" i="21"/>
  <c r="B123" i="21" s="1"/>
  <c r="R122" i="21"/>
  <c r="Q122" i="21"/>
  <c r="P122" i="21"/>
  <c r="O122" i="21"/>
  <c r="N122" i="21"/>
  <c r="M122" i="21"/>
  <c r="L122" i="21"/>
  <c r="K122" i="21"/>
  <c r="J122" i="21"/>
  <c r="I122" i="21"/>
  <c r="H122" i="21"/>
  <c r="G122" i="21"/>
  <c r="A122" i="21"/>
  <c r="B122" i="21" s="1"/>
  <c r="R121" i="21"/>
  <c r="Q121" i="21"/>
  <c r="P121" i="21"/>
  <c r="O121" i="21"/>
  <c r="N121" i="21"/>
  <c r="M121" i="21"/>
  <c r="L121" i="21"/>
  <c r="K121" i="21"/>
  <c r="J121" i="21"/>
  <c r="I121" i="21"/>
  <c r="H121" i="21"/>
  <c r="G121" i="21"/>
  <c r="A121" i="21"/>
  <c r="B121" i="21" s="1"/>
  <c r="R120" i="21"/>
  <c r="Q120" i="21"/>
  <c r="P120" i="21"/>
  <c r="O120" i="21"/>
  <c r="N120" i="21"/>
  <c r="M120" i="21"/>
  <c r="L120" i="21"/>
  <c r="K120" i="21"/>
  <c r="J120" i="21"/>
  <c r="I120" i="21"/>
  <c r="H120" i="21"/>
  <c r="G120" i="21"/>
  <c r="B120" i="21"/>
  <c r="A120" i="21"/>
  <c r="R119" i="21"/>
  <c r="Q119" i="21"/>
  <c r="P119" i="21"/>
  <c r="O119" i="21"/>
  <c r="N119" i="21"/>
  <c r="M119" i="21"/>
  <c r="L119" i="21"/>
  <c r="K119" i="21"/>
  <c r="J119" i="21"/>
  <c r="I119" i="21"/>
  <c r="H119" i="21"/>
  <c r="G119" i="21"/>
  <c r="A119" i="21"/>
  <c r="B119" i="21" s="1"/>
  <c r="R118" i="21"/>
  <c r="Q118" i="21"/>
  <c r="P118" i="21"/>
  <c r="O118" i="21"/>
  <c r="N118" i="21"/>
  <c r="M118" i="21"/>
  <c r="L118" i="21"/>
  <c r="K118" i="21"/>
  <c r="J118" i="21"/>
  <c r="I118" i="21"/>
  <c r="H118" i="21"/>
  <c r="G118" i="21"/>
  <c r="B118" i="21"/>
  <c r="A118" i="21"/>
  <c r="R117" i="21"/>
  <c r="Q117" i="21"/>
  <c r="P117" i="21"/>
  <c r="O117" i="21"/>
  <c r="N117" i="21"/>
  <c r="M117" i="21"/>
  <c r="L117" i="21"/>
  <c r="K117" i="21"/>
  <c r="J117" i="21"/>
  <c r="I117" i="21"/>
  <c r="H117" i="21"/>
  <c r="G117" i="21"/>
  <c r="A117" i="21"/>
  <c r="B117" i="21" s="1"/>
  <c r="R116" i="21"/>
  <c r="Q116" i="21"/>
  <c r="P116" i="21"/>
  <c r="O116" i="21"/>
  <c r="N116" i="21"/>
  <c r="M116" i="21"/>
  <c r="L116" i="21"/>
  <c r="K116" i="21"/>
  <c r="J116" i="21"/>
  <c r="I116" i="21"/>
  <c r="H116" i="21"/>
  <c r="G116" i="21"/>
  <c r="A116" i="21"/>
  <c r="B116" i="21" s="1"/>
  <c r="A115" i="21"/>
  <c r="B115" i="21" s="1"/>
  <c r="R114" i="21"/>
  <c r="Q114" i="21"/>
  <c r="P114" i="21"/>
  <c r="O114" i="21"/>
  <c r="N114" i="21"/>
  <c r="M114" i="21"/>
  <c r="L114" i="21"/>
  <c r="K114" i="21"/>
  <c r="J114" i="21"/>
  <c r="I114" i="21"/>
  <c r="H114" i="21"/>
  <c r="G114" i="21"/>
  <c r="A114" i="21"/>
  <c r="B114" i="21" s="1"/>
  <c r="R113" i="21"/>
  <c r="Q113" i="21"/>
  <c r="P113" i="21"/>
  <c r="O113" i="21"/>
  <c r="N113" i="21"/>
  <c r="M113" i="21"/>
  <c r="L113" i="21"/>
  <c r="K113" i="21"/>
  <c r="J113" i="21"/>
  <c r="I113" i="21"/>
  <c r="H113" i="21"/>
  <c r="G113" i="21"/>
  <c r="A113" i="21"/>
  <c r="B113" i="21" s="1"/>
  <c r="R112" i="21"/>
  <c r="Q112" i="21"/>
  <c r="P112" i="21"/>
  <c r="O112" i="21"/>
  <c r="N112" i="21"/>
  <c r="M112" i="21"/>
  <c r="L112" i="21"/>
  <c r="K112" i="21"/>
  <c r="J112" i="21"/>
  <c r="I112" i="21"/>
  <c r="H112" i="21"/>
  <c r="G112" i="21"/>
  <c r="A112" i="21"/>
  <c r="B112" i="21" s="1"/>
  <c r="R111" i="21"/>
  <c r="Q111" i="21"/>
  <c r="P111" i="21"/>
  <c r="O111" i="21"/>
  <c r="N111" i="21"/>
  <c r="M111" i="21"/>
  <c r="L111" i="21"/>
  <c r="K111" i="21"/>
  <c r="J111" i="21"/>
  <c r="I111" i="21"/>
  <c r="H111" i="21"/>
  <c r="G111" i="21"/>
  <c r="A111" i="21"/>
  <c r="B111" i="21" s="1"/>
  <c r="R110" i="21"/>
  <c r="Q110" i="21"/>
  <c r="P110" i="21"/>
  <c r="O110" i="21"/>
  <c r="N110" i="21"/>
  <c r="M110" i="21"/>
  <c r="L110" i="21"/>
  <c r="K110" i="21"/>
  <c r="J110" i="21"/>
  <c r="I110" i="21"/>
  <c r="H110" i="21"/>
  <c r="G110" i="21"/>
  <c r="A110" i="21"/>
  <c r="B110" i="21" s="1"/>
  <c r="R109" i="21"/>
  <c r="Q109" i="21"/>
  <c r="P109" i="21"/>
  <c r="O109" i="21"/>
  <c r="N109" i="21"/>
  <c r="M109" i="21"/>
  <c r="L109" i="21"/>
  <c r="K109" i="21"/>
  <c r="J109" i="21"/>
  <c r="I109" i="21"/>
  <c r="H109" i="21"/>
  <c r="G109" i="21"/>
  <c r="A109" i="21"/>
  <c r="B109" i="21" s="1"/>
  <c r="R108" i="21"/>
  <c r="Q108" i="21"/>
  <c r="P108" i="21"/>
  <c r="O108" i="21"/>
  <c r="N108" i="21"/>
  <c r="M108" i="21"/>
  <c r="L108" i="21"/>
  <c r="K108" i="21"/>
  <c r="J108" i="21"/>
  <c r="I108" i="21"/>
  <c r="H108" i="21"/>
  <c r="G108" i="21"/>
  <c r="B108" i="21"/>
  <c r="A108" i="21"/>
  <c r="A107" i="21"/>
  <c r="B107" i="21" s="1"/>
  <c r="A106" i="21"/>
  <c r="B106" i="21" s="1"/>
  <c r="T104" i="21"/>
  <c r="S104" i="21"/>
  <c r="T103" i="21"/>
  <c r="B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B67" i="21"/>
  <c r="R66" i="21"/>
  <c r="Q66" i="21"/>
  <c r="P66" i="21"/>
  <c r="O66" i="21"/>
  <c r="N66" i="21"/>
  <c r="M66" i="21"/>
  <c r="L66" i="21"/>
  <c r="K66" i="21"/>
  <c r="J66" i="21"/>
  <c r="I66" i="21"/>
  <c r="H66" i="21"/>
  <c r="G66" i="21"/>
  <c r="B66" i="21"/>
  <c r="R65" i="21"/>
  <c r="Q65" i="21"/>
  <c r="P65" i="21"/>
  <c r="O65" i="21"/>
  <c r="N65" i="21"/>
  <c r="M65" i="21"/>
  <c r="L65" i="21"/>
  <c r="K65" i="21"/>
  <c r="J65" i="21"/>
  <c r="I65" i="21"/>
  <c r="H65" i="21"/>
  <c r="G65" i="21"/>
  <c r="B65" i="21"/>
  <c r="R64" i="21"/>
  <c r="Q64" i="21"/>
  <c r="P64" i="21"/>
  <c r="O64" i="21"/>
  <c r="N64" i="21"/>
  <c r="M64" i="21"/>
  <c r="L64" i="21"/>
  <c r="K64" i="21"/>
  <c r="J64" i="21"/>
  <c r="I64" i="21"/>
  <c r="H64" i="21"/>
  <c r="G64" i="21"/>
  <c r="B64" i="21"/>
  <c r="B63" i="21"/>
  <c r="B62" i="21"/>
  <c r="R61" i="21"/>
  <c r="Q61" i="21"/>
  <c r="P61" i="21"/>
  <c r="O61" i="21"/>
  <c r="N61" i="21"/>
  <c r="M61" i="21"/>
  <c r="L61" i="21"/>
  <c r="K61" i="21"/>
  <c r="J61" i="21"/>
  <c r="I61" i="21"/>
  <c r="H61" i="21"/>
  <c r="G61" i="21"/>
  <c r="B61" i="21"/>
  <c r="R60" i="21"/>
  <c r="Q60" i="21"/>
  <c r="P60" i="21"/>
  <c r="O60" i="21"/>
  <c r="N60" i="21"/>
  <c r="M60" i="21"/>
  <c r="L60" i="21"/>
  <c r="K60" i="21"/>
  <c r="J60" i="21"/>
  <c r="I60" i="21"/>
  <c r="H60" i="21"/>
  <c r="G60" i="21"/>
  <c r="B60" i="21"/>
  <c r="R59" i="21"/>
  <c r="Q59" i="21"/>
  <c r="P59" i="21"/>
  <c r="O59" i="21"/>
  <c r="N59" i="21"/>
  <c r="M59" i="21"/>
  <c r="L59" i="21"/>
  <c r="K59" i="21"/>
  <c r="J59" i="21"/>
  <c r="I59" i="21"/>
  <c r="H59" i="21"/>
  <c r="G59" i="21"/>
  <c r="B59" i="21"/>
  <c r="B58" i="21"/>
  <c r="B57" i="21"/>
  <c r="B55" i="21"/>
  <c r="R54" i="21"/>
  <c r="Q54" i="21"/>
  <c r="P54" i="21"/>
  <c r="O54" i="21"/>
  <c r="N54" i="21"/>
  <c r="M54" i="21"/>
  <c r="L54" i="21"/>
  <c r="K54" i="21"/>
  <c r="J54" i="21"/>
  <c r="I54" i="21"/>
  <c r="H54" i="21"/>
  <c r="G54" i="21"/>
  <c r="B54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B53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B52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B51" i="21"/>
  <c r="R50" i="21"/>
  <c r="Q50" i="21"/>
  <c r="P50" i="21"/>
  <c r="O50" i="21"/>
  <c r="N50" i="21"/>
  <c r="M50" i="21"/>
  <c r="L50" i="21"/>
  <c r="K50" i="21"/>
  <c r="J50" i="21"/>
  <c r="I50" i="21"/>
  <c r="H50" i="21"/>
  <c r="G50" i="21"/>
  <c r="B50" i="21"/>
  <c r="R49" i="21"/>
  <c r="Q49" i="21"/>
  <c r="P49" i="21"/>
  <c r="O49" i="21"/>
  <c r="N49" i="21"/>
  <c r="M49" i="21"/>
  <c r="L49" i="21"/>
  <c r="K49" i="21"/>
  <c r="J49" i="21"/>
  <c r="I49" i="21"/>
  <c r="H49" i="21"/>
  <c r="G49" i="21"/>
  <c r="B49" i="21"/>
  <c r="R48" i="21"/>
  <c r="Q48" i="21"/>
  <c r="P48" i="21"/>
  <c r="O48" i="21"/>
  <c r="N48" i="21"/>
  <c r="M48" i="21"/>
  <c r="L48" i="21"/>
  <c r="K48" i="21"/>
  <c r="J48" i="21"/>
  <c r="I48" i="21"/>
  <c r="H48" i="21"/>
  <c r="G48" i="21"/>
  <c r="B48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B47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B46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B45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B44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B43" i="21"/>
  <c r="B42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B41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B40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B39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B38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B37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B36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B35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B34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B33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B32" i="21"/>
  <c r="B31" i="21"/>
  <c r="B30" i="21"/>
  <c r="B29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B28" i="21"/>
  <c r="R27" i="21"/>
  <c r="Q27" i="21"/>
  <c r="P27" i="21"/>
  <c r="O27" i="21"/>
  <c r="N27" i="21"/>
  <c r="M27" i="21"/>
  <c r="L27" i="21"/>
  <c r="K27" i="21"/>
  <c r="J27" i="21"/>
  <c r="I27" i="21"/>
  <c r="H27" i="21"/>
  <c r="G27" i="21"/>
  <c r="B27" i="21"/>
  <c r="R26" i="21"/>
  <c r="Q26" i="21"/>
  <c r="P26" i="21"/>
  <c r="O26" i="21"/>
  <c r="N26" i="21"/>
  <c r="M26" i="21"/>
  <c r="L26" i="21"/>
  <c r="K26" i="21"/>
  <c r="J26" i="21"/>
  <c r="I26" i="21"/>
  <c r="H26" i="21"/>
  <c r="G26" i="21"/>
  <c r="B26" i="21"/>
  <c r="R25" i="21"/>
  <c r="Q25" i="21"/>
  <c r="P25" i="21"/>
  <c r="O25" i="21"/>
  <c r="N25" i="21"/>
  <c r="M25" i="21"/>
  <c r="L25" i="21"/>
  <c r="K25" i="21"/>
  <c r="J25" i="21"/>
  <c r="I25" i="21"/>
  <c r="H25" i="21"/>
  <c r="G25" i="21"/>
  <c r="B25" i="21"/>
  <c r="R24" i="21"/>
  <c r="Q24" i="21"/>
  <c r="P24" i="21"/>
  <c r="O24" i="21"/>
  <c r="N24" i="21"/>
  <c r="M24" i="21"/>
  <c r="L24" i="21"/>
  <c r="K24" i="21"/>
  <c r="J24" i="21"/>
  <c r="I24" i="21"/>
  <c r="H24" i="21"/>
  <c r="G24" i="21"/>
  <c r="B24" i="21"/>
  <c r="R23" i="21"/>
  <c r="Q23" i="21"/>
  <c r="P23" i="21"/>
  <c r="O23" i="21"/>
  <c r="N23" i="21"/>
  <c r="M23" i="21"/>
  <c r="L23" i="21"/>
  <c r="K23" i="21"/>
  <c r="J23" i="21"/>
  <c r="I23" i="21"/>
  <c r="H23" i="21"/>
  <c r="G23" i="21"/>
  <c r="B23" i="21"/>
  <c r="R22" i="21"/>
  <c r="Q22" i="21"/>
  <c r="P22" i="21"/>
  <c r="O22" i="21"/>
  <c r="N22" i="21"/>
  <c r="M22" i="21"/>
  <c r="L22" i="21"/>
  <c r="K22" i="21"/>
  <c r="J22" i="21"/>
  <c r="I22" i="21"/>
  <c r="H22" i="21"/>
  <c r="G22" i="21"/>
  <c r="B22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B21" i="21"/>
  <c r="R20" i="21"/>
  <c r="Q20" i="21"/>
  <c r="P20" i="21"/>
  <c r="O20" i="21"/>
  <c r="N20" i="21"/>
  <c r="M20" i="21"/>
  <c r="L20" i="21"/>
  <c r="K20" i="21"/>
  <c r="J20" i="21"/>
  <c r="I20" i="21"/>
  <c r="H20" i="21"/>
  <c r="G20" i="21"/>
  <c r="B20" i="21"/>
  <c r="R19" i="21"/>
  <c r="Q19" i="21"/>
  <c r="P19" i="21"/>
  <c r="O19" i="21"/>
  <c r="N19" i="21"/>
  <c r="M19" i="21"/>
  <c r="L19" i="21"/>
  <c r="K19" i="21"/>
  <c r="J19" i="21"/>
  <c r="I19" i="21"/>
  <c r="H19" i="21"/>
  <c r="G19" i="21"/>
  <c r="B19" i="21"/>
  <c r="R18" i="21"/>
  <c r="Q18" i="21"/>
  <c r="P18" i="21"/>
  <c r="O18" i="21"/>
  <c r="N18" i="21"/>
  <c r="M18" i="21"/>
  <c r="L18" i="21"/>
  <c r="K18" i="21"/>
  <c r="J18" i="21"/>
  <c r="I18" i="21"/>
  <c r="H18" i="21"/>
  <c r="G18" i="21"/>
  <c r="B18" i="21"/>
  <c r="R17" i="21"/>
  <c r="Q17" i="21"/>
  <c r="P17" i="21"/>
  <c r="O17" i="21"/>
  <c r="N17" i="21"/>
  <c r="M17" i="21"/>
  <c r="L17" i="21"/>
  <c r="K17" i="21"/>
  <c r="J17" i="21"/>
  <c r="I17" i="21"/>
  <c r="H17" i="21"/>
  <c r="G17" i="21"/>
  <c r="B17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B16" i="21"/>
  <c r="R15" i="21"/>
  <c r="Q15" i="21"/>
  <c r="P15" i="21"/>
  <c r="O15" i="21"/>
  <c r="N15" i="21"/>
  <c r="M15" i="21"/>
  <c r="L15" i="21"/>
  <c r="K15" i="21"/>
  <c r="J15" i="21"/>
  <c r="I15" i="21"/>
  <c r="H15" i="21"/>
  <c r="G15" i="21"/>
  <c r="B15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B14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B13" i="21"/>
  <c r="R12" i="21"/>
  <c r="Q12" i="21"/>
  <c r="P12" i="21"/>
  <c r="O12" i="21"/>
  <c r="N12" i="21"/>
  <c r="M12" i="21"/>
  <c r="L12" i="21"/>
  <c r="K12" i="21"/>
  <c r="J12" i="21"/>
  <c r="I12" i="21"/>
  <c r="H12" i="21"/>
  <c r="G12" i="21"/>
  <c r="B12" i="21"/>
  <c r="B11" i="21"/>
  <c r="B10" i="21"/>
  <c r="T9" i="21"/>
  <c r="T105" i="21" s="1"/>
  <c r="S8" i="21"/>
  <c r="R8" i="21"/>
  <c r="R104" i="21" s="1"/>
  <c r="Q8" i="21"/>
  <c r="Q104" i="21" s="1"/>
  <c r="P8" i="21"/>
  <c r="P104" i="21" s="1"/>
  <c r="O8" i="21"/>
  <c r="O104" i="21" s="1"/>
  <c r="N8" i="21"/>
  <c r="N104" i="21" s="1"/>
  <c r="M8" i="21"/>
  <c r="M104" i="21" s="1"/>
  <c r="L8" i="21"/>
  <c r="L104" i="21" s="1"/>
  <c r="K8" i="21"/>
  <c r="K104" i="21" s="1"/>
  <c r="J8" i="21"/>
  <c r="J104" i="21" s="1"/>
  <c r="I8" i="21"/>
  <c r="I104" i="21" s="1"/>
  <c r="H8" i="21"/>
  <c r="H104" i="21" s="1"/>
  <c r="G8" i="21"/>
  <c r="G104" i="21" s="1"/>
  <c r="S7" i="21"/>
  <c r="S103" i="21" s="1"/>
  <c r="B7" i="21"/>
  <c r="R5" i="21"/>
  <c r="Q5" i="21"/>
  <c r="P5" i="21"/>
  <c r="O5" i="21"/>
  <c r="N5" i="21"/>
  <c r="M5" i="21"/>
  <c r="L5" i="21"/>
  <c r="K5" i="21"/>
  <c r="J5" i="21"/>
  <c r="I5" i="21"/>
  <c r="H5" i="21"/>
  <c r="G5" i="21"/>
  <c r="E4" i="21"/>
  <c r="E3" i="21"/>
  <c r="E2" i="21"/>
  <c r="A161" i="20"/>
  <c r="B161" i="20" s="1"/>
  <c r="R160" i="20"/>
  <c r="Q160" i="20"/>
  <c r="P160" i="20"/>
  <c r="O160" i="20"/>
  <c r="N160" i="20"/>
  <c r="M160" i="20"/>
  <c r="L160" i="20"/>
  <c r="K160" i="20"/>
  <c r="J160" i="20"/>
  <c r="I160" i="20"/>
  <c r="H160" i="20"/>
  <c r="G160" i="20"/>
  <c r="A160" i="20"/>
  <c r="B160" i="20" s="1"/>
  <c r="R159" i="20"/>
  <c r="Q159" i="20"/>
  <c r="P159" i="20"/>
  <c r="O159" i="20"/>
  <c r="N159" i="20"/>
  <c r="M159" i="20"/>
  <c r="L159" i="20"/>
  <c r="K159" i="20"/>
  <c r="J159" i="20"/>
  <c r="I159" i="20"/>
  <c r="H159" i="20"/>
  <c r="G159" i="20"/>
  <c r="A159" i="20"/>
  <c r="B159" i="20" s="1"/>
  <c r="R158" i="20"/>
  <c r="Q158" i="20"/>
  <c r="P158" i="20"/>
  <c r="O158" i="20"/>
  <c r="N158" i="20"/>
  <c r="M158" i="20"/>
  <c r="L158" i="20"/>
  <c r="K158" i="20"/>
  <c r="J158" i="20"/>
  <c r="I158" i="20"/>
  <c r="H158" i="20"/>
  <c r="G158" i="20"/>
  <c r="A158" i="20"/>
  <c r="B158" i="20" s="1"/>
  <c r="A157" i="20"/>
  <c r="B157" i="20" s="1"/>
  <c r="A156" i="20"/>
  <c r="B156" i="20" s="1"/>
  <c r="R155" i="20"/>
  <c r="Q155" i="20"/>
  <c r="P155" i="20"/>
  <c r="O155" i="20"/>
  <c r="N155" i="20"/>
  <c r="M155" i="20"/>
  <c r="L155" i="20"/>
  <c r="K155" i="20"/>
  <c r="J155" i="20"/>
  <c r="I155" i="20"/>
  <c r="H155" i="20"/>
  <c r="G155" i="20"/>
  <c r="R154" i="20"/>
  <c r="Q154" i="20"/>
  <c r="P154" i="20"/>
  <c r="O154" i="20"/>
  <c r="N154" i="20"/>
  <c r="M154" i="20"/>
  <c r="L154" i="20"/>
  <c r="K154" i="20"/>
  <c r="J154" i="20"/>
  <c r="I154" i="20"/>
  <c r="H154" i="20"/>
  <c r="G154" i="20"/>
  <c r="A154" i="20"/>
  <c r="B154" i="20" s="1"/>
  <c r="R153" i="20"/>
  <c r="Q153" i="20"/>
  <c r="P153" i="20"/>
  <c r="O153" i="20"/>
  <c r="N153" i="20"/>
  <c r="M153" i="20"/>
  <c r="L153" i="20"/>
  <c r="K153" i="20"/>
  <c r="J153" i="20"/>
  <c r="I153" i="20"/>
  <c r="H153" i="20"/>
  <c r="G153" i="20"/>
  <c r="A153" i="20"/>
  <c r="B153" i="20" s="1"/>
  <c r="A152" i="20"/>
  <c r="B152" i="20" s="1"/>
  <c r="A151" i="20"/>
  <c r="B151" i="20" s="1"/>
  <c r="A150" i="20"/>
  <c r="B150" i="20" s="1"/>
  <c r="R149" i="20"/>
  <c r="Q149" i="20"/>
  <c r="P149" i="20"/>
  <c r="O149" i="20"/>
  <c r="N149" i="20"/>
  <c r="M149" i="20"/>
  <c r="L149" i="20"/>
  <c r="K149" i="20"/>
  <c r="J149" i="20"/>
  <c r="I149" i="20"/>
  <c r="H149" i="20"/>
  <c r="G149" i="20"/>
  <c r="R148" i="20"/>
  <c r="Q148" i="20"/>
  <c r="P148" i="20"/>
  <c r="O148" i="20"/>
  <c r="N148" i="20"/>
  <c r="M148" i="20"/>
  <c r="L148" i="20"/>
  <c r="K148" i="20"/>
  <c r="J148" i="20"/>
  <c r="I148" i="20"/>
  <c r="H148" i="20"/>
  <c r="G148" i="20"/>
  <c r="A148" i="20"/>
  <c r="B148" i="20" s="1"/>
  <c r="R147" i="20"/>
  <c r="Q147" i="20"/>
  <c r="P147" i="20"/>
  <c r="O147" i="20"/>
  <c r="N147" i="20"/>
  <c r="M147" i="20"/>
  <c r="L147" i="20"/>
  <c r="K147" i="20"/>
  <c r="J147" i="20"/>
  <c r="I147" i="20"/>
  <c r="H147" i="20"/>
  <c r="G147" i="20"/>
  <c r="A147" i="20"/>
  <c r="B147" i="20" s="1"/>
  <c r="R146" i="20"/>
  <c r="Q146" i="20"/>
  <c r="P146" i="20"/>
  <c r="O146" i="20"/>
  <c r="N146" i="20"/>
  <c r="M146" i="20"/>
  <c r="L146" i="20"/>
  <c r="K146" i="20"/>
  <c r="J146" i="20"/>
  <c r="I146" i="20"/>
  <c r="H146" i="20"/>
  <c r="G146" i="20"/>
  <c r="A146" i="20"/>
  <c r="B146" i="20" s="1"/>
  <c r="R145" i="20"/>
  <c r="Q145" i="20"/>
  <c r="P145" i="20"/>
  <c r="O145" i="20"/>
  <c r="N145" i="20"/>
  <c r="M145" i="20"/>
  <c r="L145" i="20"/>
  <c r="K145" i="20"/>
  <c r="J145" i="20"/>
  <c r="I145" i="20"/>
  <c r="H145" i="20"/>
  <c r="G145" i="20"/>
  <c r="A145" i="20"/>
  <c r="B145" i="20" s="1"/>
  <c r="R144" i="20"/>
  <c r="Q144" i="20"/>
  <c r="P144" i="20"/>
  <c r="O144" i="20"/>
  <c r="N144" i="20"/>
  <c r="M144" i="20"/>
  <c r="L144" i="20"/>
  <c r="K144" i="20"/>
  <c r="J144" i="20"/>
  <c r="I144" i="20"/>
  <c r="H144" i="20"/>
  <c r="G144" i="20"/>
  <c r="A144" i="20"/>
  <c r="B144" i="20" s="1"/>
  <c r="R143" i="20"/>
  <c r="Q143" i="20"/>
  <c r="P143" i="20"/>
  <c r="O143" i="20"/>
  <c r="N143" i="20"/>
  <c r="M143" i="20"/>
  <c r="L143" i="20"/>
  <c r="K143" i="20"/>
  <c r="J143" i="20"/>
  <c r="I143" i="20"/>
  <c r="H143" i="20"/>
  <c r="G143" i="20"/>
  <c r="A143" i="20"/>
  <c r="B143" i="20" s="1"/>
  <c r="R142" i="20"/>
  <c r="Q142" i="20"/>
  <c r="P142" i="20"/>
  <c r="O142" i="20"/>
  <c r="N142" i="20"/>
  <c r="M142" i="20"/>
  <c r="L142" i="20"/>
  <c r="K142" i="20"/>
  <c r="J142" i="20"/>
  <c r="I142" i="20"/>
  <c r="H142" i="20"/>
  <c r="G142" i="20"/>
  <c r="A142" i="20"/>
  <c r="B142" i="20" s="1"/>
  <c r="R141" i="20"/>
  <c r="Q141" i="20"/>
  <c r="P141" i="20"/>
  <c r="O141" i="20"/>
  <c r="N141" i="20"/>
  <c r="M141" i="20"/>
  <c r="L141" i="20"/>
  <c r="K141" i="20"/>
  <c r="J141" i="20"/>
  <c r="I141" i="20"/>
  <c r="H141" i="20"/>
  <c r="G141" i="20"/>
  <c r="A141" i="20"/>
  <c r="B141" i="20" s="1"/>
  <c r="R140" i="20"/>
  <c r="Q140" i="20"/>
  <c r="P140" i="20"/>
  <c r="O140" i="20"/>
  <c r="N140" i="20"/>
  <c r="M140" i="20"/>
  <c r="L140" i="20"/>
  <c r="K140" i="20"/>
  <c r="J140" i="20"/>
  <c r="I140" i="20"/>
  <c r="H140" i="20"/>
  <c r="G140" i="20"/>
  <c r="A140" i="20"/>
  <c r="B140" i="20" s="1"/>
  <c r="R139" i="20"/>
  <c r="Q139" i="20"/>
  <c r="P139" i="20"/>
  <c r="O139" i="20"/>
  <c r="N139" i="20"/>
  <c r="M139" i="20"/>
  <c r="L139" i="20"/>
  <c r="K139" i="20"/>
  <c r="J139" i="20"/>
  <c r="I139" i="20"/>
  <c r="H139" i="20"/>
  <c r="G139" i="20"/>
  <c r="A139" i="20"/>
  <c r="B139" i="20" s="1"/>
  <c r="R138" i="20"/>
  <c r="Q138" i="20"/>
  <c r="P138" i="20"/>
  <c r="O138" i="20"/>
  <c r="N138" i="20"/>
  <c r="M138" i="20"/>
  <c r="L138" i="20"/>
  <c r="K138" i="20"/>
  <c r="J138" i="20"/>
  <c r="I138" i="20"/>
  <c r="H138" i="20"/>
  <c r="G138" i="20"/>
  <c r="A138" i="20"/>
  <c r="B138" i="20" s="1"/>
  <c r="A137" i="20"/>
  <c r="B137" i="20" s="1"/>
  <c r="R136" i="20"/>
  <c r="Q136" i="20"/>
  <c r="P136" i="20"/>
  <c r="O136" i="20"/>
  <c r="N136" i="20"/>
  <c r="M136" i="20"/>
  <c r="L136" i="20"/>
  <c r="K136" i="20"/>
  <c r="J136" i="20"/>
  <c r="I136" i="20"/>
  <c r="H136" i="20"/>
  <c r="G136" i="20"/>
  <c r="A136" i="20"/>
  <c r="B136" i="20" s="1"/>
  <c r="R135" i="20"/>
  <c r="Q135" i="20"/>
  <c r="P135" i="20"/>
  <c r="O135" i="20"/>
  <c r="N135" i="20"/>
  <c r="M135" i="20"/>
  <c r="L135" i="20"/>
  <c r="K135" i="20"/>
  <c r="J135" i="20"/>
  <c r="I135" i="20"/>
  <c r="H135" i="20"/>
  <c r="G135" i="20"/>
  <c r="A135" i="20"/>
  <c r="B135" i="20" s="1"/>
  <c r="R134" i="20"/>
  <c r="Q134" i="20"/>
  <c r="P134" i="20"/>
  <c r="O134" i="20"/>
  <c r="N134" i="20"/>
  <c r="M134" i="20"/>
  <c r="L134" i="20"/>
  <c r="K134" i="20"/>
  <c r="J134" i="20"/>
  <c r="I134" i="20"/>
  <c r="H134" i="20"/>
  <c r="G134" i="20"/>
  <c r="A134" i="20"/>
  <c r="B134" i="20" s="1"/>
  <c r="R133" i="20"/>
  <c r="Q133" i="20"/>
  <c r="P133" i="20"/>
  <c r="O133" i="20"/>
  <c r="N133" i="20"/>
  <c r="M133" i="20"/>
  <c r="L133" i="20"/>
  <c r="K133" i="20"/>
  <c r="J133" i="20"/>
  <c r="I133" i="20"/>
  <c r="H133" i="20"/>
  <c r="G133" i="20"/>
  <c r="A133" i="20"/>
  <c r="B133" i="20" s="1"/>
  <c r="R132" i="20"/>
  <c r="Q132" i="20"/>
  <c r="P132" i="20"/>
  <c r="O132" i="20"/>
  <c r="N132" i="20"/>
  <c r="M132" i="20"/>
  <c r="L132" i="20"/>
  <c r="K132" i="20"/>
  <c r="J132" i="20"/>
  <c r="I132" i="20"/>
  <c r="H132" i="20"/>
  <c r="G132" i="20"/>
  <c r="A132" i="20"/>
  <c r="B132" i="20" s="1"/>
  <c r="R131" i="20"/>
  <c r="Q131" i="20"/>
  <c r="P131" i="20"/>
  <c r="O131" i="20"/>
  <c r="N131" i="20"/>
  <c r="M131" i="20"/>
  <c r="L131" i="20"/>
  <c r="K131" i="20"/>
  <c r="J131" i="20"/>
  <c r="I131" i="20"/>
  <c r="H131" i="20"/>
  <c r="G131" i="20"/>
  <c r="A131" i="20"/>
  <c r="B131" i="20" s="1"/>
  <c r="R130" i="20"/>
  <c r="Q130" i="20"/>
  <c r="P130" i="20"/>
  <c r="O130" i="20"/>
  <c r="N130" i="20"/>
  <c r="M130" i="20"/>
  <c r="L130" i="20"/>
  <c r="K130" i="20"/>
  <c r="J130" i="20"/>
  <c r="I130" i="20"/>
  <c r="H130" i="20"/>
  <c r="G130" i="20"/>
  <c r="A130" i="20"/>
  <c r="B130" i="20" s="1"/>
  <c r="R129" i="20"/>
  <c r="Q129" i="20"/>
  <c r="P129" i="20"/>
  <c r="O129" i="20"/>
  <c r="N129" i="20"/>
  <c r="M129" i="20"/>
  <c r="L129" i="20"/>
  <c r="K129" i="20"/>
  <c r="J129" i="20"/>
  <c r="I129" i="20"/>
  <c r="H129" i="20"/>
  <c r="G129" i="20"/>
  <c r="A129" i="20"/>
  <c r="B129" i="20" s="1"/>
  <c r="R128" i="20"/>
  <c r="Q128" i="20"/>
  <c r="P128" i="20"/>
  <c r="O128" i="20"/>
  <c r="N128" i="20"/>
  <c r="M128" i="20"/>
  <c r="L128" i="20"/>
  <c r="K128" i="20"/>
  <c r="J128" i="20"/>
  <c r="I128" i="20"/>
  <c r="H128" i="20"/>
  <c r="G128" i="20"/>
  <c r="A128" i="20"/>
  <c r="B128" i="20" s="1"/>
  <c r="R127" i="20"/>
  <c r="Q127" i="20"/>
  <c r="P127" i="20"/>
  <c r="O127" i="20"/>
  <c r="N127" i="20"/>
  <c r="M127" i="20"/>
  <c r="L127" i="20"/>
  <c r="K127" i="20"/>
  <c r="J127" i="20"/>
  <c r="I127" i="20"/>
  <c r="H127" i="20"/>
  <c r="G127" i="20"/>
  <c r="A127" i="20"/>
  <c r="B127" i="20" s="1"/>
  <c r="A126" i="20"/>
  <c r="B126" i="20" s="1"/>
  <c r="A125" i="20"/>
  <c r="B125" i="20" s="1"/>
  <c r="A124" i="20"/>
  <c r="B124" i="20" s="1"/>
  <c r="R123" i="20"/>
  <c r="Q123" i="20"/>
  <c r="P123" i="20"/>
  <c r="O123" i="20"/>
  <c r="N123" i="20"/>
  <c r="M123" i="20"/>
  <c r="L123" i="20"/>
  <c r="K123" i="20"/>
  <c r="J123" i="20"/>
  <c r="I123" i="20"/>
  <c r="H123" i="20"/>
  <c r="G123" i="20"/>
  <c r="A123" i="20"/>
  <c r="B123" i="20" s="1"/>
  <c r="R122" i="20"/>
  <c r="Q122" i="20"/>
  <c r="P122" i="20"/>
  <c r="O122" i="20"/>
  <c r="N122" i="20"/>
  <c r="M122" i="20"/>
  <c r="L122" i="20"/>
  <c r="K122" i="20"/>
  <c r="J122" i="20"/>
  <c r="I122" i="20"/>
  <c r="H122" i="20"/>
  <c r="G122" i="20"/>
  <c r="A122" i="20"/>
  <c r="B122" i="20" s="1"/>
  <c r="R121" i="20"/>
  <c r="Q121" i="20"/>
  <c r="P121" i="20"/>
  <c r="O121" i="20"/>
  <c r="N121" i="20"/>
  <c r="M121" i="20"/>
  <c r="L121" i="20"/>
  <c r="K121" i="20"/>
  <c r="J121" i="20"/>
  <c r="I121" i="20"/>
  <c r="H121" i="20"/>
  <c r="G121" i="20"/>
  <c r="A121" i="20"/>
  <c r="B121" i="20" s="1"/>
  <c r="R120" i="20"/>
  <c r="Q120" i="20"/>
  <c r="P120" i="20"/>
  <c r="O120" i="20"/>
  <c r="N120" i="20"/>
  <c r="M120" i="20"/>
  <c r="L120" i="20"/>
  <c r="K120" i="20"/>
  <c r="J120" i="20"/>
  <c r="I120" i="20"/>
  <c r="H120" i="20"/>
  <c r="G120" i="20"/>
  <c r="A120" i="20"/>
  <c r="B120" i="20" s="1"/>
  <c r="R119" i="20"/>
  <c r="Q119" i="20"/>
  <c r="P119" i="20"/>
  <c r="O119" i="20"/>
  <c r="N119" i="20"/>
  <c r="M119" i="20"/>
  <c r="L119" i="20"/>
  <c r="K119" i="20"/>
  <c r="J119" i="20"/>
  <c r="I119" i="20"/>
  <c r="H119" i="20"/>
  <c r="G119" i="20"/>
  <c r="A119" i="20"/>
  <c r="B119" i="20" s="1"/>
  <c r="R118" i="20"/>
  <c r="Q118" i="20"/>
  <c r="P118" i="20"/>
  <c r="O118" i="20"/>
  <c r="N118" i="20"/>
  <c r="M118" i="20"/>
  <c r="L118" i="20"/>
  <c r="K118" i="20"/>
  <c r="J118" i="20"/>
  <c r="I118" i="20"/>
  <c r="H118" i="20"/>
  <c r="G118" i="20"/>
  <c r="A118" i="20"/>
  <c r="B118" i="20" s="1"/>
  <c r="R117" i="20"/>
  <c r="Q117" i="20"/>
  <c r="P117" i="20"/>
  <c r="O117" i="20"/>
  <c r="N117" i="20"/>
  <c r="M117" i="20"/>
  <c r="L117" i="20"/>
  <c r="K117" i="20"/>
  <c r="J117" i="20"/>
  <c r="I117" i="20"/>
  <c r="H117" i="20"/>
  <c r="G117" i="20"/>
  <c r="A117" i="20"/>
  <c r="B117" i="20" s="1"/>
  <c r="R116" i="20"/>
  <c r="Q116" i="20"/>
  <c r="P116" i="20"/>
  <c r="O116" i="20"/>
  <c r="N116" i="20"/>
  <c r="M116" i="20"/>
  <c r="L116" i="20"/>
  <c r="K116" i="20"/>
  <c r="J116" i="20"/>
  <c r="I116" i="20"/>
  <c r="H116" i="20"/>
  <c r="G116" i="20"/>
  <c r="A116" i="20"/>
  <c r="B116" i="20" s="1"/>
  <c r="R115" i="20"/>
  <c r="Q115" i="20"/>
  <c r="P115" i="20"/>
  <c r="O115" i="20"/>
  <c r="N115" i="20"/>
  <c r="M115" i="20"/>
  <c r="L115" i="20"/>
  <c r="K115" i="20"/>
  <c r="J115" i="20"/>
  <c r="I115" i="20"/>
  <c r="H115" i="20"/>
  <c r="G115" i="20"/>
  <c r="A115" i="20"/>
  <c r="B115" i="20" s="1"/>
  <c r="A114" i="20"/>
  <c r="B114" i="20" s="1"/>
  <c r="R113" i="20"/>
  <c r="Q113" i="20"/>
  <c r="P113" i="20"/>
  <c r="O113" i="20"/>
  <c r="N113" i="20"/>
  <c r="M113" i="20"/>
  <c r="L113" i="20"/>
  <c r="K113" i="20"/>
  <c r="J113" i="20"/>
  <c r="I113" i="20"/>
  <c r="H113" i="20"/>
  <c r="G113" i="20"/>
  <c r="A113" i="20"/>
  <c r="B113" i="20" s="1"/>
  <c r="R112" i="20"/>
  <c r="Q112" i="20"/>
  <c r="P112" i="20"/>
  <c r="O112" i="20"/>
  <c r="N112" i="20"/>
  <c r="M112" i="20"/>
  <c r="L112" i="20"/>
  <c r="K112" i="20"/>
  <c r="J112" i="20"/>
  <c r="I112" i="20"/>
  <c r="H112" i="20"/>
  <c r="G112" i="20"/>
  <c r="A112" i="20"/>
  <c r="B112" i="20" s="1"/>
  <c r="R111" i="20"/>
  <c r="Q111" i="20"/>
  <c r="P111" i="20"/>
  <c r="O111" i="20"/>
  <c r="N111" i="20"/>
  <c r="M111" i="20"/>
  <c r="L111" i="20"/>
  <c r="K111" i="20"/>
  <c r="J111" i="20"/>
  <c r="I111" i="20"/>
  <c r="H111" i="20"/>
  <c r="G111" i="20"/>
  <c r="A111" i="20"/>
  <c r="B111" i="20" s="1"/>
  <c r="R110" i="20"/>
  <c r="Q110" i="20"/>
  <c r="P110" i="20"/>
  <c r="O110" i="20"/>
  <c r="N110" i="20"/>
  <c r="M110" i="20"/>
  <c r="L110" i="20"/>
  <c r="K110" i="20"/>
  <c r="J110" i="20"/>
  <c r="I110" i="20"/>
  <c r="H110" i="20"/>
  <c r="G110" i="20"/>
  <c r="A110" i="20"/>
  <c r="B110" i="20" s="1"/>
  <c r="R109" i="20"/>
  <c r="Q109" i="20"/>
  <c r="P109" i="20"/>
  <c r="O109" i="20"/>
  <c r="N109" i="20"/>
  <c r="M109" i="20"/>
  <c r="L109" i="20"/>
  <c r="K109" i="20"/>
  <c r="J109" i="20"/>
  <c r="I109" i="20"/>
  <c r="H109" i="20"/>
  <c r="G109" i="20"/>
  <c r="A109" i="20"/>
  <c r="B109" i="20" s="1"/>
  <c r="R108" i="20"/>
  <c r="Q108" i="20"/>
  <c r="P108" i="20"/>
  <c r="O108" i="20"/>
  <c r="N108" i="20"/>
  <c r="M108" i="20"/>
  <c r="L108" i="20"/>
  <c r="K108" i="20"/>
  <c r="J108" i="20"/>
  <c r="I108" i="20"/>
  <c r="H108" i="20"/>
  <c r="G108" i="20"/>
  <c r="A108" i="20"/>
  <c r="B108" i="20" s="1"/>
  <c r="R107" i="20"/>
  <c r="Q107" i="20"/>
  <c r="P107" i="20"/>
  <c r="O107" i="20"/>
  <c r="N107" i="20"/>
  <c r="M107" i="20"/>
  <c r="L107" i="20"/>
  <c r="K107" i="20"/>
  <c r="J107" i="20"/>
  <c r="I107" i="20"/>
  <c r="H107" i="20"/>
  <c r="G107" i="20"/>
  <c r="A107" i="20"/>
  <c r="B107" i="20" s="1"/>
  <c r="A106" i="20"/>
  <c r="B106" i="20" s="1"/>
  <c r="A105" i="20"/>
  <c r="B105" i="20" s="1"/>
  <c r="T103" i="20"/>
  <c r="S103" i="20"/>
  <c r="T102" i="20"/>
  <c r="B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B66" i="20"/>
  <c r="R65" i="20"/>
  <c r="Q65" i="20"/>
  <c r="P65" i="20"/>
  <c r="O65" i="20"/>
  <c r="N65" i="20"/>
  <c r="M65" i="20"/>
  <c r="L65" i="20"/>
  <c r="K65" i="20"/>
  <c r="J65" i="20"/>
  <c r="I65" i="20"/>
  <c r="H65" i="20"/>
  <c r="R63" i="11" s="1"/>
  <c r="G65" i="20"/>
  <c r="B65" i="20"/>
  <c r="R64" i="20"/>
  <c r="Q64" i="20"/>
  <c r="P64" i="20"/>
  <c r="O64" i="20"/>
  <c r="N64" i="20"/>
  <c r="M64" i="20"/>
  <c r="L64" i="20"/>
  <c r="K64" i="20"/>
  <c r="J64" i="20"/>
  <c r="I64" i="20"/>
  <c r="H64" i="20"/>
  <c r="R62" i="11" s="1"/>
  <c r="G64" i="20"/>
  <c r="K62" i="11" s="1"/>
  <c r="B64" i="20"/>
  <c r="R63" i="20"/>
  <c r="Q63" i="20"/>
  <c r="P63" i="20"/>
  <c r="O63" i="20"/>
  <c r="N63" i="20"/>
  <c r="M63" i="20"/>
  <c r="L63" i="20"/>
  <c r="K63" i="20"/>
  <c r="J63" i="20"/>
  <c r="I63" i="20"/>
  <c r="H63" i="20"/>
  <c r="R61" i="11" s="1"/>
  <c r="G63" i="20"/>
  <c r="B63" i="20"/>
  <c r="B62" i="20"/>
  <c r="B61" i="20"/>
  <c r="R60" i="20"/>
  <c r="Q60" i="20"/>
  <c r="P60" i="20"/>
  <c r="O60" i="20"/>
  <c r="N60" i="20"/>
  <c r="M60" i="20"/>
  <c r="L60" i="20"/>
  <c r="K60" i="20"/>
  <c r="J60" i="20"/>
  <c r="I60" i="20"/>
  <c r="H60" i="20"/>
  <c r="R58" i="11" s="1"/>
  <c r="G60" i="20"/>
  <c r="B60" i="20"/>
  <c r="R59" i="20"/>
  <c r="Q59" i="20"/>
  <c r="P59" i="20"/>
  <c r="O59" i="20"/>
  <c r="N59" i="20"/>
  <c r="M59" i="20"/>
  <c r="L59" i="20"/>
  <c r="K59" i="20"/>
  <c r="J59" i="20"/>
  <c r="I59" i="20"/>
  <c r="H59" i="20"/>
  <c r="R57" i="11" s="1"/>
  <c r="G59" i="20"/>
  <c r="B59" i="20"/>
  <c r="R58" i="20"/>
  <c r="Q58" i="20"/>
  <c r="P58" i="20"/>
  <c r="O58" i="20"/>
  <c r="N58" i="20"/>
  <c r="M58" i="20"/>
  <c r="L58" i="20"/>
  <c r="K58" i="20"/>
  <c r="J58" i="20"/>
  <c r="I58" i="20"/>
  <c r="H58" i="20"/>
  <c r="R56" i="11" s="1"/>
  <c r="G58" i="20"/>
  <c r="B58" i="20"/>
  <c r="B57" i="20"/>
  <c r="B56" i="20"/>
  <c r="B55" i="20"/>
  <c r="R54" i="20"/>
  <c r="Q54" i="20"/>
  <c r="P54" i="20"/>
  <c r="O54" i="20"/>
  <c r="N54" i="20"/>
  <c r="M54" i="20"/>
  <c r="L54" i="20"/>
  <c r="K54" i="20"/>
  <c r="J54" i="20"/>
  <c r="I54" i="20"/>
  <c r="H54" i="20"/>
  <c r="R52" i="11" s="1"/>
  <c r="G54" i="20"/>
  <c r="B54" i="20"/>
  <c r="R53" i="20"/>
  <c r="Q53" i="20"/>
  <c r="P53" i="20"/>
  <c r="O53" i="20"/>
  <c r="N53" i="20"/>
  <c r="M53" i="20"/>
  <c r="L53" i="20"/>
  <c r="K53" i="20"/>
  <c r="J53" i="20"/>
  <c r="I53" i="20"/>
  <c r="H53" i="20"/>
  <c r="R51" i="11" s="1"/>
  <c r="G53" i="20"/>
  <c r="B53" i="20"/>
  <c r="R52" i="20"/>
  <c r="Q52" i="20"/>
  <c r="P52" i="20"/>
  <c r="O52" i="20"/>
  <c r="N52" i="20"/>
  <c r="M52" i="20"/>
  <c r="L52" i="20"/>
  <c r="K52" i="20"/>
  <c r="J52" i="20"/>
  <c r="I52" i="20"/>
  <c r="H52" i="20"/>
  <c r="R50" i="11" s="1"/>
  <c r="G52" i="20"/>
  <c r="B52" i="20"/>
  <c r="R51" i="20"/>
  <c r="Q51" i="20"/>
  <c r="P51" i="20"/>
  <c r="O51" i="20"/>
  <c r="N51" i="20"/>
  <c r="M51" i="20"/>
  <c r="L51" i="20"/>
  <c r="K51" i="20"/>
  <c r="J51" i="20"/>
  <c r="I51" i="20"/>
  <c r="H51" i="20"/>
  <c r="R49" i="11" s="1"/>
  <c r="G51" i="20"/>
  <c r="B51" i="20"/>
  <c r="R50" i="20"/>
  <c r="Q50" i="20"/>
  <c r="P50" i="20"/>
  <c r="O50" i="20"/>
  <c r="N50" i="20"/>
  <c r="M50" i="20"/>
  <c r="L50" i="20"/>
  <c r="K50" i="20"/>
  <c r="J50" i="20"/>
  <c r="I50" i="20"/>
  <c r="H50" i="20"/>
  <c r="R48" i="11" s="1"/>
  <c r="G50" i="20"/>
  <c r="B50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B49" i="20"/>
  <c r="R48" i="20"/>
  <c r="Q48" i="20"/>
  <c r="P48" i="20"/>
  <c r="O48" i="20"/>
  <c r="N48" i="20"/>
  <c r="M48" i="20"/>
  <c r="L48" i="20"/>
  <c r="K48" i="20"/>
  <c r="J48" i="20"/>
  <c r="I48" i="20"/>
  <c r="H48" i="20"/>
  <c r="R46" i="11" s="1"/>
  <c r="G48" i="20"/>
  <c r="B48" i="20"/>
  <c r="R47" i="20"/>
  <c r="Q47" i="20"/>
  <c r="P47" i="20"/>
  <c r="O47" i="20"/>
  <c r="N47" i="20"/>
  <c r="M47" i="20"/>
  <c r="L47" i="20"/>
  <c r="K47" i="20"/>
  <c r="J47" i="20"/>
  <c r="I47" i="20"/>
  <c r="G47" i="20"/>
  <c r="K45" i="11" s="1"/>
  <c r="B47" i="20"/>
  <c r="R46" i="20"/>
  <c r="Q46" i="20"/>
  <c r="P46" i="20"/>
  <c r="O46" i="20"/>
  <c r="N46" i="20"/>
  <c r="M46" i="20"/>
  <c r="L46" i="20"/>
  <c r="K46" i="20"/>
  <c r="J46" i="20"/>
  <c r="I46" i="20"/>
  <c r="H46" i="20"/>
  <c r="R44" i="11" s="1"/>
  <c r="G46" i="20"/>
  <c r="B46" i="20"/>
  <c r="R45" i="20"/>
  <c r="Q45" i="20"/>
  <c r="P45" i="20"/>
  <c r="O45" i="20"/>
  <c r="N45" i="20"/>
  <c r="M45" i="20"/>
  <c r="L45" i="20"/>
  <c r="K45" i="20"/>
  <c r="J45" i="20"/>
  <c r="I45" i="20"/>
  <c r="H45" i="20"/>
  <c r="R43" i="11" s="1"/>
  <c r="G45" i="20"/>
  <c r="B45" i="20"/>
  <c r="R44" i="20"/>
  <c r="Q44" i="20"/>
  <c r="P44" i="20"/>
  <c r="O44" i="20"/>
  <c r="N44" i="20"/>
  <c r="M44" i="20"/>
  <c r="L44" i="20"/>
  <c r="K44" i="20"/>
  <c r="J44" i="20"/>
  <c r="I44" i="20"/>
  <c r="H44" i="20"/>
  <c r="R42" i="11" s="1"/>
  <c r="G44" i="20"/>
  <c r="B44" i="20"/>
  <c r="R43" i="20"/>
  <c r="Q43" i="20"/>
  <c r="P43" i="20"/>
  <c r="O43" i="20"/>
  <c r="N43" i="20"/>
  <c r="M43" i="20"/>
  <c r="L43" i="20"/>
  <c r="K43" i="20"/>
  <c r="J43" i="20"/>
  <c r="I43" i="20"/>
  <c r="H43" i="20"/>
  <c r="R41" i="11" s="1"/>
  <c r="G43" i="20"/>
  <c r="B43" i="20"/>
  <c r="B42" i="20"/>
  <c r="R41" i="20"/>
  <c r="Q41" i="20"/>
  <c r="P41" i="20"/>
  <c r="O41" i="20"/>
  <c r="N41" i="20"/>
  <c r="M41" i="20"/>
  <c r="L41" i="20"/>
  <c r="K41" i="20"/>
  <c r="J41" i="20"/>
  <c r="I41" i="20"/>
  <c r="H41" i="20"/>
  <c r="R47" i="11" s="1"/>
  <c r="G41" i="20"/>
  <c r="B41" i="20"/>
  <c r="R40" i="20"/>
  <c r="Q40" i="20"/>
  <c r="P40" i="20"/>
  <c r="O40" i="20"/>
  <c r="N40" i="20"/>
  <c r="M40" i="20"/>
  <c r="L40" i="20"/>
  <c r="K40" i="20"/>
  <c r="J40" i="20"/>
  <c r="I40" i="20"/>
  <c r="H40" i="20"/>
  <c r="R39" i="11" s="1"/>
  <c r="G40" i="20"/>
  <c r="B40" i="20"/>
  <c r="R39" i="20"/>
  <c r="Q39" i="20"/>
  <c r="P39" i="20"/>
  <c r="O39" i="20"/>
  <c r="N39" i="20"/>
  <c r="M39" i="20"/>
  <c r="L39" i="20"/>
  <c r="K39" i="20"/>
  <c r="J39" i="20"/>
  <c r="I39" i="20"/>
  <c r="H39" i="20"/>
  <c r="R38" i="11" s="1"/>
  <c r="G39" i="20"/>
  <c r="B39" i="20"/>
  <c r="R38" i="20"/>
  <c r="Q38" i="20"/>
  <c r="P38" i="20"/>
  <c r="O38" i="20"/>
  <c r="N38" i="20"/>
  <c r="M38" i="20"/>
  <c r="L38" i="20"/>
  <c r="K38" i="20"/>
  <c r="J38" i="20"/>
  <c r="I38" i="20"/>
  <c r="H38" i="20"/>
  <c r="R37" i="11" s="1"/>
  <c r="G38" i="20"/>
  <c r="B38" i="20"/>
  <c r="R37" i="20"/>
  <c r="Q37" i="20"/>
  <c r="P37" i="20"/>
  <c r="O37" i="20"/>
  <c r="N37" i="20"/>
  <c r="M37" i="20"/>
  <c r="L37" i="20"/>
  <c r="K37" i="20"/>
  <c r="J37" i="20"/>
  <c r="I37" i="20"/>
  <c r="H37" i="20"/>
  <c r="R36" i="11" s="1"/>
  <c r="G37" i="20"/>
  <c r="B37" i="20"/>
  <c r="R36" i="20"/>
  <c r="Q36" i="20"/>
  <c r="P36" i="20"/>
  <c r="O36" i="20"/>
  <c r="N36" i="20"/>
  <c r="M36" i="20"/>
  <c r="L36" i="20"/>
  <c r="K36" i="20"/>
  <c r="J36" i="20"/>
  <c r="I36" i="20"/>
  <c r="H36" i="20"/>
  <c r="R35" i="11" s="1"/>
  <c r="G36" i="20"/>
  <c r="B36" i="20"/>
  <c r="R35" i="20"/>
  <c r="Q35" i="20"/>
  <c r="P35" i="20"/>
  <c r="O35" i="20"/>
  <c r="N35" i="20"/>
  <c r="M35" i="20"/>
  <c r="L35" i="20"/>
  <c r="K35" i="20"/>
  <c r="J35" i="20"/>
  <c r="I35" i="20"/>
  <c r="H35" i="20"/>
  <c r="R34" i="11" s="1"/>
  <c r="G35" i="20"/>
  <c r="B35" i="20"/>
  <c r="R34" i="20"/>
  <c r="Q34" i="20"/>
  <c r="P34" i="20"/>
  <c r="O34" i="20"/>
  <c r="N34" i="20"/>
  <c r="M34" i="20"/>
  <c r="L34" i="20"/>
  <c r="K34" i="20"/>
  <c r="J34" i="20"/>
  <c r="I34" i="20"/>
  <c r="H34" i="20"/>
  <c r="R33" i="11" s="1"/>
  <c r="G34" i="20"/>
  <c r="B34" i="20"/>
  <c r="R33" i="20"/>
  <c r="Q33" i="20"/>
  <c r="P33" i="20"/>
  <c r="O33" i="20"/>
  <c r="N33" i="20"/>
  <c r="M33" i="20"/>
  <c r="L33" i="20"/>
  <c r="K33" i="20"/>
  <c r="J33" i="20"/>
  <c r="I33" i="20"/>
  <c r="H33" i="20"/>
  <c r="R32" i="11" s="1"/>
  <c r="G33" i="20"/>
  <c r="B33" i="20"/>
  <c r="R32" i="20"/>
  <c r="Q32" i="20"/>
  <c r="P32" i="20"/>
  <c r="O32" i="20"/>
  <c r="N32" i="20"/>
  <c r="M32" i="20"/>
  <c r="L32" i="20"/>
  <c r="K32" i="20"/>
  <c r="J32" i="20"/>
  <c r="I32" i="20"/>
  <c r="H32" i="20"/>
  <c r="R31" i="11" s="1"/>
  <c r="G32" i="20"/>
  <c r="B32" i="20"/>
  <c r="B31" i="20"/>
  <c r="B30" i="20"/>
  <c r="B29" i="20"/>
  <c r="R28" i="20"/>
  <c r="Q28" i="20"/>
  <c r="P28" i="20"/>
  <c r="O28" i="20"/>
  <c r="N28" i="20"/>
  <c r="M28" i="20"/>
  <c r="L28" i="20"/>
  <c r="K28" i="20"/>
  <c r="J28" i="20"/>
  <c r="I28" i="20"/>
  <c r="H28" i="20"/>
  <c r="R28" i="11" s="1"/>
  <c r="G28" i="20"/>
  <c r="B28" i="20"/>
  <c r="R27" i="20"/>
  <c r="Q27" i="20"/>
  <c r="P27" i="20"/>
  <c r="O27" i="20"/>
  <c r="N27" i="20"/>
  <c r="M27" i="20"/>
  <c r="L27" i="20"/>
  <c r="K27" i="20"/>
  <c r="J27" i="20"/>
  <c r="I27" i="20"/>
  <c r="H27" i="20"/>
  <c r="R27" i="11" s="1"/>
  <c r="G27" i="20"/>
  <c r="B27" i="20"/>
  <c r="R26" i="20"/>
  <c r="Q26" i="20"/>
  <c r="P26" i="20"/>
  <c r="O26" i="20"/>
  <c r="N26" i="20"/>
  <c r="M26" i="20"/>
  <c r="L26" i="20"/>
  <c r="K26" i="20"/>
  <c r="J26" i="20"/>
  <c r="I26" i="20"/>
  <c r="H26" i="20"/>
  <c r="R26" i="11" s="1"/>
  <c r="G26" i="20"/>
  <c r="B26" i="20"/>
  <c r="R25" i="20"/>
  <c r="Q25" i="20"/>
  <c r="P25" i="20"/>
  <c r="O25" i="20"/>
  <c r="N25" i="20"/>
  <c r="M25" i="20"/>
  <c r="L25" i="20"/>
  <c r="K25" i="20"/>
  <c r="J25" i="20"/>
  <c r="I25" i="20"/>
  <c r="H25" i="20"/>
  <c r="R25" i="11" s="1"/>
  <c r="G25" i="20"/>
  <c r="B25" i="20"/>
  <c r="R24" i="20"/>
  <c r="Q24" i="20"/>
  <c r="P24" i="20"/>
  <c r="O24" i="20"/>
  <c r="N24" i="20"/>
  <c r="M24" i="20"/>
  <c r="L24" i="20"/>
  <c r="K24" i="20"/>
  <c r="J24" i="20"/>
  <c r="I24" i="20"/>
  <c r="H24" i="20"/>
  <c r="R24" i="11" s="1"/>
  <c r="G24" i="20"/>
  <c r="B24" i="20"/>
  <c r="R23" i="20"/>
  <c r="Q23" i="20"/>
  <c r="P23" i="20"/>
  <c r="O23" i="20"/>
  <c r="N23" i="20"/>
  <c r="M23" i="20"/>
  <c r="L23" i="20"/>
  <c r="K23" i="20"/>
  <c r="J23" i="20"/>
  <c r="I23" i="20"/>
  <c r="H23" i="20"/>
  <c r="R23" i="11" s="1"/>
  <c r="G23" i="20"/>
  <c r="B23" i="20"/>
  <c r="R22" i="20"/>
  <c r="Q22" i="20"/>
  <c r="P22" i="20"/>
  <c r="O22" i="20"/>
  <c r="N22" i="20"/>
  <c r="M22" i="20"/>
  <c r="L22" i="20"/>
  <c r="K22" i="20"/>
  <c r="J22" i="20"/>
  <c r="I22" i="20"/>
  <c r="H22" i="20"/>
  <c r="R22" i="11" s="1"/>
  <c r="G22" i="20"/>
  <c r="B22" i="20"/>
  <c r="R21" i="20"/>
  <c r="Q21" i="20"/>
  <c r="P21" i="20"/>
  <c r="O21" i="20"/>
  <c r="N21" i="20"/>
  <c r="M21" i="20"/>
  <c r="L21" i="20"/>
  <c r="K21" i="20"/>
  <c r="J21" i="20"/>
  <c r="I21" i="20"/>
  <c r="H21" i="20"/>
  <c r="R21" i="11" s="1"/>
  <c r="G21" i="20"/>
  <c r="B21" i="20"/>
  <c r="R20" i="20"/>
  <c r="Q20" i="20"/>
  <c r="P20" i="20"/>
  <c r="O20" i="20"/>
  <c r="N20" i="20"/>
  <c r="M20" i="20"/>
  <c r="L20" i="20"/>
  <c r="K20" i="20"/>
  <c r="J20" i="20"/>
  <c r="I20" i="20"/>
  <c r="H20" i="20"/>
  <c r="R20" i="11" s="1"/>
  <c r="G20" i="20"/>
  <c r="B20" i="20"/>
  <c r="R19" i="20"/>
  <c r="Q19" i="20"/>
  <c r="P19" i="20"/>
  <c r="O19" i="20"/>
  <c r="N19" i="20"/>
  <c r="M19" i="20"/>
  <c r="L19" i="20"/>
  <c r="K19" i="20"/>
  <c r="J19" i="20"/>
  <c r="I19" i="20"/>
  <c r="H19" i="20"/>
  <c r="R19" i="11" s="1"/>
  <c r="G19" i="20"/>
  <c r="B19" i="20"/>
  <c r="R18" i="20"/>
  <c r="Q18" i="20"/>
  <c r="P18" i="20"/>
  <c r="O18" i="20"/>
  <c r="N18" i="20"/>
  <c r="M18" i="20"/>
  <c r="L18" i="20"/>
  <c r="K18" i="20"/>
  <c r="J18" i="20"/>
  <c r="I18" i="20"/>
  <c r="H18" i="20"/>
  <c r="R18" i="11" s="1"/>
  <c r="G18" i="20"/>
  <c r="B18" i="20"/>
  <c r="R17" i="20"/>
  <c r="Q17" i="20"/>
  <c r="P17" i="20"/>
  <c r="O17" i="20"/>
  <c r="N17" i="20"/>
  <c r="M17" i="20"/>
  <c r="L17" i="20"/>
  <c r="K17" i="20"/>
  <c r="J17" i="20"/>
  <c r="I17" i="20"/>
  <c r="H17" i="20"/>
  <c r="R17" i="11" s="1"/>
  <c r="G17" i="20"/>
  <c r="B17" i="20"/>
  <c r="R16" i="20"/>
  <c r="Q16" i="20"/>
  <c r="P16" i="20"/>
  <c r="O16" i="20"/>
  <c r="N16" i="20"/>
  <c r="M16" i="20"/>
  <c r="L16" i="20"/>
  <c r="K16" i="20"/>
  <c r="J16" i="20"/>
  <c r="I16" i="20"/>
  <c r="H16" i="20"/>
  <c r="R16" i="11" s="1"/>
  <c r="G16" i="20"/>
  <c r="B16" i="20"/>
  <c r="R15" i="20"/>
  <c r="Q15" i="20"/>
  <c r="P15" i="20"/>
  <c r="O15" i="20"/>
  <c r="N15" i="20"/>
  <c r="M15" i="20"/>
  <c r="L15" i="20"/>
  <c r="K15" i="20"/>
  <c r="J15" i="20"/>
  <c r="I15" i="20"/>
  <c r="H15" i="20"/>
  <c r="R15" i="11" s="1"/>
  <c r="G15" i="20"/>
  <c r="B15" i="20"/>
  <c r="R14" i="20"/>
  <c r="Q14" i="20"/>
  <c r="P14" i="20"/>
  <c r="O14" i="20"/>
  <c r="N14" i="20"/>
  <c r="M14" i="20"/>
  <c r="L14" i="20"/>
  <c r="K14" i="20"/>
  <c r="J14" i="20"/>
  <c r="I14" i="20"/>
  <c r="H14" i="20"/>
  <c r="R14" i="11" s="1"/>
  <c r="G14" i="20"/>
  <c r="B14" i="20"/>
  <c r="R13" i="20"/>
  <c r="Q13" i="20"/>
  <c r="P13" i="20"/>
  <c r="O13" i="20"/>
  <c r="N13" i="20"/>
  <c r="M13" i="20"/>
  <c r="L13" i="20"/>
  <c r="K13" i="20"/>
  <c r="J13" i="20"/>
  <c r="I13" i="20"/>
  <c r="H13" i="20"/>
  <c r="R13" i="11" s="1"/>
  <c r="G13" i="20"/>
  <c r="B13" i="20"/>
  <c r="R12" i="20"/>
  <c r="Q12" i="20"/>
  <c r="P12" i="20"/>
  <c r="O12" i="20"/>
  <c r="N12" i="20"/>
  <c r="M12" i="20"/>
  <c r="L12" i="20"/>
  <c r="K12" i="20"/>
  <c r="J12" i="20"/>
  <c r="I12" i="20"/>
  <c r="H12" i="20"/>
  <c r="R12" i="11" s="1"/>
  <c r="G12" i="20"/>
  <c r="B12" i="20"/>
  <c r="B11" i="20"/>
  <c r="B10" i="20"/>
  <c r="T9" i="20"/>
  <c r="T104" i="20" s="1"/>
  <c r="S8" i="20"/>
  <c r="R8" i="20"/>
  <c r="R103" i="20" s="1"/>
  <c r="Q8" i="20"/>
  <c r="Q103" i="20" s="1"/>
  <c r="P8" i="20"/>
  <c r="P103" i="20" s="1"/>
  <c r="O8" i="20"/>
  <c r="O103" i="20" s="1"/>
  <c r="N8" i="20"/>
  <c r="N103" i="20" s="1"/>
  <c r="M8" i="20"/>
  <c r="M103" i="20" s="1"/>
  <c r="L8" i="20"/>
  <c r="L103" i="20" s="1"/>
  <c r="K8" i="20"/>
  <c r="K103" i="20" s="1"/>
  <c r="J8" i="20"/>
  <c r="J103" i="20" s="1"/>
  <c r="I8" i="20"/>
  <c r="I103" i="20" s="1"/>
  <c r="H8" i="20"/>
  <c r="H103" i="20" s="1"/>
  <c r="G8" i="20"/>
  <c r="G103" i="20" s="1"/>
  <c r="S7" i="20"/>
  <c r="S102" i="20" s="1"/>
  <c r="B7" i="20"/>
  <c r="R5" i="20"/>
  <c r="Q5" i="20"/>
  <c r="P5" i="20"/>
  <c r="O5" i="20"/>
  <c r="N5" i="20"/>
  <c r="M5" i="20"/>
  <c r="L5" i="20"/>
  <c r="K5" i="20"/>
  <c r="J5" i="20"/>
  <c r="I5" i="20"/>
  <c r="H5" i="20"/>
  <c r="G5" i="20"/>
  <c r="E4" i="20"/>
  <c r="E3" i="20"/>
  <c r="E2" i="20"/>
  <c r="K50" i="11" l="1"/>
  <c r="K58" i="11"/>
  <c r="H152" i="20"/>
  <c r="L152" i="20"/>
  <c r="P152" i="20"/>
  <c r="I152" i="21"/>
  <c r="M152" i="21"/>
  <c r="Q152" i="21"/>
  <c r="K14" i="11"/>
  <c r="K18" i="11"/>
  <c r="K22" i="11"/>
  <c r="K26" i="11"/>
  <c r="K33" i="11"/>
  <c r="K37" i="11"/>
  <c r="K44" i="11"/>
  <c r="K49" i="11"/>
  <c r="K57" i="11"/>
  <c r="K63" i="11"/>
  <c r="K15" i="11"/>
  <c r="K19" i="11"/>
  <c r="K23" i="11"/>
  <c r="K27" i="11"/>
  <c r="K34" i="11"/>
  <c r="K38" i="11"/>
  <c r="K41" i="11"/>
  <c r="K46" i="11"/>
  <c r="K12" i="11"/>
  <c r="K16" i="11"/>
  <c r="K20" i="11"/>
  <c r="K24" i="11"/>
  <c r="K28" i="11"/>
  <c r="K31" i="11"/>
  <c r="K35" i="11"/>
  <c r="K39" i="11"/>
  <c r="K42" i="11"/>
  <c r="K51" i="11"/>
  <c r="K13" i="11"/>
  <c r="K17" i="11"/>
  <c r="K21" i="11"/>
  <c r="K25" i="11"/>
  <c r="K32" i="11"/>
  <c r="K36" i="11"/>
  <c r="K47" i="11"/>
  <c r="K43" i="11"/>
  <c r="K48" i="11"/>
  <c r="K52" i="11"/>
  <c r="K56" i="11"/>
  <c r="K61" i="11"/>
  <c r="R58" i="21"/>
  <c r="G152" i="20"/>
  <c r="K152" i="20"/>
  <c r="O152" i="20"/>
  <c r="M58" i="21"/>
  <c r="Q58" i="21"/>
  <c r="J58" i="21"/>
  <c r="N58" i="21"/>
  <c r="H152" i="21"/>
  <c r="L152" i="21"/>
  <c r="P152" i="21"/>
  <c r="N152" i="21"/>
  <c r="P106" i="20"/>
  <c r="P137" i="20"/>
  <c r="P31" i="20"/>
  <c r="J152" i="21"/>
  <c r="Q126" i="20"/>
  <c r="P11" i="21"/>
  <c r="P10" i="21" s="1"/>
  <c r="O42" i="21"/>
  <c r="J57" i="20"/>
  <c r="N57" i="20"/>
  <c r="R57" i="20"/>
  <c r="J114" i="20"/>
  <c r="I126" i="20"/>
  <c r="N152" i="20"/>
  <c r="H31" i="21"/>
  <c r="H107" i="21"/>
  <c r="P107" i="21"/>
  <c r="O107" i="21"/>
  <c r="K127" i="21"/>
  <c r="H138" i="21"/>
  <c r="L138" i="21"/>
  <c r="P138" i="21"/>
  <c r="I31" i="20"/>
  <c r="M31" i="20"/>
  <c r="Q31" i="20"/>
  <c r="L31" i="20"/>
  <c r="K106" i="20"/>
  <c r="S115" i="20"/>
  <c r="T115" i="20" s="1"/>
  <c r="K114" i="20"/>
  <c r="K105" i="20" s="1"/>
  <c r="O114" i="20"/>
  <c r="N114" i="20"/>
  <c r="I114" i="20"/>
  <c r="M114" i="20"/>
  <c r="Q114" i="20"/>
  <c r="P114" i="20"/>
  <c r="P105" i="20" s="1"/>
  <c r="S119" i="20"/>
  <c r="T119" i="20" s="1"/>
  <c r="S123" i="20"/>
  <c r="T123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6" i="20"/>
  <c r="G107" i="21"/>
  <c r="G115" i="21"/>
  <c r="K115" i="21"/>
  <c r="O115" i="21"/>
  <c r="G42" i="20"/>
  <c r="K42" i="20"/>
  <c r="O42" i="20"/>
  <c r="H114" i="20"/>
  <c r="L114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K106" i="21" s="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L10" i="20" s="1"/>
  <c r="P11" i="20"/>
  <c r="P10" i="20" s="1"/>
  <c r="N106" i="20"/>
  <c r="N105" i="20" s="1"/>
  <c r="I127" i="21"/>
  <c r="M127" i="21"/>
  <c r="Q127" i="21"/>
  <c r="H127" i="21"/>
  <c r="P127" i="21"/>
  <c r="R152" i="21"/>
  <c r="H31" i="20"/>
  <c r="R30" i="11" s="1"/>
  <c r="I57" i="20"/>
  <c r="M57" i="20"/>
  <c r="Q57" i="20"/>
  <c r="H57" i="20"/>
  <c r="R55" i="11" s="1"/>
  <c r="L57" i="20"/>
  <c r="P57" i="20"/>
  <c r="H106" i="20"/>
  <c r="L106" i="20"/>
  <c r="S108" i="20"/>
  <c r="T108" i="20" s="1"/>
  <c r="O106" i="20"/>
  <c r="O105" i="20" s="1"/>
  <c r="J106" i="20"/>
  <c r="R106" i="20"/>
  <c r="S112" i="20"/>
  <c r="T112" i="20" s="1"/>
  <c r="R114" i="20"/>
  <c r="H126" i="20"/>
  <c r="L126" i="20"/>
  <c r="L124" i="20" s="1"/>
  <c r="L125" i="20" s="1"/>
  <c r="P126" i="20"/>
  <c r="P124" i="20" s="1"/>
  <c r="P125" i="20" s="1"/>
  <c r="S128" i="20"/>
  <c r="T128" i="20" s="1"/>
  <c r="O126" i="20"/>
  <c r="J126" i="20"/>
  <c r="N126" i="20"/>
  <c r="R126" i="20"/>
  <c r="M126" i="20"/>
  <c r="S132" i="20"/>
  <c r="T132" i="20" s="1"/>
  <c r="S136" i="20"/>
  <c r="T136" i="20" s="1"/>
  <c r="H137" i="20"/>
  <c r="L137" i="20"/>
  <c r="G137" i="20"/>
  <c r="K137" i="20"/>
  <c r="O137" i="20"/>
  <c r="N137" i="20"/>
  <c r="R137" i="20"/>
  <c r="J152" i="20"/>
  <c r="R152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4" i="20"/>
  <c r="T64" i="20" s="1"/>
  <c r="M11" i="20"/>
  <c r="M10" i="20" s="1"/>
  <c r="S35" i="20"/>
  <c r="T35" i="20" s="1"/>
  <c r="S39" i="20"/>
  <c r="T39" i="20" s="1"/>
  <c r="L42" i="20"/>
  <c r="L29" i="20" s="1"/>
  <c r="L30" i="20" s="1"/>
  <c r="S44" i="20"/>
  <c r="T44" i="20" s="1"/>
  <c r="S48" i="20"/>
  <c r="T48" i="20" s="1"/>
  <c r="S52" i="20"/>
  <c r="T52" i="20" s="1"/>
  <c r="G106" i="20"/>
  <c r="S116" i="20"/>
  <c r="T116" i="20" s="1"/>
  <c r="G126" i="20"/>
  <c r="S129" i="20"/>
  <c r="T129" i="20" s="1"/>
  <c r="S133" i="20"/>
  <c r="T133" i="20" s="1"/>
  <c r="I137" i="20"/>
  <c r="I124" i="20" s="1"/>
  <c r="M137" i="20"/>
  <c r="M124" i="20" s="1"/>
  <c r="M125" i="20" s="1"/>
  <c r="Q137" i="20"/>
  <c r="Q124" i="20" s="1"/>
  <c r="Q125" i="20" s="1"/>
  <c r="S140" i="20"/>
  <c r="T140" i="20" s="1"/>
  <c r="S144" i="20"/>
  <c r="T144" i="20" s="1"/>
  <c r="S148" i="20"/>
  <c r="T148" i="20" s="1"/>
  <c r="S149" i="20"/>
  <c r="T149" i="20" s="1"/>
  <c r="J11" i="21"/>
  <c r="J10" i="21" s="1"/>
  <c r="N11" i="21"/>
  <c r="N10" i="21" s="1"/>
  <c r="R11" i="21"/>
  <c r="R10" i="21" s="1"/>
  <c r="S15" i="21"/>
  <c r="T15" i="21" s="1"/>
  <c r="S43" i="20"/>
  <c r="T43" i="20" s="1"/>
  <c r="S51" i="20"/>
  <c r="T51" i="20" s="1"/>
  <c r="S60" i="20"/>
  <c r="T60" i="20" s="1"/>
  <c r="I11" i="20"/>
  <c r="I10" i="20" s="1"/>
  <c r="S14" i="20"/>
  <c r="T14" i="20" s="1"/>
  <c r="S18" i="20"/>
  <c r="T18" i="20" s="1"/>
  <c r="S22" i="20"/>
  <c r="T22" i="20" s="1"/>
  <c r="S26" i="20"/>
  <c r="T26" i="20" s="1"/>
  <c r="H42" i="20"/>
  <c r="P42" i="20"/>
  <c r="S15" i="20"/>
  <c r="T15" i="20" s="1"/>
  <c r="S19" i="20"/>
  <c r="T19" i="20" s="1"/>
  <c r="S23" i="20"/>
  <c r="T23" i="20" s="1"/>
  <c r="S27" i="20"/>
  <c r="T27" i="20" s="1"/>
  <c r="G31" i="20"/>
  <c r="K30" i="11" s="1"/>
  <c r="K31" i="20"/>
  <c r="K29" i="20" s="1"/>
  <c r="K30" i="20" s="1"/>
  <c r="O31" i="20"/>
  <c r="O29" i="20" s="1"/>
  <c r="O30" i="20" s="1"/>
  <c r="J31" i="20"/>
  <c r="N31" i="20"/>
  <c r="R31" i="20"/>
  <c r="S36" i="20"/>
  <c r="T36" i="20" s="1"/>
  <c r="S40" i="20"/>
  <c r="T40" i="20" s="1"/>
  <c r="S45" i="20"/>
  <c r="T45" i="20" s="1"/>
  <c r="S49" i="20"/>
  <c r="T49" i="20" s="1"/>
  <c r="S53" i="20"/>
  <c r="T53" i="20" s="1"/>
  <c r="G57" i="20"/>
  <c r="K57" i="20"/>
  <c r="O57" i="20"/>
  <c r="G114" i="20"/>
  <c r="J137" i="20"/>
  <c r="I152" i="20"/>
  <c r="M152" i="20"/>
  <c r="Q152" i="20"/>
  <c r="S160" i="20"/>
  <c r="T160" i="20" s="1"/>
  <c r="L31" i="21"/>
  <c r="P31" i="21"/>
  <c r="P125" i="21"/>
  <c r="P126" i="21" s="1"/>
  <c r="S21" i="20"/>
  <c r="T21" i="20" s="1"/>
  <c r="S47" i="20"/>
  <c r="T47" i="20" s="1"/>
  <c r="Q11" i="20"/>
  <c r="Q10" i="20" s="1"/>
  <c r="G11" i="20"/>
  <c r="K11" i="20"/>
  <c r="K10" i="20" s="1"/>
  <c r="K55" i="20" s="1"/>
  <c r="K56" i="20" s="1"/>
  <c r="O11" i="20"/>
  <c r="O10" i="20" s="1"/>
  <c r="J11" i="20"/>
  <c r="J10" i="20" s="1"/>
  <c r="N11" i="20"/>
  <c r="N10" i="20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1" i="20"/>
  <c r="T41" i="20" s="1"/>
  <c r="J42" i="20"/>
  <c r="N42" i="20"/>
  <c r="R42" i="20"/>
  <c r="I42" i="20"/>
  <c r="M42" i="20"/>
  <c r="Q42" i="20"/>
  <c r="S46" i="20"/>
  <c r="T46" i="20" s="1"/>
  <c r="S50" i="20"/>
  <c r="T50" i="20" s="1"/>
  <c r="S54" i="20"/>
  <c r="T54" i="20" s="1"/>
  <c r="S59" i="20"/>
  <c r="T59" i="20" s="1"/>
  <c r="S63" i="20"/>
  <c r="T63" i="20" s="1"/>
  <c r="S107" i="20"/>
  <c r="T107" i="20" s="1"/>
  <c r="I106" i="20"/>
  <c r="M106" i="20"/>
  <c r="Q106" i="20"/>
  <c r="Q105" i="20" s="1"/>
  <c r="S111" i="20"/>
  <c r="T111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41" i="20"/>
  <c r="T141" i="20" s="1"/>
  <c r="S145" i="20"/>
  <c r="T145" i="20" s="1"/>
  <c r="S153" i="20"/>
  <c r="T153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G125" i="21" s="1"/>
  <c r="G126" i="21" s="1"/>
  <c r="S132" i="21"/>
  <c r="T132" i="21" s="1"/>
  <c r="S144" i="21"/>
  <c r="T144" i="21" s="1"/>
  <c r="S120" i="20"/>
  <c r="T120" i="20" s="1"/>
  <c r="S154" i="20"/>
  <c r="T154" i="20" s="1"/>
  <c r="S155" i="20"/>
  <c r="T155" i="20" s="1"/>
  <c r="S159" i="20"/>
  <c r="T159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M29" i="21" s="1"/>
  <c r="Q31" i="21"/>
  <c r="Q29" i="21" s="1"/>
  <c r="Q30" i="21" s="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C361" i="6"/>
  <c r="J29" i="21"/>
  <c r="J30" i="21" s="1"/>
  <c r="N29" i="21"/>
  <c r="N30" i="21" s="1"/>
  <c r="P160" i="21"/>
  <c r="L160" i="21"/>
  <c r="H160" i="21"/>
  <c r="O160" i="21"/>
  <c r="K160" i="21"/>
  <c r="G160" i="21"/>
  <c r="R160" i="21"/>
  <c r="J160" i="21"/>
  <c r="Q160" i="21"/>
  <c r="I160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I125" i="21" s="1"/>
  <c r="M138" i="21"/>
  <c r="M125" i="21" s="1"/>
  <c r="M126" i="21" s="1"/>
  <c r="Q138" i="21"/>
  <c r="B159" i="21"/>
  <c r="B160" i="21"/>
  <c r="P161" i="21"/>
  <c r="L161" i="21"/>
  <c r="H161" i="21"/>
  <c r="O161" i="21"/>
  <c r="K161" i="21"/>
  <c r="G161" i="21"/>
  <c r="R161" i="21"/>
  <c r="J161" i="21"/>
  <c r="Q161" i="21"/>
  <c r="I161" i="21"/>
  <c r="S12" i="21"/>
  <c r="T12" i="21" s="1"/>
  <c r="S32" i="21"/>
  <c r="T32" i="21" s="1"/>
  <c r="I107" i="21"/>
  <c r="M107" i="21"/>
  <c r="M106" i="21" s="1"/>
  <c r="Q107" i="21"/>
  <c r="J138" i="21"/>
  <c r="N138" i="21"/>
  <c r="N125" i="21" s="1"/>
  <c r="N126" i="21" s="1"/>
  <c r="R138" i="21"/>
  <c r="S154" i="21"/>
  <c r="T154" i="21" s="1"/>
  <c r="M160" i="21"/>
  <c r="M161" i="21"/>
  <c r="P159" i="21"/>
  <c r="L159" i="21"/>
  <c r="H159" i="21"/>
  <c r="O159" i="21"/>
  <c r="K159" i="21"/>
  <c r="G159" i="21"/>
  <c r="R159" i="21"/>
  <c r="J159" i="21"/>
  <c r="Q159" i="21"/>
  <c r="I159" i="21"/>
  <c r="S60" i="21"/>
  <c r="T60" i="21" s="1"/>
  <c r="S64" i="21"/>
  <c r="T64" i="21" s="1"/>
  <c r="J107" i="21"/>
  <c r="J106" i="21" s="1"/>
  <c r="N107" i="21"/>
  <c r="N106" i="21" s="1"/>
  <c r="R107" i="21"/>
  <c r="N159" i="21"/>
  <c r="N160" i="21"/>
  <c r="N161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7" i="21"/>
  <c r="T127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K61" i="20"/>
  <c r="K66" i="20" s="1"/>
  <c r="K62" i="20" s="1"/>
  <c r="S16" i="20"/>
  <c r="T16" i="20" s="1"/>
  <c r="S17" i="20"/>
  <c r="T17" i="20" s="1"/>
  <c r="S13" i="20"/>
  <c r="T13" i="20" s="1"/>
  <c r="S31" i="20"/>
  <c r="T31" i="20" s="1"/>
  <c r="N29" i="20"/>
  <c r="N30" i="20" s="1"/>
  <c r="R29" i="20"/>
  <c r="R30" i="20" s="1"/>
  <c r="S57" i="20"/>
  <c r="T57" i="20" s="1"/>
  <c r="S58" i="20"/>
  <c r="T58" i="20" s="1"/>
  <c r="S65" i="20"/>
  <c r="T65" i="20" s="1"/>
  <c r="S32" i="20"/>
  <c r="T32" i="20" s="1"/>
  <c r="S109" i="20"/>
  <c r="T109" i="20" s="1"/>
  <c r="S113" i="20"/>
  <c r="T113" i="20" s="1"/>
  <c r="S117" i="20"/>
  <c r="T117" i="20" s="1"/>
  <c r="S121" i="20"/>
  <c r="T121" i="20" s="1"/>
  <c r="S130" i="20"/>
  <c r="T130" i="20" s="1"/>
  <c r="S134" i="20"/>
  <c r="T134" i="20" s="1"/>
  <c r="S138" i="20"/>
  <c r="T138" i="20" s="1"/>
  <c r="S142" i="20"/>
  <c r="T142" i="20" s="1"/>
  <c r="S146" i="20"/>
  <c r="T146" i="20" s="1"/>
  <c r="S158" i="20"/>
  <c r="T158" i="20" s="1"/>
  <c r="S12" i="20"/>
  <c r="T12" i="20" s="1"/>
  <c r="S110" i="20"/>
  <c r="T110" i="20" s="1"/>
  <c r="S114" i="20"/>
  <c r="T114" i="20" s="1"/>
  <c r="S118" i="20"/>
  <c r="T118" i="20" s="1"/>
  <c r="S122" i="20"/>
  <c r="T122" i="20" s="1"/>
  <c r="S127" i="20"/>
  <c r="T127" i="20" s="1"/>
  <c r="S131" i="20"/>
  <c r="T131" i="20" s="1"/>
  <c r="S135" i="20"/>
  <c r="T135" i="20" s="1"/>
  <c r="S139" i="20"/>
  <c r="T139" i="20" s="1"/>
  <c r="S143" i="20"/>
  <c r="T143" i="20" s="1"/>
  <c r="S147" i="20"/>
  <c r="T147" i="20" s="1"/>
  <c r="K29" i="21" l="1"/>
  <c r="K30" i="21" s="1"/>
  <c r="S126" i="20"/>
  <c r="T126" i="20" s="1"/>
  <c r="L105" i="20"/>
  <c r="P106" i="21"/>
  <c r="L125" i="21"/>
  <c r="L126" i="21" s="1"/>
  <c r="S137" i="20"/>
  <c r="T137" i="20" s="1"/>
  <c r="S11" i="20"/>
  <c r="T11" i="20" s="1"/>
  <c r="M105" i="20"/>
  <c r="Q29" i="20"/>
  <c r="Q30" i="20" s="1"/>
  <c r="S42" i="20"/>
  <c r="T42" i="20" s="1"/>
  <c r="S106" i="20"/>
  <c r="T106" i="20" s="1"/>
  <c r="G29" i="20"/>
  <c r="R106" i="21"/>
  <c r="J125" i="21"/>
  <c r="J126" i="21" s="1"/>
  <c r="S152" i="21"/>
  <c r="T152" i="21" s="1"/>
  <c r="O29" i="21"/>
  <c r="O30" i="21" s="1"/>
  <c r="K124" i="20"/>
  <c r="K125" i="20" s="1"/>
  <c r="H125" i="21"/>
  <c r="H126" i="21" s="1"/>
  <c r="Q125" i="21"/>
  <c r="Q126" i="21" s="1"/>
  <c r="I105" i="20"/>
  <c r="M29" i="20"/>
  <c r="M30" i="20" s="1"/>
  <c r="J124" i="20"/>
  <c r="J125" i="20" s="1"/>
  <c r="K55" i="11"/>
  <c r="P29" i="20"/>
  <c r="P30" i="20" s="1"/>
  <c r="G124" i="20"/>
  <c r="G125" i="20" s="1"/>
  <c r="J105" i="20"/>
  <c r="H105" i="20"/>
  <c r="I106" i="21"/>
  <c r="K11" i="11"/>
  <c r="H106" i="21"/>
  <c r="GC350" i="6"/>
  <c r="GE350" i="6" s="1"/>
  <c r="GE361" i="6"/>
  <c r="H10" i="20"/>
  <c r="R10" i="11" s="1"/>
  <c r="R11" i="11"/>
  <c r="H29" i="20"/>
  <c r="R40" i="11"/>
  <c r="K40" i="11"/>
  <c r="R29" i="21"/>
  <c r="R30" i="21" s="1"/>
  <c r="J55" i="21"/>
  <c r="J56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I29" i="20"/>
  <c r="I30" i="20" s="1"/>
  <c r="O55" i="20"/>
  <c r="Q55" i="20"/>
  <c r="S152" i="20"/>
  <c r="T152" i="20" s="1"/>
  <c r="K150" i="20"/>
  <c r="O124" i="20"/>
  <c r="O125" i="20" s="1"/>
  <c r="H124" i="20"/>
  <c r="H125" i="20" s="1"/>
  <c r="P150" i="20"/>
  <c r="R124" i="20"/>
  <c r="R125" i="20" s="1"/>
  <c r="O150" i="20"/>
  <c r="N124" i="20"/>
  <c r="N125" i="20" s="1"/>
  <c r="R105" i="20"/>
  <c r="L106" i="21"/>
  <c r="L150" i="21" s="1"/>
  <c r="I125" i="20"/>
  <c r="M30" i="21"/>
  <c r="M55" i="21"/>
  <c r="M56" i="21" s="1"/>
  <c r="M57" i="21" s="1"/>
  <c r="I150" i="20"/>
  <c r="M55" i="20"/>
  <c r="S138" i="21"/>
  <c r="T138" i="21" s="1"/>
  <c r="R125" i="21"/>
  <c r="R126" i="21" s="1"/>
  <c r="Q106" i="21"/>
  <c r="S11" i="21"/>
  <c r="T11" i="21" s="1"/>
  <c r="G29" i="21"/>
  <c r="H150" i="21"/>
  <c r="P29" i="21"/>
  <c r="J29" i="20"/>
  <c r="J30" i="20" s="1"/>
  <c r="I55" i="20"/>
  <c r="G105" i="20"/>
  <c r="P150" i="21"/>
  <c r="J150" i="20"/>
  <c r="H55" i="21"/>
  <c r="H56" i="21" s="1"/>
  <c r="H62" i="21" s="1"/>
  <c r="H67" i="21" s="1"/>
  <c r="H63" i="21" s="1"/>
  <c r="K55" i="21"/>
  <c r="K56" i="21" s="1"/>
  <c r="Q150" i="20"/>
  <c r="L29" i="21"/>
  <c r="L150" i="20"/>
  <c r="P55" i="20"/>
  <c r="R55" i="21"/>
  <c r="R56" i="21" s="1"/>
  <c r="R57" i="21" s="1"/>
  <c r="N55" i="21"/>
  <c r="N56" i="21" s="1"/>
  <c r="N62" i="21" s="1"/>
  <c r="N67" i="21" s="1"/>
  <c r="N63" i="21" s="1"/>
  <c r="Q55" i="21"/>
  <c r="Q56" i="21" s="1"/>
  <c r="Q62" i="21" s="1"/>
  <c r="Q67" i="21" s="1"/>
  <c r="Q63" i="21" s="1"/>
  <c r="M150" i="20"/>
  <c r="H55" i="20"/>
  <c r="G10" i="20"/>
  <c r="K10" i="11" s="1"/>
  <c r="G150" i="21"/>
  <c r="L55" i="20"/>
  <c r="I126" i="21"/>
  <c r="N150" i="21"/>
  <c r="S58" i="21"/>
  <c r="T58" i="21" s="1"/>
  <c r="R150" i="21"/>
  <c r="Q150" i="21"/>
  <c r="S160" i="21"/>
  <c r="T160" i="21" s="1"/>
  <c r="S10" i="21"/>
  <c r="T10" i="21" s="1"/>
  <c r="J62" i="21"/>
  <c r="J67" i="21" s="1"/>
  <c r="J63" i="21" s="1"/>
  <c r="J57" i="21"/>
  <c r="S159" i="21"/>
  <c r="T159" i="21" s="1"/>
  <c r="M150" i="21"/>
  <c r="N57" i="21"/>
  <c r="J150" i="21"/>
  <c r="I150" i="21"/>
  <c r="S161" i="21"/>
  <c r="T161" i="21" s="1"/>
  <c r="S107" i="21"/>
  <c r="T107" i="21" s="1"/>
  <c r="H57" i="21"/>
  <c r="G30" i="20"/>
  <c r="N55" i="20"/>
  <c r="R55" i="20"/>
  <c r="G55" i="20" l="1"/>
  <c r="K53" i="11" s="1"/>
  <c r="R53" i="11"/>
  <c r="H30" i="20"/>
  <c r="R29" i="11"/>
  <c r="K29" i="11"/>
  <c r="M62" i="21"/>
  <c r="M67" i="21" s="1"/>
  <c r="M63" i="21" s="1"/>
  <c r="S126" i="21"/>
  <c r="T126" i="21" s="1"/>
  <c r="O150" i="21"/>
  <c r="O151" i="21" s="1"/>
  <c r="S29" i="21"/>
  <c r="T29" i="21" s="1"/>
  <c r="G55" i="21"/>
  <c r="G30" i="21"/>
  <c r="I55" i="21"/>
  <c r="I56" i="21" s="1"/>
  <c r="R62" i="21"/>
  <c r="R67" i="21" s="1"/>
  <c r="R63" i="21" s="1"/>
  <c r="S125" i="20"/>
  <c r="T125" i="20" s="1"/>
  <c r="S106" i="21"/>
  <c r="T106" i="21" s="1"/>
  <c r="O56" i="20"/>
  <c r="O61" i="20"/>
  <c r="O66" i="20" s="1"/>
  <c r="O62" i="20" s="1"/>
  <c r="K150" i="21"/>
  <c r="O62" i="21"/>
  <c r="O67" i="21" s="1"/>
  <c r="O63" i="21" s="1"/>
  <c r="O57" i="21"/>
  <c r="S125" i="21"/>
  <c r="T125" i="21" s="1"/>
  <c r="S124" i="20"/>
  <c r="T124" i="20" s="1"/>
  <c r="R150" i="20"/>
  <c r="N150" i="20"/>
  <c r="P156" i="20"/>
  <c r="P161" i="20" s="1"/>
  <c r="P157" i="20" s="1"/>
  <c r="P151" i="20"/>
  <c r="K151" i="20"/>
  <c r="K156" i="20"/>
  <c r="K161" i="20" s="1"/>
  <c r="K157" i="20" s="1"/>
  <c r="O157" i="21"/>
  <c r="O162" i="21" s="1"/>
  <c r="O158" i="21" s="1"/>
  <c r="O156" i="20"/>
  <c r="O161" i="20" s="1"/>
  <c r="O157" i="20" s="1"/>
  <c r="O151" i="20"/>
  <c r="H150" i="20"/>
  <c r="L151" i="21"/>
  <c r="L157" i="21"/>
  <c r="L162" i="21" s="1"/>
  <c r="L158" i="21" s="1"/>
  <c r="Q56" i="20"/>
  <c r="Q61" i="20"/>
  <c r="Q66" i="20" s="1"/>
  <c r="Q62" i="20" s="1"/>
  <c r="H157" i="21"/>
  <c r="H162" i="21" s="1"/>
  <c r="H158" i="21" s="1"/>
  <c r="H151" i="21"/>
  <c r="M61" i="20"/>
  <c r="M66" i="20" s="1"/>
  <c r="M62" i="20" s="1"/>
  <c r="M56" i="20"/>
  <c r="J151" i="20"/>
  <c r="J156" i="20"/>
  <c r="J161" i="20" s="1"/>
  <c r="J157" i="20" s="1"/>
  <c r="L56" i="20"/>
  <c r="L61" i="20"/>
  <c r="L66" i="20" s="1"/>
  <c r="L62" i="20" s="1"/>
  <c r="S10" i="20"/>
  <c r="T10" i="20" s="1"/>
  <c r="P56" i="20"/>
  <c r="P61" i="20"/>
  <c r="P66" i="20" s="1"/>
  <c r="P62" i="20" s="1"/>
  <c r="L30" i="21"/>
  <c r="L55" i="21"/>
  <c r="L56" i="21" s="1"/>
  <c r="P157" i="21"/>
  <c r="P162" i="21" s="1"/>
  <c r="P158" i="21" s="1"/>
  <c r="P151" i="21"/>
  <c r="I151" i="20"/>
  <c r="I156" i="20"/>
  <c r="I161" i="20" s="1"/>
  <c r="I157" i="20" s="1"/>
  <c r="K57" i="21"/>
  <c r="K62" i="21"/>
  <c r="K67" i="21" s="1"/>
  <c r="K63" i="21" s="1"/>
  <c r="S30" i="20"/>
  <c r="T30" i="20" s="1"/>
  <c r="S29" i="20"/>
  <c r="T29" i="20" s="1"/>
  <c r="Q57" i="21"/>
  <c r="G151" i="21"/>
  <c r="G157" i="21"/>
  <c r="G162" i="21" s="1"/>
  <c r="G158" i="21" s="1"/>
  <c r="H56" i="20"/>
  <c r="H61" i="20"/>
  <c r="L151" i="20"/>
  <c r="L156" i="20"/>
  <c r="L161" i="20" s="1"/>
  <c r="L157" i="20" s="1"/>
  <c r="J55" i="20"/>
  <c r="G150" i="20"/>
  <c r="S105" i="20"/>
  <c r="T105" i="20" s="1"/>
  <c r="M151" i="20"/>
  <c r="M156" i="20"/>
  <c r="M161" i="20" s="1"/>
  <c r="M157" i="20" s="1"/>
  <c r="Q151" i="20"/>
  <c r="Q156" i="20"/>
  <c r="Q161" i="20" s="1"/>
  <c r="Q157" i="20" s="1"/>
  <c r="I61" i="20"/>
  <c r="I66" i="20" s="1"/>
  <c r="I62" i="20" s="1"/>
  <c r="I56" i="20"/>
  <c r="P30" i="21"/>
  <c r="S30" i="21" s="1"/>
  <c r="T30" i="21" s="1"/>
  <c r="P55" i="21"/>
  <c r="P56" i="21" s="1"/>
  <c r="M151" i="21"/>
  <c r="M157" i="21"/>
  <c r="M162" i="21" s="1"/>
  <c r="M158" i="21" s="1"/>
  <c r="Q151" i="21"/>
  <c r="Q157" i="21"/>
  <c r="Q162" i="21" s="1"/>
  <c r="Q158" i="21" s="1"/>
  <c r="N151" i="21"/>
  <c r="N157" i="21"/>
  <c r="N162" i="21" s="1"/>
  <c r="N158" i="21" s="1"/>
  <c r="G56" i="21"/>
  <c r="I151" i="21"/>
  <c r="I157" i="21"/>
  <c r="J151" i="21"/>
  <c r="J157" i="21"/>
  <c r="J162" i="21" s="1"/>
  <c r="J158" i="21" s="1"/>
  <c r="R151" i="21"/>
  <c r="R157" i="21"/>
  <c r="R162" i="21" s="1"/>
  <c r="R158" i="21" s="1"/>
  <c r="G56" i="20"/>
  <c r="G61" i="20"/>
  <c r="R56" i="20"/>
  <c r="R61" i="20"/>
  <c r="R66" i="20" s="1"/>
  <c r="R62" i="20" s="1"/>
  <c r="N56" i="20"/>
  <c r="N61" i="20"/>
  <c r="N66" i="20" s="1"/>
  <c r="N62" i="20" s="1"/>
  <c r="H66" i="20" l="1"/>
  <c r="R59" i="11"/>
  <c r="K59" i="11"/>
  <c r="K54" i="11"/>
  <c r="R54" i="11"/>
  <c r="S150" i="21"/>
  <c r="T150" i="21" s="1"/>
  <c r="I62" i="21"/>
  <c r="I67" i="21" s="1"/>
  <c r="I63" i="21" s="1"/>
  <c r="I57" i="21"/>
  <c r="K157" i="21"/>
  <c r="K162" i="21" s="1"/>
  <c r="K158" i="21" s="1"/>
  <c r="K151" i="21"/>
  <c r="S151" i="21" s="1"/>
  <c r="T151" i="21" s="1"/>
  <c r="H156" i="20"/>
  <c r="H161" i="20" s="1"/>
  <c r="H157" i="20" s="1"/>
  <c r="H151" i="20"/>
  <c r="N156" i="20"/>
  <c r="N161" i="20" s="1"/>
  <c r="N157" i="20" s="1"/>
  <c r="N151" i="20"/>
  <c r="R151" i="20"/>
  <c r="R156" i="20"/>
  <c r="R161" i="20" s="1"/>
  <c r="R157" i="20" s="1"/>
  <c r="J56" i="20"/>
  <c r="S56" i="20" s="1"/>
  <c r="T56" i="20" s="1"/>
  <c r="J61" i="20"/>
  <c r="J66" i="20" s="1"/>
  <c r="J62" i="20" s="1"/>
  <c r="L57" i="21"/>
  <c r="L62" i="21"/>
  <c r="L67" i="21" s="1"/>
  <c r="L63" i="21" s="1"/>
  <c r="S55" i="20"/>
  <c r="T55" i="20" s="1"/>
  <c r="P62" i="21"/>
  <c r="P67" i="21" s="1"/>
  <c r="P63" i="21" s="1"/>
  <c r="P57" i="21"/>
  <c r="G151" i="20"/>
  <c r="G156" i="20"/>
  <c r="S150" i="20"/>
  <c r="T150" i="20" s="1"/>
  <c r="S55" i="21"/>
  <c r="T55" i="21" s="1"/>
  <c r="G57" i="21"/>
  <c r="S56" i="21"/>
  <c r="T56" i="21" s="1"/>
  <c r="G62" i="21"/>
  <c r="I162" i="21"/>
  <c r="G66" i="20"/>
  <c r="H62" i="20" l="1"/>
  <c r="R64" i="11"/>
  <c r="K64" i="11"/>
  <c r="S157" i="21"/>
  <c r="T157" i="21" s="1"/>
  <c r="S151" i="20"/>
  <c r="T151" i="20" s="1"/>
  <c r="S61" i="20"/>
  <c r="T61" i="20" s="1"/>
  <c r="S57" i="21"/>
  <c r="T57" i="21" s="1"/>
  <c r="S156" i="20"/>
  <c r="T156" i="20" s="1"/>
  <c r="G161" i="20"/>
  <c r="I158" i="21"/>
  <c r="S158" i="21" s="1"/>
  <c r="T158" i="21" s="1"/>
  <c r="S162" i="21"/>
  <c r="T162" i="21" s="1"/>
  <c r="G67" i="21"/>
  <c r="S62" i="21"/>
  <c r="T62" i="21" s="1"/>
  <c r="S66" i="20"/>
  <c r="T66" i="20" s="1"/>
  <c r="G62" i="20"/>
  <c r="R60" i="11" l="1"/>
  <c r="K60" i="11"/>
  <c r="S62" i="20"/>
  <c r="T62" i="20" s="1"/>
  <c r="S161" i="20"/>
  <c r="T161" i="20" s="1"/>
  <c r="G157" i="20"/>
  <c r="S157" i="20" s="1"/>
  <c r="T157" i="20" s="1"/>
  <c r="S67" i="21"/>
  <c r="T67" i="21" s="1"/>
  <c r="G63" i="21"/>
  <c r="S63" i="21" s="1"/>
  <c r="T63" i="21" s="1"/>
  <c r="N6" i="11" l="1"/>
  <c r="G11" i="2"/>
  <c r="H154" i="19"/>
  <c r="O61" i="11" s="1"/>
  <c r="I154" i="19"/>
  <c r="J154" i="19"/>
  <c r="K154" i="19"/>
  <c r="L154" i="19"/>
  <c r="M154" i="19"/>
  <c r="N154" i="19"/>
  <c r="O154" i="19"/>
  <c r="P154" i="19"/>
  <c r="Q154" i="19"/>
  <c r="R154" i="19"/>
  <c r="H155" i="19"/>
  <c r="O62" i="11" s="1"/>
  <c r="I155" i="19"/>
  <c r="J155" i="19"/>
  <c r="K155" i="19"/>
  <c r="L155" i="19"/>
  <c r="M155" i="19"/>
  <c r="N155" i="19"/>
  <c r="O155" i="19"/>
  <c r="P155" i="19"/>
  <c r="Q155" i="19"/>
  <c r="R155" i="19"/>
  <c r="H156" i="19"/>
  <c r="O63" i="11" s="1"/>
  <c r="I156" i="19"/>
  <c r="J156" i="19"/>
  <c r="K156" i="19"/>
  <c r="L156" i="19"/>
  <c r="M156" i="19"/>
  <c r="N156" i="19"/>
  <c r="O156" i="19"/>
  <c r="P156" i="19"/>
  <c r="Q156" i="19"/>
  <c r="R156" i="19"/>
  <c r="H149" i="19"/>
  <c r="O56" i="11" s="1"/>
  <c r="I149" i="19"/>
  <c r="J149" i="19"/>
  <c r="K149" i="19"/>
  <c r="L149" i="19"/>
  <c r="M149" i="19"/>
  <c r="N149" i="19"/>
  <c r="O149" i="19"/>
  <c r="P149" i="19"/>
  <c r="Q149" i="19"/>
  <c r="R149" i="19"/>
  <c r="H150" i="19"/>
  <c r="O57" i="11" s="1"/>
  <c r="I150" i="19"/>
  <c r="J150" i="19"/>
  <c r="K150" i="19"/>
  <c r="L150" i="19"/>
  <c r="M150" i="19"/>
  <c r="N150" i="19"/>
  <c r="O150" i="19"/>
  <c r="P150" i="19"/>
  <c r="Q150" i="19"/>
  <c r="R150" i="19"/>
  <c r="H141" i="19"/>
  <c r="O48" i="11" s="1"/>
  <c r="I141" i="19"/>
  <c r="J141" i="19"/>
  <c r="K141" i="19"/>
  <c r="L141" i="19"/>
  <c r="M141" i="19"/>
  <c r="N141" i="19"/>
  <c r="O141" i="19"/>
  <c r="P141" i="19"/>
  <c r="Q141" i="19"/>
  <c r="R141" i="19"/>
  <c r="H142" i="19"/>
  <c r="O49" i="11" s="1"/>
  <c r="I142" i="19"/>
  <c r="J142" i="19"/>
  <c r="K142" i="19"/>
  <c r="L142" i="19"/>
  <c r="M142" i="19"/>
  <c r="N142" i="19"/>
  <c r="O142" i="19"/>
  <c r="P142" i="19"/>
  <c r="Q142" i="19"/>
  <c r="R142" i="19"/>
  <c r="H143" i="19"/>
  <c r="O50" i="11" s="1"/>
  <c r="I143" i="19"/>
  <c r="J143" i="19"/>
  <c r="K143" i="19"/>
  <c r="L143" i="19"/>
  <c r="M143" i="19"/>
  <c r="N143" i="19"/>
  <c r="O143" i="19"/>
  <c r="P143" i="19"/>
  <c r="Q143" i="19"/>
  <c r="R143" i="19"/>
  <c r="H144" i="19"/>
  <c r="O51" i="11" s="1"/>
  <c r="I144" i="19"/>
  <c r="J144" i="19"/>
  <c r="K144" i="19"/>
  <c r="L144" i="19"/>
  <c r="M144" i="19"/>
  <c r="N144" i="19"/>
  <c r="O144" i="19"/>
  <c r="P144" i="19"/>
  <c r="Q144" i="19"/>
  <c r="R144" i="19"/>
  <c r="H145" i="19"/>
  <c r="O52" i="11" s="1"/>
  <c r="I145" i="19"/>
  <c r="J145" i="19"/>
  <c r="K145" i="19"/>
  <c r="L145" i="19"/>
  <c r="M145" i="19"/>
  <c r="N145" i="19"/>
  <c r="O145" i="19"/>
  <c r="P145" i="19"/>
  <c r="Q145" i="19"/>
  <c r="R145" i="19"/>
  <c r="H139" i="19"/>
  <c r="O46" i="11" s="1"/>
  <c r="I139" i="19"/>
  <c r="J139" i="19"/>
  <c r="K139" i="19"/>
  <c r="L139" i="19"/>
  <c r="M139" i="19"/>
  <c r="N139" i="19"/>
  <c r="O139" i="19"/>
  <c r="P139" i="19"/>
  <c r="Q139" i="19"/>
  <c r="R139" i="19"/>
  <c r="H140" i="19"/>
  <c r="O47" i="11" s="1"/>
  <c r="I140" i="19"/>
  <c r="J140" i="19"/>
  <c r="K140" i="19"/>
  <c r="L140" i="19"/>
  <c r="M140" i="19"/>
  <c r="N140" i="19"/>
  <c r="O140" i="19"/>
  <c r="P140" i="19"/>
  <c r="Q140" i="19"/>
  <c r="R140" i="19"/>
  <c r="H134" i="19"/>
  <c r="O41" i="11" s="1"/>
  <c r="I134" i="19"/>
  <c r="J134" i="19"/>
  <c r="K134" i="19"/>
  <c r="L134" i="19"/>
  <c r="M134" i="19"/>
  <c r="N134" i="19"/>
  <c r="O134" i="19"/>
  <c r="P134" i="19"/>
  <c r="Q134" i="19"/>
  <c r="R134" i="19"/>
  <c r="H135" i="19"/>
  <c r="O42" i="11" s="1"/>
  <c r="I135" i="19"/>
  <c r="J135" i="19"/>
  <c r="K135" i="19"/>
  <c r="L135" i="19"/>
  <c r="M135" i="19"/>
  <c r="N135" i="19"/>
  <c r="O135" i="19"/>
  <c r="P135" i="19"/>
  <c r="Q135" i="19"/>
  <c r="R135" i="19"/>
  <c r="H136" i="19"/>
  <c r="O43" i="11" s="1"/>
  <c r="I136" i="19"/>
  <c r="J136" i="19"/>
  <c r="K136" i="19"/>
  <c r="L136" i="19"/>
  <c r="M136" i="19"/>
  <c r="N136" i="19"/>
  <c r="O136" i="19"/>
  <c r="P136" i="19"/>
  <c r="Q136" i="19"/>
  <c r="R136" i="19"/>
  <c r="H137" i="19"/>
  <c r="O44" i="11" s="1"/>
  <c r="I137" i="19"/>
  <c r="J137" i="19"/>
  <c r="K137" i="19"/>
  <c r="L137" i="19"/>
  <c r="M137" i="19"/>
  <c r="N137" i="19"/>
  <c r="O137" i="19"/>
  <c r="P137" i="19"/>
  <c r="Q137" i="19"/>
  <c r="R137" i="19"/>
  <c r="H138" i="19"/>
  <c r="O45" i="11" s="1"/>
  <c r="I138" i="19"/>
  <c r="J138" i="19"/>
  <c r="K138" i="19"/>
  <c r="L138" i="19"/>
  <c r="M138" i="19"/>
  <c r="N138" i="19"/>
  <c r="O138" i="19"/>
  <c r="P138" i="19"/>
  <c r="Q138" i="19"/>
  <c r="R138" i="19"/>
  <c r="H124" i="19"/>
  <c r="O31" i="11" s="1"/>
  <c r="I124" i="19"/>
  <c r="J124" i="19"/>
  <c r="K124" i="19"/>
  <c r="L124" i="19"/>
  <c r="M124" i="19"/>
  <c r="N124" i="19"/>
  <c r="O124" i="19"/>
  <c r="P124" i="19"/>
  <c r="Q124" i="19"/>
  <c r="R124" i="19"/>
  <c r="H125" i="19"/>
  <c r="O32" i="11" s="1"/>
  <c r="I125" i="19"/>
  <c r="J125" i="19"/>
  <c r="K125" i="19"/>
  <c r="L125" i="19"/>
  <c r="M125" i="19"/>
  <c r="N125" i="19"/>
  <c r="O125" i="19"/>
  <c r="P125" i="19"/>
  <c r="Q125" i="19"/>
  <c r="R125" i="19"/>
  <c r="H126" i="19"/>
  <c r="O33" i="11" s="1"/>
  <c r="I126" i="19"/>
  <c r="J126" i="19"/>
  <c r="K126" i="19"/>
  <c r="L126" i="19"/>
  <c r="M126" i="19"/>
  <c r="N126" i="19"/>
  <c r="O126" i="19"/>
  <c r="P126" i="19"/>
  <c r="Q126" i="19"/>
  <c r="R126" i="19"/>
  <c r="H127" i="19"/>
  <c r="O34" i="11" s="1"/>
  <c r="I127" i="19"/>
  <c r="J127" i="19"/>
  <c r="K127" i="19"/>
  <c r="L127" i="19"/>
  <c r="M127" i="19"/>
  <c r="N127" i="19"/>
  <c r="O127" i="19"/>
  <c r="P127" i="19"/>
  <c r="Q127" i="19"/>
  <c r="R127" i="19"/>
  <c r="H128" i="19"/>
  <c r="O35" i="11" s="1"/>
  <c r="I128" i="19"/>
  <c r="J128" i="19"/>
  <c r="K128" i="19"/>
  <c r="L128" i="19"/>
  <c r="M128" i="19"/>
  <c r="N128" i="19"/>
  <c r="O128" i="19"/>
  <c r="P128" i="19"/>
  <c r="Q128" i="19"/>
  <c r="R128" i="19"/>
  <c r="H129" i="19"/>
  <c r="O36" i="11" s="1"/>
  <c r="I129" i="19"/>
  <c r="J129" i="19"/>
  <c r="K129" i="19"/>
  <c r="L129" i="19"/>
  <c r="M129" i="19"/>
  <c r="N129" i="19"/>
  <c r="O129" i="19"/>
  <c r="P129" i="19"/>
  <c r="Q129" i="19"/>
  <c r="R129" i="19"/>
  <c r="H130" i="19"/>
  <c r="O37" i="11" s="1"/>
  <c r="I130" i="19"/>
  <c r="J130" i="19"/>
  <c r="K130" i="19"/>
  <c r="L130" i="19"/>
  <c r="M130" i="19"/>
  <c r="N130" i="19"/>
  <c r="O130" i="19"/>
  <c r="P130" i="19"/>
  <c r="Q130" i="19"/>
  <c r="R130" i="19"/>
  <c r="H131" i="19"/>
  <c r="O38" i="11" s="1"/>
  <c r="I131" i="19"/>
  <c r="J131" i="19"/>
  <c r="K131" i="19"/>
  <c r="L131" i="19"/>
  <c r="M131" i="19"/>
  <c r="N131" i="19"/>
  <c r="O131" i="19"/>
  <c r="P131" i="19"/>
  <c r="Q131" i="19"/>
  <c r="R131" i="19"/>
  <c r="H132" i="19"/>
  <c r="O39" i="11" s="1"/>
  <c r="I132" i="19"/>
  <c r="J132" i="19"/>
  <c r="K132" i="19"/>
  <c r="L132" i="19"/>
  <c r="M132" i="19"/>
  <c r="N132" i="19"/>
  <c r="O132" i="19"/>
  <c r="P132" i="19"/>
  <c r="Q132" i="19"/>
  <c r="R132" i="19"/>
  <c r="G156" i="19"/>
  <c r="H63" i="11" s="1"/>
  <c r="G155" i="19"/>
  <c r="H62" i="11" s="1"/>
  <c r="G154" i="19"/>
  <c r="H61" i="11" s="1"/>
  <c r="G151" i="19"/>
  <c r="H58" i="11" s="1"/>
  <c r="G150" i="19"/>
  <c r="G149" i="19"/>
  <c r="G145" i="19"/>
  <c r="H52" i="11" s="1"/>
  <c r="G144" i="19"/>
  <c r="H51" i="11" s="1"/>
  <c r="G143" i="19"/>
  <c r="G142" i="19"/>
  <c r="H49" i="11" s="1"/>
  <c r="G141" i="19"/>
  <c r="H48" i="11" s="1"/>
  <c r="G140" i="19"/>
  <c r="H47" i="11" s="1"/>
  <c r="G139" i="19"/>
  <c r="H46" i="11" s="1"/>
  <c r="G138" i="19"/>
  <c r="G137" i="19"/>
  <c r="G136" i="19"/>
  <c r="H43" i="11" s="1"/>
  <c r="G135" i="19"/>
  <c r="H42" i="11" s="1"/>
  <c r="G134" i="19"/>
  <c r="G132" i="19"/>
  <c r="H39" i="11" s="1"/>
  <c r="G131" i="19"/>
  <c r="H38" i="11" s="1"/>
  <c r="G130" i="19"/>
  <c r="G129" i="19"/>
  <c r="H36" i="11" s="1"/>
  <c r="G128" i="19"/>
  <c r="H35" i="11" s="1"/>
  <c r="G127" i="19"/>
  <c r="H34" i="11" s="1"/>
  <c r="G126" i="19"/>
  <c r="G125" i="19"/>
  <c r="H32" i="11" s="1"/>
  <c r="G124" i="19"/>
  <c r="H31" i="11" s="1"/>
  <c r="R117" i="19"/>
  <c r="R118" i="19"/>
  <c r="R119" i="19"/>
  <c r="R120" i="19"/>
  <c r="R121" i="19"/>
  <c r="H117" i="19"/>
  <c r="O24" i="11" s="1"/>
  <c r="I117" i="19"/>
  <c r="J117" i="19"/>
  <c r="K117" i="19"/>
  <c r="L117" i="19"/>
  <c r="M117" i="19"/>
  <c r="N117" i="19"/>
  <c r="O117" i="19"/>
  <c r="P117" i="19"/>
  <c r="Q117" i="19"/>
  <c r="H118" i="19"/>
  <c r="O25" i="11" s="1"/>
  <c r="I118" i="19"/>
  <c r="J118" i="19"/>
  <c r="K118" i="19"/>
  <c r="L118" i="19"/>
  <c r="M118" i="19"/>
  <c r="N118" i="19"/>
  <c r="O118" i="19"/>
  <c r="P118" i="19"/>
  <c r="Q118" i="19"/>
  <c r="H119" i="19"/>
  <c r="O26" i="11" s="1"/>
  <c r="I119" i="19"/>
  <c r="J119" i="19"/>
  <c r="K119" i="19"/>
  <c r="L119" i="19"/>
  <c r="M119" i="19"/>
  <c r="N119" i="19"/>
  <c r="O119" i="19"/>
  <c r="P119" i="19"/>
  <c r="Q119" i="19"/>
  <c r="H120" i="19"/>
  <c r="O27" i="11" s="1"/>
  <c r="I120" i="19"/>
  <c r="J120" i="19"/>
  <c r="K120" i="19"/>
  <c r="L120" i="19"/>
  <c r="M120" i="19"/>
  <c r="N120" i="19"/>
  <c r="O120" i="19"/>
  <c r="P120" i="19"/>
  <c r="Q120" i="19"/>
  <c r="H121" i="19"/>
  <c r="O28" i="11" s="1"/>
  <c r="I121" i="19"/>
  <c r="J121" i="19"/>
  <c r="K121" i="19"/>
  <c r="L121" i="19"/>
  <c r="M121" i="19"/>
  <c r="N121" i="19"/>
  <c r="O121" i="19"/>
  <c r="P121" i="19"/>
  <c r="Q121" i="19"/>
  <c r="H113" i="19"/>
  <c r="O20" i="11" s="1"/>
  <c r="I113" i="19"/>
  <c r="J113" i="19"/>
  <c r="K113" i="19"/>
  <c r="L113" i="19"/>
  <c r="M113" i="19"/>
  <c r="N113" i="19"/>
  <c r="O113" i="19"/>
  <c r="P113" i="19"/>
  <c r="Q113" i="19"/>
  <c r="R113" i="19"/>
  <c r="H114" i="19"/>
  <c r="O21" i="11" s="1"/>
  <c r="I114" i="19"/>
  <c r="J114" i="19"/>
  <c r="K114" i="19"/>
  <c r="L114" i="19"/>
  <c r="M114" i="19"/>
  <c r="N114" i="19"/>
  <c r="O114" i="19"/>
  <c r="P114" i="19"/>
  <c r="Q114" i="19"/>
  <c r="R114" i="19"/>
  <c r="H115" i="19"/>
  <c r="O22" i="11" s="1"/>
  <c r="I115" i="19"/>
  <c r="J115" i="19"/>
  <c r="K115" i="19"/>
  <c r="L115" i="19"/>
  <c r="M115" i="19"/>
  <c r="N115" i="19"/>
  <c r="O115" i="19"/>
  <c r="P115" i="19"/>
  <c r="Q115" i="19"/>
  <c r="R115" i="19"/>
  <c r="H116" i="19"/>
  <c r="O23" i="11" s="1"/>
  <c r="I116" i="19"/>
  <c r="J116" i="19"/>
  <c r="K116" i="19"/>
  <c r="L116" i="19"/>
  <c r="M116" i="19"/>
  <c r="N116" i="19"/>
  <c r="O116" i="19"/>
  <c r="P116" i="19"/>
  <c r="Q116" i="19"/>
  <c r="R116" i="19"/>
  <c r="H105" i="19"/>
  <c r="O12" i="11" s="1"/>
  <c r="I105" i="19"/>
  <c r="J105" i="19"/>
  <c r="K105" i="19"/>
  <c r="L105" i="19"/>
  <c r="M105" i="19"/>
  <c r="N105" i="19"/>
  <c r="O105" i="19"/>
  <c r="P105" i="19"/>
  <c r="Q105" i="19"/>
  <c r="R105" i="19"/>
  <c r="H106" i="19"/>
  <c r="O13" i="11" s="1"/>
  <c r="I106" i="19"/>
  <c r="J106" i="19"/>
  <c r="K106" i="19"/>
  <c r="L106" i="19"/>
  <c r="M106" i="19"/>
  <c r="N106" i="19"/>
  <c r="O106" i="19"/>
  <c r="P106" i="19"/>
  <c r="Q106" i="19"/>
  <c r="R106" i="19"/>
  <c r="H107" i="19"/>
  <c r="O14" i="11" s="1"/>
  <c r="I107" i="19"/>
  <c r="J107" i="19"/>
  <c r="K107" i="19"/>
  <c r="L107" i="19"/>
  <c r="M107" i="19"/>
  <c r="N107" i="19"/>
  <c r="O107" i="19"/>
  <c r="P107" i="19"/>
  <c r="Q107" i="19"/>
  <c r="R107" i="19"/>
  <c r="H108" i="19"/>
  <c r="O15" i="11" s="1"/>
  <c r="I108" i="19"/>
  <c r="J108" i="19"/>
  <c r="K108" i="19"/>
  <c r="L108" i="19"/>
  <c r="M108" i="19"/>
  <c r="N108" i="19"/>
  <c r="O108" i="19"/>
  <c r="P108" i="19"/>
  <c r="Q108" i="19"/>
  <c r="R108" i="19"/>
  <c r="H109" i="19"/>
  <c r="O16" i="11" s="1"/>
  <c r="I109" i="19"/>
  <c r="J109" i="19"/>
  <c r="K109" i="19"/>
  <c r="L109" i="19"/>
  <c r="M109" i="19"/>
  <c r="N109" i="19"/>
  <c r="O109" i="19"/>
  <c r="P109" i="19"/>
  <c r="Q109" i="19"/>
  <c r="R109" i="19"/>
  <c r="H110" i="19"/>
  <c r="O17" i="11" s="1"/>
  <c r="I110" i="19"/>
  <c r="J110" i="19"/>
  <c r="K110" i="19"/>
  <c r="L110" i="19"/>
  <c r="M110" i="19"/>
  <c r="N110" i="19"/>
  <c r="O110" i="19"/>
  <c r="P110" i="19"/>
  <c r="Q110" i="19"/>
  <c r="R110" i="19"/>
  <c r="H111" i="19"/>
  <c r="O18" i="11" s="1"/>
  <c r="I111" i="19"/>
  <c r="J111" i="19"/>
  <c r="K111" i="19"/>
  <c r="L111" i="19"/>
  <c r="M111" i="19"/>
  <c r="N111" i="19"/>
  <c r="O111" i="19"/>
  <c r="P111" i="19"/>
  <c r="Q111" i="19"/>
  <c r="R111" i="19"/>
  <c r="G111" i="19"/>
  <c r="H18" i="11" s="1"/>
  <c r="G121" i="19"/>
  <c r="H28" i="11" s="1"/>
  <c r="G120" i="19"/>
  <c r="G119" i="19"/>
  <c r="H26" i="11" s="1"/>
  <c r="G118" i="19"/>
  <c r="H25" i="11" s="1"/>
  <c r="G117" i="19"/>
  <c r="H24" i="11" s="1"/>
  <c r="G114" i="19"/>
  <c r="H21" i="11" s="1"/>
  <c r="G115" i="19"/>
  <c r="H22" i="11" s="1"/>
  <c r="G116" i="19"/>
  <c r="H23" i="11" s="1"/>
  <c r="G113" i="19"/>
  <c r="G106" i="19"/>
  <c r="H13" i="11" s="1"/>
  <c r="G107" i="19"/>
  <c r="H14" i="11" s="1"/>
  <c r="G108" i="19"/>
  <c r="H15" i="11" s="1"/>
  <c r="G109" i="19"/>
  <c r="G110" i="19"/>
  <c r="H17" i="11" s="1"/>
  <c r="G105" i="19"/>
  <c r="H12" i="11" s="1"/>
  <c r="H27" i="11" l="1"/>
  <c r="H41" i="11"/>
  <c r="H45" i="11"/>
  <c r="H16" i="11"/>
  <c r="H20" i="11"/>
  <c r="H57" i="11"/>
  <c r="H44" i="11"/>
  <c r="H56" i="11"/>
  <c r="H33" i="11"/>
  <c r="H37" i="11"/>
  <c r="H50" i="11"/>
  <c r="A157" i="19"/>
  <c r="S156" i="19"/>
  <c r="A156" i="19"/>
  <c r="A155" i="19"/>
  <c r="A154" i="19"/>
  <c r="A153" i="19"/>
  <c r="A152" i="19"/>
  <c r="P148" i="19"/>
  <c r="L148" i="19"/>
  <c r="H148" i="19"/>
  <c r="O55" i="11" s="1"/>
  <c r="A150" i="19"/>
  <c r="Q148" i="19"/>
  <c r="M148" i="19"/>
  <c r="I148" i="19"/>
  <c r="A149" i="19"/>
  <c r="R148" i="19"/>
  <c r="O148" i="19"/>
  <c r="N148" i="19"/>
  <c r="K148" i="19"/>
  <c r="J148" i="19"/>
  <c r="G148" i="19"/>
  <c r="H55" i="11" s="1"/>
  <c r="A148" i="19"/>
  <c r="A147" i="19"/>
  <c r="A146" i="19"/>
  <c r="A144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O40" i="11" s="1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O30" i="11" s="1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O19" i="11" s="1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P103" i="19" s="1"/>
  <c r="A107" i="19"/>
  <c r="A106" i="19"/>
  <c r="R104" i="19"/>
  <c r="L104" i="19"/>
  <c r="J104" i="19"/>
  <c r="A105" i="19"/>
  <c r="N104" i="19"/>
  <c r="H104" i="19"/>
  <c r="O11" i="11" s="1"/>
  <c r="A104" i="19"/>
  <c r="A103" i="19"/>
  <c r="T101" i="19"/>
  <c r="T100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N63" i="11" s="1"/>
  <c r="G63" i="19"/>
  <c r="R62" i="19"/>
  <c r="Q62" i="19"/>
  <c r="P62" i="19"/>
  <c r="O62" i="19"/>
  <c r="N62" i="19"/>
  <c r="M62" i="19"/>
  <c r="L62" i="19"/>
  <c r="K62" i="19"/>
  <c r="J62" i="19"/>
  <c r="I62" i="19"/>
  <c r="H62" i="19"/>
  <c r="N62" i="11" s="1"/>
  <c r="G62" i="19"/>
  <c r="R61" i="19"/>
  <c r="Q61" i="19"/>
  <c r="P61" i="19"/>
  <c r="O61" i="19"/>
  <c r="N61" i="19"/>
  <c r="M61" i="19"/>
  <c r="L61" i="19"/>
  <c r="K61" i="19"/>
  <c r="J61" i="19"/>
  <c r="I61" i="19"/>
  <c r="H61" i="19"/>
  <c r="N61" i="11" s="1"/>
  <c r="G61" i="19"/>
  <c r="R58" i="19"/>
  <c r="Q58" i="19"/>
  <c r="P58" i="19"/>
  <c r="O58" i="19"/>
  <c r="N58" i="19"/>
  <c r="M58" i="19"/>
  <c r="L58" i="19"/>
  <c r="K58" i="19"/>
  <c r="J58" i="19"/>
  <c r="I58" i="19"/>
  <c r="H58" i="19"/>
  <c r="N58" i="11" s="1"/>
  <c r="G58" i="19"/>
  <c r="R57" i="19"/>
  <c r="Q57" i="19"/>
  <c r="P57" i="19"/>
  <c r="O57" i="19"/>
  <c r="N57" i="19"/>
  <c r="M57" i="19"/>
  <c r="L57" i="19"/>
  <c r="K57" i="19"/>
  <c r="J57" i="19"/>
  <c r="I57" i="19"/>
  <c r="H57" i="19"/>
  <c r="N57" i="11" s="1"/>
  <c r="G57" i="19"/>
  <c r="R56" i="19"/>
  <c r="Q56" i="19"/>
  <c r="P56" i="19"/>
  <c r="O56" i="19"/>
  <c r="N56" i="19"/>
  <c r="M56" i="19"/>
  <c r="L56" i="19"/>
  <c r="K56" i="19"/>
  <c r="J56" i="19"/>
  <c r="I56" i="19"/>
  <c r="H56" i="19"/>
  <c r="N56" i="11" s="1"/>
  <c r="G56" i="19"/>
  <c r="R52" i="19"/>
  <c r="Q52" i="19"/>
  <c r="P52" i="19"/>
  <c r="O52" i="19"/>
  <c r="N52" i="19"/>
  <c r="M52" i="19"/>
  <c r="L52" i="19"/>
  <c r="K52" i="19"/>
  <c r="J52" i="19"/>
  <c r="I52" i="19"/>
  <c r="H52" i="19"/>
  <c r="N52" i="11" s="1"/>
  <c r="G52" i="19"/>
  <c r="R51" i="19"/>
  <c r="Q51" i="19"/>
  <c r="P51" i="19"/>
  <c r="O51" i="19"/>
  <c r="N51" i="19"/>
  <c r="M51" i="19"/>
  <c r="L51" i="19"/>
  <c r="K51" i="19"/>
  <c r="J51" i="19"/>
  <c r="I51" i="19"/>
  <c r="H51" i="19"/>
  <c r="N51" i="11" s="1"/>
  <c r="G51" i="19"/>
  <c r="R50" i="19"/>
  <c r="Q50" i="19"/>
  <c r="P50" i="19"/>
  <c r="O50" i="19"/>
  <c r="N50" i="19"/>
  <c r="M50" i="19"/>
  <c r="L50" i="19"/>
  <c r="K50" i="19"/>
  <c r="J50" i="19"/>
  <c r="I50" i="19"/>
  <c r="H50" i="19"/>
  <c r="N50" i="11" s="1"/>
  <c r="G50" i="19"/>
  <c r="R49" i="19"/>
  <c r="Q49" i="19"/>
  <c r="P49" i="19"/>
  <c r="O49" i="19"/>
  <c r="N49" i="19"/>
  <c r="M49" i="19"/>
  <c r="L49" i="19"/>
  <c r="K49" i="19"/>
  <c r="J49" i="19"/>
  <c r="I49" i="19"/>
  <c r="H49" i="19"/>
  <c r="N49" i="11" s="1"/>
  <c r="G49" i="19"/>
  <c r="R47" i="19"/>
  <c r="Q47" i="19"/>
  <c r="P47" i="19"/>
  <c r="O47" i="19"/>
  <c r="N47" i="19"/>
  <c r="M47" i="19"/>
  <c r="L47" i="19"/>
  <c r="K47" i="19"/>
  <c r="J47" i="19"/>
  <c r="I47" i="19"/>
  <c r="H47" i="19"/>
  <c r="N47" i="11" s="1"/>
  <c r="G47" i="19"/>
  <c r="R46" i="19"/>
  <c r="Q46" i="19"/>
  <c r="P46" i="19"/>
  <c r="O46" i="19"/>
  <c r="N46" i="19"/>
  <c r="M46" i="19"/>
  <c r="L46" i="19"/>
  <c r="K46" i="19"/>
  <c r="J46" i="19"/>
  <c r="I46" i="19"/>
  <c r="H46" i="19"/>
  <c r="N46" i="11" s="1"/>
  <c r="G46" i="19"/>
  <c r="R45" i="19"/>
  <c r="Q45" i="19"/>
  <c r="P45" i="19"/>
  <c r="O45" i="19"/>
  <c r="N45" i="19"/>
  <c r="M45" i="19"/>
  <c r="L45" i="19"/>
  <c r="K45" i="19"/>
  <c r="J45" i="19"/>
  <c r="I45" i="19"/>
  <c r="H45" i="19"/>
  <c r="N45" i="11" s="1"/>
  <c r="G45" i="19"/>
  <c r="R44" i="19"/>
  <c r="Q44" i="19"/>
  <c r="P44" i="19"/>
  <c r="O44" i="19"/>
  <c r="N44" i="19"/>
  <c r="M44" i="19"/>
  <c r="L44" i="19"/>
  <c r="K44" i="19"/>
  <c r="J44" i="19"/>
  <c r="I44" i="19"/>
  <c r="H44" i="19"/>
  <c r="N44" i="11" s="1"/>
  <c r="G44" i="19"/>
  <c r="R43" i="19"/>
  <c r="Q43" i="19"/>
  <c r="P43" i="19"/>
  <c r="O43" i="19"/>
  <c r="N43" i="19"/>
  <c r="M43" i="19"/>
  <c r="L43" i="19"/>
  <c r="K43" i="19"/>
  <c r="J43" i="19"/>
  <c r="I43" i="19"/>
  <c r="H43" i="19"/>
  <c r="N43" i="11" s="1"/>
  <c r="G43" i="19"/>
  <c r="R42" i="19"/>
  <c r="Q42" i="19"/>
  <c r="P42" i="19"/>
  <c r="O42" i="19"/>
  <c r="N42" i="19"/>
  <c r="M42" i="19"/>
  <c r="L42" i="19"/>
  <c r="K42" i="19"/>
  <c r="J42" i="19"/>
  <c r="I42" i="19"/>
  <c r="H42" i="19"/>
  <c r="N42" i="11" s="1"/>
  <c r="G42" i="19"/>
  <c r="R41" i="19"/>
  <c r="Q41" i="19"/>
  <c r="P41" i="19"/>
  <c r="O41" i="19"/>
  <c r="N41" i="19"/>
  <c r="M41" i="19"/>
  <c r="L41" i="19"/>
  <c r="K41" i="19"/>
  <c r="J41" i="19"/>
  <c r="I41" i="19"/>
  <c r="H41" i="19"/>
  <c r="N41" i="11" s="1"/>
  <c r="G41" i="19"/>
  <c r="R39" i="19"/>
  <c r="Q39" i="19"/>
  <c r="P39" i="19"/>
  <c r="O39" i="19"/>
  <c r="N39" i="19"/>
  <c r="M39" i="19"/>
  <c r="L39" i="19"/>
  <c r="K39" i="19"/>
  <c r="J39" i="19"/>
  <c r="I39" i="19"/>
  <c r="H39" i="19"/>
  <c r="N39" i="11" s="1"/>
  <c r="G39" i="19"/>
  <c r="R38" i="19"/>
  <c r="Q38" i="19"/>
  <c r="P38" i="19"/>
  <c r="O38" i="19"/>
  <c r="N38" i="19"/>
  <c r="M38" i="19"/>
  <c r="L38" i="19"/>
  <c r="K38" i="19"/>
  <c r="J38" i="19"/>
  <c r="I38" i="19"/>
  <c r="H38" i="19"/>
  <c r="N38" i="11" s="1"/>
  <c r="G38" i="19"/>
  <c r="R37" i="19"/>
  <c r="Q37" i="19"/>
  <c r="P37" i="19"/>
  <c r="O37" i="19"/>
  <c r="N37" i="19"/>
  <c r="M37" i="19"/>
  <c r="L37" i="19"/>
  <c r="K37" i="19"/>
  <c r="J37" i="19"/>
  <c r="I37" i="19"/>
  <c r="H37" i="19"/>
  <c r="N37" i="11" s="1"/>
  <c r="G37" i="19"/>
  <c r="R36" i="19"/>
  <c r="Q36" i="19"/>
  <c r="P36" i="19"/>
  <c r="O36" i="19"/>
  <c r="N36" i="19"/>
  <c r="M36" i="19"/>
  <c r="L36" i="19"/>
  <c r="K36" i="19"/>
  <c r="J36" i="19"/>
  <c r="I36" i="19"/>
  <c r="H36" i="19"/>
  <c r="N36" i="11" s="1"/>
  <c r="G36" i="19"/>
  <c r="R35" i="19"/>
  <c r="Q35" i="19"/>
  <c r="P35" i="19"/>
  <c r="O35" i="19"/>
  <c r="N35" i="19"/>
  <c r="M35" i="19"/>
  <c r="L35" i="19"/>
  <c r="K35" i="19"/>
  <c r="J35" i="19"/>
  <c r="I35" i="19"/>
  <c r="H35" i="19"/>
  <c r="N35" i="11" s="1"/>
  <c r="G35" i="19"/>
  <c r="R34" i="19"/>
  <c r="Q34" i="19"/>
  <c r="P34" i="19"/>
  <c r="O34" i="19"/>
  <c r="N34" i="19"/>
  <c r="M34" i="19"/>
  <c r="L34" i="19"/>
  <c r="K34" i="19"/>
  <c r="J34" i="19"/>
  <c r="I34" i="19"/>
  <c r="H34" i="19"/>
  <c r="N34" i="11" s="1"/>
  <c r="G34" i="19"/>
  <c r="R33" i="19"/>
  <c r="Q33" i="19"/>
  <c r="P33" i="19"/>
  <c r="O33" i="19"/>
  <c r="N33" i="19"/>
  <c r="M33" i="19"/>
  <c r="L33" i="19"/>
  <c r="K33" i="19"/>
  <c r="J33" i="19"/>
  <c r="I33" i="19"/>
  <c r="H33" i="19"/>
  <c r="N33" i="11" s="1"/>
  <c r="G33" i="19"/>
  <c r="R32" i="19"/>
  <c r="Q32" i="19"/>
  <c r="P32" i="19"/>
  <c r="O32" i="19"/>
  <c r="N32" i="19"/>
  <c r="M32" i="19"/>
  <c r="L32" i="19"/>
  <c r="K32" i="19"/>
  <c r="J32" i="19"/>
  <c r="I32" i="19"/>
  <c r="H32" i="19"/>
  <c r="N32" i="11" s="1"/>
  <c r="G32" i="19"/>
  <c r="R31" i="19"/>
  <c r="Q31" i="19"/>
  <c r="P31" i="19"/>
  <c r="O31" i="19"/>
  <c r="N31" i="19"/>
  <c r="M31" i="19"/>
  <c r="L31" i="19"/>
  <c r="K31" i="19"/>
  <c r="J31" i="19"/>
  <c r="I31" i="19"/>
  <c r="H31" i="19"/>
  <c r="N31" i="11" s="1"/>
  <c r="G31" i="19"/>
  <c r="R28" i="19"/>
  <c r="Q28" i="19"/>
  <c r="P28" i="19"/>
  <c r="O28" i="19"/>
  <c r="N28" i="19"/>
  <c r="M28" i="19"/>
  <c r="L28" i="19"/>
  <c r="K28" i="19"/>
  <c r="J28" i="19"/>
  <c r="I28" i="19"/>
  <c r="H28" i="19"/>
  <c r="N28" i="11" s="1"/>
  <c r="G28" i="19"/>
  <c r="R27" i="19"/>
  <c r="Q27" i="19"/>
  <c r="P27" i="19"/>
  <c r="O27" i="19"/>
  <c r="N27" i="19"/>
  <c r="M27" i="19"/>
  <c r="L27" i="19"/>
  <c r="K27" i="19"/>
  <c r="J27" i="19"/>
  <c r="I27" i="19"/>
  <c r="H27" i="19"/>
  <c r="N27" i="11" s="1"/>
  <c r="G27" i="19"/>
  <c r="R26" i="19"/>
  <c r="Q26" i="19"/>
  <c r="P26" i="19"/>
  <c r="O26" i="19"/>
  <c r="N26" i="19"/>
  <c r="M26" i="19"/>
  <c r="L26" i="19"/>
  <c r="K26" i="19"/>
  <c r="J26" i="19"/>
  <c r="I26" i="19"/>
  <c r="H26" i="19"/>
  <c r="N26" i="11" s="1"/>
  <c r="G26" i="19"/>
  <c r="R25" i="19"/>
  <c r="Q25" i="19"/>
  <c r="P25" i="19"/>
  <c r="O25" i="19"/>
  <c r="N25" i="19"/>
  <c r="M25" i="19"/>
  <c r="L25" i="19"/>
  <c r="K25" i="19"/>
  <c r="J25" i="19"/>
  <c r="I25" i="19"/>
  <c r="H25" i="19"/>
  <c r="N25" i="11" s="1"/>
  <c r="G25" i="19"/>
  <c r="R24" i="19"/>
  <c r="Q24" i="19"/>
  <c r="P24" i="19"/>
  <c r="O24" i="19"/>
  <c r="N24" i="19"/>
  <c r="M24" i="19"/>
  <c r="L24" i="19"/>
  <c r="K24" i="19"/>
  <c r="J24" i="19"/>
  <c r="I24" i="19"/>
  <c r="H24" i="19"/>
  <c r="N24" i="11" s="1"/>
  <c r="G24" i="19"/>
  <c r="R23" i="19"/>
  <c r="Q23" i="19"/>
  <c r="P23" i="19"/>
  <c r="O23" i="19"/>
  <c r="N23" i="19"/>
  <c r="M23" i="19"/>
  <c r="L23" i="19"/>
  <c r="K23" i="19"/>
  <c r="J23" i="19"/>
  <c r="I23" i="19"/>
  <c r="H23" i="19"/>
  <c r="N23" i="11" s="1"/>
  <c r="G23" i="19"/>
  <c r="R22" i="19"/>
  <c r="Q22" i="19"/>
  <c r="P22" i="19"/>
  <c r="O22" i="19"/>
  <c r="N22" i="19"/>
  <c r="M22" i="19"/>
  <c r="L22" i="19"/>
  <c r="K22" i="19"/>
  <c r="J22" i="19"/>
  <c r="I22" i="19"/>
  <c r="H22" i="19"/>
  <c r="N22" i="11" s="1"/>
  <c r="G22" i="19"/>
  <c r="R21" i="19"/>
  <c r="Q21" i="19"/>
  <c r="P21" i="19"/>
  <c r="O21" i="19"/>
  <c r="N21" i="19"/>
  <c r="M21" i="19"/>
  <c r="L21" i="19"/>
  <c r="K21" i="19"/>
  <c r="J21" i="19"/>
  <c r="I21" i="19"/>
  <c r="H21" i="19"/>
  <c r="N21" i="11" s="1"/>
  <c r="G21" i="19"/>
  <c r="R20" i="19"/>
  <c r="Q20" i="19"/>
  <c r="P20" i="19"/>
  <c r="O20" i="19"/>
  <c r="N20" i="19"/>
  <c r="M20" i="19"/>
  <c r="L20" i="19"/>
  <c r="K20" i="19"/>
  <c r="J20" i="19"/>
  <c r="I20" i="19"/>
  <c r="H20" i="19"/>
  <c r="N20" i="11" s="1"/>
  <c r="G20" i="19"/>
  <c r="R19" i="19"/>
  <c r="Q19" i="19"/>
  <c r="P19" i="19"/>
  <c r="O19" i="19"/>
  <c r="N19" i="19"/>
  <c r="M19" i="19"/>
  <c r="L19" i="19"/>
  <c r="K19" i="19"/>
  <c r="J19" i="19"/>
  <c r="I19" i="19"/>
  <c r="H19" i="19"/>
  <c r="N19" i="11" s="1"/>
  <c r="G19" i="19"/>
  <c r="R18" i="19"/>
  <c r="Q18" i="19"/>
  <c r="P18" i="19"/>
  <c r="O18" i="19"/>
  <c r="N18" i="19"/>
  <c r="M18" i="19"/>
  <c r="L18" i="19"/>
  <c r="K18" i="19"/>
  <c r="J18" i="19"/>
  <c r="I18" i="19"/>
  <c r="H18" i="19"/>
  <c r="N18" i="11" s="1"/>
  <c r="G18" i="19"/>
  <c r="R17" i="19"/>
  <c r="Q17" i="19"/>
  <c r="P17" i="19"/>
  <c r="O17" i="19"/>
  <c r="N17" i="19"/>
  <c r="M17" i="19"/>
  <c r="L17" i="19"/>
  <c r="K17" i="19"/>
  <c r="J17" i="19"/>
  <c r="I17" i="19"/>
  <c r="H17" i="19"/>
  <c r="N17" i="11" s="1"/>
  <c r="G17" i="19"/>
  <c r="R16" i="19"/>
  <c r="Q16" i="19"/>
  <c r="P16" i="19"/>
  <c r="O16" i="19"/>
  <c r="N16" i="19"/>
  <c r="M16" i="19"/>
  <c r="L16" i="19"/>
  <c r="K16" i="19"/>
  <c r="J16" i="19"/>
  <c r="I16" i="19"/>
  <c r="H16" i="19"/>
  <c r="N16" i="11" s="1"/>
  <c r="G16" i="19"/>
  <c r="R15" i="19"/>
  <c r="Q15" i="19"/>
  <c r="P15" i="19"/>
  <c r="O15" i="19"/>
  <c r="N15" i="19"/>
  <c r="M15" i="19"/>
  <c r="L15" i="19"/>
  <c r="K15" i="19"/>
  <c r="J15" i="19"/>
  <c r="I15" i="19"/>
  <c r="H15" i="19"/>
  <c r="N15" i="11" s="1"/>
  <c r="G15" i="19"/>
  <c r="R14" i="19"/>
  <c r="Q14" i="19"/>
  <c r="P14" i="19"/>
  <c r="O14" i="19"/>
  <c r="N14" i="19"/>
  <c r="M14" i="19"/>
  <c r="L14" i="19"/>
  <c r="K14" i="19"/>
  <c r="J14" i="19"/>
  <c r="I14" i="19"/>
  <c r="H14" i="19"/>
  <c r="N14" i="11" s="1"/>
  <c r="G14" i="19"/>
  <c r="R13" i="19"/>
  <c r="Q13" i="19"/>
  <c r="P13" i="19"/>
  <c r="O13" i="19"/>
  <c r="N13" i="19"/>
  <c r="M13" i="19"/>
  <c r="L13" i="19"/>
  <c r="K13" i="19"/>
  <c r="J13" i="19"/>
  <c r="I13" i="19"/>
  <c r="H13" i="19"/>
  <c r="N13" i="11" s="1"/>
  <c r="G13" i="19"/>
  <c r="R12" i="19"/>
  <c r="Q12" i="19"/>
  <c r="P12" i="19"/>
  <c r="O12" i="19"/>
  <c r="N12" i="19"/>
  <c r="M12" i="19"/>
  <c r="L12" i="19"/>
  <c r="K12" i="19"/>
  <c r="J12" i="19"/>
  <c r="I12" i="19"/>
  <c r="H12" i="19"/>
  <c r="N12" i="11" s="1"/>
  <c r="G12" i="19"/>
  <c r="R5" i="19"/>
  <c r="Q5" i="19"/>
  <c r="P5" i="19"/>
  <c r="O5" i="19"/>
  <c r="N5" i="19"/>
  <c r="M5" i="19"/>
  <c r="L5" i="19"/>
  <c r="K5" i="19"/>
  <c r="J5" i="19"/>
  <c r="I5" i="19"/>
  <c r="H5" i="19"/>
  <c r="G5" i="19"/>
  <c r="H19" i="11" l="1"/>
  <c r="T125" i="19"/>
  <c r="H40" i="11"/>
  <c r="T156" i="19"/>
  <c r="T129" i="19"/>
  <c r="L103" i="19"/>
  <c r="L122" i="19"/>
  <c r="K122" i="19"/>
  <c r="P122" i="19"/>
  <c r="I55" i="19"/>
  <c r="Q55" i="19"/>
  <c r="O103" i="19"/>
  <c r="H103" i="19"/>
  <c r="O10" i="11" s="1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M122" i="19" s="1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H30" i="11" s="1"/>
  <c r="S137" i="19"/>
  <c r="T137" i="19" s="1"/>
  <c r="S141" i="19"/>
  <c r="T141" i="19" s="1"/>
  <c r="S149" i="19"/>
  <c r="T149" i="19" s="1"/>
  <c r="G104" i="19"/>
  <c r="H11" i="11" s="1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L11" i="19"/>
  <c r="L10" i="19" s="1"/>
  <c r="P11" i="19"/>
  <c r="P10" i="19" s="1"/>
  <c r="H40" i="19"/>
  <c r="N40" i="11" s="1"/>
  <c r="L40" i="19"/>
  <c r="P40" i="19"/>
  <c r="I11" i="19"/>
  <c r="I10" i="19" s="1"/>
  <c r="M11" i="19"/>
  <c r="M10" i="19" s="1"/>
  <c r="Q11" i="19"/>
  <c r="Q10" i="19" s="1"/>
  <c r="H30" i="19"/>
  <c r="N30" i="11" s="1"/>
  <c r="P30" i="19"/>
  <c r="K55" i="19"/>
  <c r="O55" i="19"/>
  <c r="S49" i="19"/>
  <c r="T49" i="19" s="1"/>
  <c r="S58" i="19"/>
  <c r="T58" i="19" s="1"/>
  <c r="S62" i="19"/>
  <c r="T62" i="19" s="1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J10" i="19" s="1"/>
  <c r="N11" i="19"/>
  <c r="N10" i="19" s="1"/>
  <c r="R11" i="19"/>
  <c r="R10" i="19" s="1"/>
  <c r="I40" i="19"/>
  <c r="M40" i="19"/>
  <c r="Q40" i="19"/>
  <c r="H55" i="19"/>
  <c r="N55" i="11" s="1"/>
  <c r="L55" i="19"/>
  <c r="P55" i="19"/>
  <c r="K30" i="19"/>
  <c r="O30" i="19"/>
  <c r="K11" i="19"/>
  <c r="K10" i="19" s="1"/>
  <c r="O11" i="19"/>
  <c r="O10" i="19" s="1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O29" i="11" l="1"/>
  <c r="H10" i="19"/>
  <c r="N10" i="11" s="1"/>
  <c r="N11" i="11"/>
  <c r="G103" i="19"/>
  <c r="H10" i="11" s="1"/>
  <c r="K146" i="19"/>
  <c r="K147" i="19" s="1"/>
  <c r="P146" i="19"/>
  <c r="P147" i="19" s="1"/>
  <c r="L146" i="19"/>
  <c r="L147" i="19" s="1"/>
  <c r="N146" i="19"/>
  <c r="N147" i="19" s="1"/>
  <c r="G122" i="19"/>
  <c r="H29" i="11" s="1"/>
  <c r="G63" i="11"/>
  <c r="G56" i="11"/>
  <c r="G43" i="11"/>
  <c r="G22" i="11"/>
  <c r="G42" i="11"/>
  <c r="G25" i="11"/>
  <c r="G62" i="11"/>
  <c r="G45" i="11"/>
  <c r="G38" i="11"/>
  <c r="G20" i="11"/>
  <c r="G48" i="11"/>
  <c r="G19" i="11"/>
  <c r="G33" i="11"/>
  <c r="G36" i="11"/>
  <c r="G18" i="11"/>
  <c r="G39" i="11"/>
  <c r="G21" i="11"/>
  <c r="G58" i="11"/>
  <c r="G34" i="11"/>
  <c r="G16" i="11"/>
  <c r="G44" i="11"/>
  <c r="G15" i="11"/>
  <c r="G61" i="11"/>
  <c r="G14" i="11"/>
  <c r="G51" i="11"/>
  <c r="G32" i="11"/>
  <c r="G50" i="11"/>
  <c r="G35" i="11"/>
  <c r="G17" i="11"/>
  <c r="G49" i="11"/>
  <c r="G28" i="11"/>
  <c r="G12" i="11"/>
  <c r="G37" i="11"/>
  <c r="G27" i="11"/>
  <c r="G57" i="11"/>
  <c r="G47" i="11"/>
  <c r="G26" i="11"/>
  <c r="G46" i="11"/>
  <c r="G31" i="11"/>
  <c r="G13" i="11"/>
  <c r="G41" i="11"/>
  <c r="G24" i="11"/>
  <c r="G52" i="11"/>
  <c r="G23" i="11"/>
  <c r="G10" i="19"/>
  <c r="P152" i="19"/>
  <c r="P157" i="19" s="1"/>
  <c r="P153" i="19" s="1"/>
  <c r="S133" i="19"/>
  <c r="T133" i="19" s="1"/>
  <c r="H146" i="19"/>
  <c r="O53" i="11" s="1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M146" i="19" s="1"/>
  <c r="M147" i="19" s="1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FM61" i="6"/>
  <c r="FQ101" i="6"/>
  <c r="FQ86" i="6"/>
  <c r="FQ76" i="6"/>
  <c r="FQ69" i="6"/>
  <c r="FN76" i="6"/>
  <c r="L152" i="19" l="1"/>
  <c r="L157" i="19" s="1"/>
  <c r="L153" i="19" s="1"/>
  <c r="T11" i="19"/>
  <c r="G11" i="11"/>
  <c r="N29" i="11"/>
  <c r="S122" i="19"/>
  <c r="T122" i="19" s="1"/>
  <c r="N152" i="19"/>
  <c r="N157" i="19" s="1"/>
  <c r="N153" i="19" s="1"/>
  <c r="G146" i="19"/>
  <c r="H53" i="11" s="1"/>
  <c r="K152" i="19"/>
  <c r="K157" i="19" s="1"/>
  <c r="K153" i="19" s="1"/>
  <c r="S10" i="19"/>
  <c r="T10" i="19" s="1"/>
  <c r="K53" i="19"/>
  <c r="K59" i="19" s="1"/>
  <c r="K64" i="19" s="1"/>
  <c r="K60" i="19" s="1"/>
  <c r="G55" i="11"/>
  <c r="G30" i="11"/>
  <c r="G40" i="11"/>
  <c r="G53" i="19"/>
  <c r="G54" i="19" s="1"/>
  <c r="H147" i="19"/>
  <c r="O54" i="11" s="1"/>
  <c r="H152" i="19"/>
  <c r="R147" i="19"/>
  <c r="R152" i="19"/>
  <c r="R157" i="19" s="1"/>
  <c r="R153" i="19" s="1"/>
  <c r="O147" i="19"/>
  <c r="O152" i="19"/>
  <c r="O157" i="19" s="1"/>
  <c r="O153" i="19" s="1"/>
  <c r="P53" i="19"/>
  <c r="P54" i="19" s="1"/>
  <c r="R53" i="19"/>
  <c r="R54" i="19" s="1"/>
  <c r="H53" i="19"/>
  <c r="M53" i="19"/>
  <c r="M59" i="19" s="1"/>
  <c r="M64" i="19" s="1"/>
  <c r="M60" i="19" s="1"/>
  <c r="L53" i="19"/>
  <c r="L59" i="19" s="1"/>
  <c r="L64" i="19" s="1"/>
  <c r="L60" i="19" s="1"/>
  <c r="I53" i="19"/>
  <c r="I59" i="19" s="1"/>
  <c r="I64" i="19" s="1"/>
  <c r="I60" i="19" s="1"/>
  <c r="S103" i="19"/>
  <c r="T103" i="19" s="1"/>
  <c r="M152" i="19"/>
  <c r="M157" i="19" s="1"/>
  <c r="M153" i="19" s="1"/>
  <c r="Q152" i="19"/>
  <c r="Q157" i="19" s="1"/>
  <c r="Q153" i="19" s="1"/>
  <c r="O53" i="19"/>
  <c r="O59" i="19" s="1"/>
  <c r="O64" i="19" s="1"/>
  <c r="O60" i="19" s="1"/>
  <c r="Q53" i="19"/>
  <c r="Q54" i="19" s="1"/>
  <c r="J53" i="19"/>
  <c r="J59" i="19" s="1"/>
  <c r="J64" i="19" s="1"/>
  <c r="J60" i="19" s="1"/>
  <c r="S29" i="19"/>
  <c r="T29" i="19" s="1"/>
  <c r="N53" i="19"/>
  <c r="N59" i="19" s="1"/>
  <c r="N64" i="19" s="1"/>
  <c r="N60" i="19" s="1"/>
  <c r="FP101" i="6"/>
  <c r="FO101" i="6"/>
  <c r="FN101" i="6"/>
  <c r="FM101" i="6"/>
  <c r="FL101" i="6"/>
  <c r="FK101" i="6"/>
  <c r="FJ101" i="6"/>
  <c r="FI101" i="6"/>
  <c r="FH101" i="6"/>
  <c r="FG101" i="6"/>
  <c r="FF101" i="6"/>
  <c r="FN86" i="6"/>
  <c r="FL86" i="6"/>
  <c r="FK86" i="6"/>
  <c r="FG86" i="6"/>
  <c r="FP76" i="6"/>
  <c r="FO76" i="6"/>
  <c r="FM76" i="6"/>
  <c r="FL76" i="6"/>
  <c r="FK76" i="6"/>
  <c r="FJ76" i="6"/>
  <c r="FI76" i="6"/>
  <c r="FH76" i="6"/>
  <c r="FG76" i="6"/>
  <c r="FF76" i="6"/>
  <c r="FP69" i="6"/>
  <c r="FO69" i="6"/>
  <c r="FN69" i="6"/>
  <c r="FK69" i="6"/>
  <c r="FH69" i="6"/>
  <c r="FG69" i="6"/>
  <c r="FQ61" i="6"/>
  <c r="FP61" i="6"/>
  <c r="FO61" i="6"/>
  <c r="FN61" i="6"/>
  <c r="FL61" i="6"/>
  <c r="FK61" i="6"/>
  <c r="FJ61" i="6"/>
  <c r="FI61" i="6"/>
  <c r="FH61" i="6"/>
  <c r="FG61" i="6"/>
  <c r="H54" i="19" l="1"/>
  <c r="N54" i="11" s="1"/>
  <c r="N53" i="11"/>
  <c r="H157" i="19"/>
  <c r="O59" i="11"/>
  <c r="G152" i="19"/>
  <c r="H59" i="11" s="1"/>
  <c r="G147" i="19"/>
  <c r="G10" i="11"/>
  <c r="H12" i="1" s="1"/>
  <c r="I12" i="1" s="1"/>
  <c r="I54" i="19"/>
  <c r="K54" i="19"/>
  <c r="G29" i="11"/>
  <c r="H16" i="1" s="1"/>
  <c r="I16" i="1" s="1"/>
  <c r="G59" i="19"/>
  <c r="R59" i="19"/>
  <c r="R64" i="19" s="1"/>
  <c r="R60" i="19" s="1"/>
  <c r="Q59" i="19"/>
  <c r="Q64" i="19" s="1"/>
  <c r="Q60" i="19" s="1"/>
  <c r="H59" i="19"/>
  <c r="P59" i="19"/>
  <c r="P64" i="19" s="1"/>
  <c r="P60" i="19" s="1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H64" i="19" l="1"/>
  <c r="N59" i="11"/>
  <c r="H153" i="19"/>
  <c r="O60" i="11" s="1"/>
  <c r="O64" i="11"/>
  <c r="S147" i="19"/>
  <c r="T147" i="19" s="1"/>
  <c r="H54" i="11"/>
  <c r="G157" i="19"/>
  <c r="H64" i="11" s="1"/>
  <c r="G64" i="19"/>
  <c r="G53" i="11"/>
  <c r="H20" i="1" s="1"/>
  <c r="I20" i="1" s="1"/>
  <c r="S59" i="19"/>
  <c r="T59" i="19" s="1"/>
  <c r="I157" i="19"/>
  <c r="S152" i="19"/>
  <c r="T152" i="19" s="1"/>
  <c r="S54" i="19"/>
  <c r="T54" i="19" s="1"/>
  <c r="H60" i="19" l="1"/>
  <c r="N60" i="11" s="1"/>
  <c r="N64" i="11"/>
  <c r="G153" i="19"/>
  <c r="H60" i="11" s="1"/>
  <c r="G60" i="19"/>
  <c r="S64" i="19"/>
  <c r="T64" i="19" s="1"/>
  <c r="G54" i="11"/>
  <c r="G59" i="11"/>
  <c r="I153" i="19"/>
  <c r="S157" i="19"/>
  <c r="T157" i="19" s="1"/>
  <c r="S153" i="19" l="1"/>
  <c r="T153" i="19" s="1"/>
  <c r="S60" i="19"/>
  <c r="T60" i="19" s="1"/>
  <c r="G64" i="11"/>
  <c r="G12" i="2"/>
  <c r="G60" i="11" l="1"/>
  <c r="I63" i="11"/>
  <c r="J63" i="11"/>
  <c r="J62" i="11"/>
  <c r="I62" i="11"/>
  <c r="I61" i="11"/>
  <c r="J61" i="11"/>
  <c r="I58" i="11"/>
  <c r="J58" i="11" l="1"/>
  <c r="G13" i="2" l="1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Q217" i="6" s="1"/>
  <c r="EQ216" i="6" s="1"/>
  <c r="ER218" i="6"/>
  <c r="ER217" i="6" s="1"/>
  <c r="ER216" i="6" s="1"/>
  <c r="ES218" i="6"/>
  <c r="ES217" i="6" s="1"/>
  <c r="ES216" i="6" s="1"/>
  <c r="G20" i="2" l="1"/>
  <c r="G19" i="2"/>
  <c r="G14" i="2"/>
  <c r="L58" i="11" l="1"/>
  <c r="M61" i="11" l="1"/>
  <c r="L61" i="11"/>
  <c r="M63" i="11"/>
  <c r="L63" i="11"/>
  <c r="M62" i="11"/>
  <c r="L62" i="11"/>
  <c r="G97" i="2" l="1"/>
  <c r="G149" i="2"/>
  <c r="CY40" i="6"/>
  <c r="G243" i="2"/>
  <c r="F252" i="2" s="1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W217" i="6" s="1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0" i="2"/>
  <c r="G278" i="2"/>
  <c r="G276" i="2"/>
  <c r="G267" i="2"/>
  <c r="G266" i="2"/>
  <c r="G261" i="2"/>
  <c r="G259" i="2"/>
  <c r="I8" i="11" s="1"/>
  <c r="P8" i="11" s="1"/>
  <c r="S8" i="11" s="1"/>
  <c r="G257" i="2"/>
  <c r="G256" i="2"/>
  <c r="G251" i="2"/>
  <c r="B100" i="19" s="1"/>
  <c r="G250" i="2"/>
  <c r="G247" i="2"/>
  <c r="S7" i="19" s="1"/>
  <c r="S100" i="19" s="1"/>
  <c r="G241" i="2"/>
  <c r="G240" i="2"/>
  <c r="G239" i="2"/>
  <c r="P8" i="19" s="1"/>
  <c r="P101" i="19" s="1"/>
  <c r="G238" i="2"/>
  <c r="G237" i="2"/>
  <c r="G236" i="2"/>
  <c r="G235" i="2"/>
  <c r="L8" i="19" s="1"/>
  <c r="L101" i="19" s="1"/>
  <c r="G234" i="2"/>
  <c r="G233" i="2"/>
  <c r="G232" i="2"/>
  <c r="G231" i="2"/>
  <c r="G230" i="2"/>
  <c r="G229" i="2"/>
  <c r="G228" i="2"/>
  <c r="G226" i="2"/>
  <c r="G224" i="2"/>
  <c r="G223" i="2"/>
  <c r="G222" i="2"/>
  <c r="G221" i="2"/>
  <c r="G220" i="2"/>
  <c r="G219" i="2"/>
  <c r="B57" i="3" s="1"/>
  <c r="G218" i="2"/>
  <c r="G216" i="2"/>
  <c r="G215" i="2"/>
  <c r="G214" i="2"/>
  <c r="G213" i="2"/>
  <c r="B142" i="19" s="1"/>
  <c r="G212" i="2"/>
  <c r="B144" i="19" s="1"/>
  <c r="G211" i="2"/>
  <c r="G210" i="2"/>
  <c r="G209" i="2"/>
  <c r="B143" i="19" s="1"/>
  <c r="G208" i="2"/>
  <c r="G207" i="2"/>
  <c r="G206" i="2"/>
  <c r="G205" i="2"/>
  <c r="G204" i="2"/>
  <c r="G203" i="2"/>
  <c r="G202" i="2"/>
  <c r="G201" i="2"/>
  <c r="G200" i="2"/>
  <c r="G199" i="2"/>
  <c r="B141" i="19" s="1"/>
  <c r="G198" i="2"/>
  <c r="G197" i="2"/>
  <c r="G196" i="2"/>
  <c r="G195" i="2"/>
  <c r="G194" i="2"/>
  <c r="G193" i="2"/>
  <c r="G192" i="2"/>
  <c r="G191" i="2"/>
  <c r="G190" i="2"/>
  <c r="G189" i="2"/>
  <c r="G188" i="2"/>
  <c r="B140" i="19" s="1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B139" i="19" s="1"/>
  <c r="G169" i="2"/>
  <c r="G168" i="2"/>
  <c r="G167" i="2"/>
  <c r="G166" i="2"/>
  <c r="B138" i="19" s="1"/>
  <c r="G165" i="2"/>
  <c r="G164" i="2"/>
  <c r="B137" i="19" s="1"/>
  <c r="G163" i="2"/>
  <c r="G162" i="2"/>
  <c r="G161" i="2"/>
  <c r="G160" i="2"/>
  <c r="G159" i="2"/>
  <c r="G158" i="2"/>
  <c r="G157" i="2"/>
  <c r="G156" i="2"/>
  <c r="B136" i="19" s="1"/>
  <c r="G155" i="2"/>
  <c r="G154" i="2"/>
  <c r="G153" i="2"/>
  <c r="G152" i="2"/>
  <c r="G151" i="2"/>
  <c r="G150" i="2"/>
  <c r="B135" i="19" s="1"/>
  <c r="G148" i="2"/>
  <c r="G147" i="2"/>
  <c r="G146" i="2"/>
  <c r="G145" i="2"/>
  <c r="G144" i="2"/>
  <c r="G143" i="2"/>
  <c r="G142" i="2"/>
  <c r="G141" i="2"/>
  <c r="B134" i="19" s="1"/>
  <c r="G140" i="2"/>
  <c r="B133" i="19" s="1"/>
  <c r="G139" i="2"/>
  <c r="G138" i="2"/>
  <c r="G137" i="2"/>
  <c r="G136" i="2"/>
  <c r="G135" i="2"/>
  <c r="G134" i="2"/>
  <c r="G133" i="2"/>
  <c r="G132" i="2"/>
  <c r="G131" i="2"/>
  <c r="G130" i="2"/>
  <c r="B132" i="19" s="1"/>
  <c r="G129" i="2"/>
  <c r="G128" i="2"/>
  <c r="G127" i="2"/>
  <c r="G126" i="2"/>
  <c r="B131" i="19" s="1"/>
  <c r="G125" i="2"/>
  <c r="G124" i="2"/>
  <c r="G123" i="2"/>
  <c r="G122" i="2"/>
  <c r="B130" i="19" s="1"/>
  <c r="G121" i="2"/>
  <c r="G120" i="2"/>
  <c r="G119" i="2"/>
  <c r="B129" i="19" s="1"/>
  <c r="G118" i="2"/>
  <c r="G117" i="2"/>
  <c r="G116" i="2"/>
  <c r="G115" i="2"/>
  <c r="B128" i="19" s="1"/>
  <c r="G114" i="2"/>
  <c r="G113" i="2"/>
  <c r="G112" i="2"/>
  <c r="G111" i="2"/>
  <c r="G110" i="2"/>
  <c r="G109" i="2"/>
  <c r="G108" i="2"/>
  <c r="G107" i="2"/>
  <c r="G106" i="2"/>
  <c r="G105" i="2"/>
  <c r="B127" i="19" s="1"/>
  <c r="G104" i="2"/>
  <c r="G103" i="2"/>
  <c r="G102" i="2"/>
  <c r="G101" i="2"/>
  <c r="G100" i="2"/>
  <c r="G99" i="2"/>
  <c r="G98" i="2"/>
  <c r="B126" i="19" s="1"/>
  <c r="G96" i="2"/>
  <c r="G95" i="2"/>
  <c r="G94" i="2"/>
  <c r="G93" i="2"/>
  <c r="G92" i="2"/>
  <c r="G91" i="2"/>
  <c r="G90" i="2"/>
  <c r="G89" i="2"/>
  <c r="B125" i="19" s="1"/>
  <c r="G88" i="2"/>
  <c r="G87" i="2"/>
  <c r="G86" i="2"/>
  <c r="G85" i="2"/>
  <c r="G84" i="2"/>
  <c r="G83" i="2"/>
  <c r="B124" i="19" s="1"/>
  <c r="G82" i="2"/>
  <c r="B123" i="19" s="1"/>
  <c r="G81" i="2"/>
  <c r="G80" i="2"/>
  <c r="B122" i="19" s="1"/>
  <c r="G79" i="2"/>
  <c r="G78" i="2"/>
  <c r="G77" i="2"/>
  <c r="G76" i="2"/>
  <c r="G75" i="2"/>
  <c r="G74" i="2"/>
  <c r="G73" i="2"/>
  <c r="B121" i="19" s="1"/>
  <c r="G72" i="2"/>
  <c r="G71" i="2"/>
  <c r="G70" i="2"/>
  <c r="B120" i="19" s="1"/>
  <c r="G69" i="2"/>
  <c r="G68" i="2"/>
  <c r="G67" i="2"/>
  <c r="G66" i="2"/>
  <c r="G65" i="2"/>
  <c r="G64" i="2"/>
  <c r="G63" i="2"/>
  <c r="G62" i="2"/>
  <c r="G61" i="2"/>
  <c r="B119" i="19" s="1"/>
  <c r="G60" i="2"/>
  <c r="G59" i="2"/>
  <c r="G58" i="2"/>
  <c r="G57" i="2"/>
  <c r="G56" i="2"/>
  <c r="G55" i="2"/>
  <c r="G54" i="2"/>
  <c r="G53" i="2"/>
  <c r="G52" i="2"/>
  <c r="G51" i="2"/>
  <c r="B118" i="19" s="1"/>
  <c r="G50" i="2"/>
  <c r="G49" i="2"/>
  <c r="G48" i="2"/>
  <c r="G47" i="2"/>
  <c r="G46" i="2"/>
  <c r="G45" i="2"/>
  <c r="G44" i="2"/>
  <c r="B117" i="19" s="1"/>
  <c r="G43" i="2"/>
  <c r="B116" i="19" s="1"/>
  <c r="G42" i="2"/>
  <c r="B115" i="19" s="1"/>
  <c r="G41" i="2"/>
  <c r="B114" i="19" s="1"/>
  <c r="G40" i="2"/>
  <c r="B113" i="19" s="1"/>
  <c r="G39" i="2"/>
  <c r="B112" i="19" s="1"/>
  <c r="G38" i="2"/>
  <c r="B111" i="19" s="1"/>
  <c r="G36" i="2"/>
  <c r="B110" i="19" s="1"/>
  <c r="G35" i="2"/>
  <c r="B109" i="19" s="1"/>
  <c r="G34" i="2"/>
  <c r="B108" i="19" s="1"/>
  <c r="G33" i="2"/>
  <c r="B107" i="19" s="1"/>
  <c r="G32" i="2"/>
  <c r="B106" i="19" s="1"/>
  <c r="G31" i="2"/>
  <c r="B105" i="19" s="1"/>
  <c r="G30" i="2"/>
  <c r="G29" i="2"/>
  <c r="G28" i="2"/>
  <c r="G27" i="2"/>
  <c r="G26" i="2"/>
  <c r="G25" i="2"/>
  <c r="G24" i="2"/>
  <c r="G23" i="2"/>
  <c r="H8" i="3" s="1"/>
  <c r="O8" i="3" s="1"/>
  <c r="G22" i="2"/>
  <c r="G21" i="2"/>
  <c r="G18" i="2"/>
  <c r="G17" i="2"/>
  <c r="G16" i="2"/>
  <c r="G15" i="2"/>
  <c r="G10" i="2"/>
  <c r="G9" i="2"/>
  <c r="G8" i="2"/>
  <c r="E4" i="19" s="1"/>
  <c r="G7" i="2"/>
  <c r="G6" i="2"/>
  <c r="E2" i="19" s="1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T385" i="6" s="1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N386" i="6"/>
  <c r="DM386" i="6"/>
  <c r="DM385" i="6" s="1"/>
  <c r="DL386" i="6"/>
  <c r="DK386" i="6"/>
  <c r="DK385" i="6" s="1"/>
  <c r="DJ386" i="6"/>
  <c r="DI386" i="6"/>
  <c r="DH386" i="6"/>
  <c r="DG386" i="6"/>
  <c r="DF386" i="6"/>
  <c r="DE386" i="6"/>
  <c r="DD386" i="6"/>
  <c r="DC386" i="6"/>
  <c r="DC385" i="6" s="1"/>
  <c r="DB386" i="6"/>
  <c r="DA386" i="6"/>
  <c r="CZ386" i="6"/>
  <c r="CY386" i="6"/>
  <c r="CX386" i="6"/>
  <c r="CW386" i="6"/>
  <c r="CV386" i="6"/>
  <c r="CU386" i="6"/>
  <c r="CU385" i="6" s="1"/>
  <c r="CT386" i="6"/>
  <c r="CR386" i="6"/>
  <c r="CR385" i="6" s="1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T320" i="6" s="1"/>
  <c r="DS321" i="6"/>
  <c r="DR321" i="6"/>
  <c r="DQ321" i="6"/>
  <c r="DP321" i="6"/>
  <c r="DP320" i="6" s="1"/>
  <c r="DO321" i="6"/>
  <c r="DN321" i="6"/>
  <c r="DM321" i="6"/>
  <c r="DL321" i="6"/>
  <c r="DL320" i="6" s="1"/>
  <c r="DK321" i="6"/>
  <c r="DJ321" i="6"/>
  <c r="DI321" i="6"/>
  <c r="DH321" i="6"/>
  <c r="DH320" i="6" s="1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E4" i="11"/>
  <c r="D17" i="1"/>
  <c r="D21" i="1" s="1"/>
  <c r="CV320" i="6"/>
  <c r="DE350" i="6"/>
  <c r="CL320" i="6"/>
  <c r="DD320" i="6"/>
  <c r="CZ385" i="6"/>
  <c r="DP385" i="6"/>
  <c r="CT350" i="6"/>
  <c r="DR350" i="6"/>
  <c r="DN385" i="6"/>
  <c r="CS350" i="6"/>
  <c r="CQ385" i="6"/>
  <c r="CY385" i="6"/>
  <c r="DG385" i="6"/>
  <c r="CU350" i="6"/>
  <c r="DA350" i="6"/>
  <c r="DO385" i="6"/>
  <c r="DB320" i="6" l="1"/>
  <c r="DK320" i="6"/>
  <c r="CQ350" i="6"/>
  <c r="G8" i="3"/>
  <c r="N8" i="3" s="1"/>
  <c r="G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150" i="19"/>
  <c r="B51" i="19"/>
  <c r="B59" i="19"/>
  <c r="B152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M58" i="1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T59" i="11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N8" i="1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H8" i="11"/>
  <c r="O8" i="11" s="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48" i="2"/>
  <c r="B63" i="11"/>
  <c r="B11" i="3"/>
  <c r="B43" i="3"/>
  <c r="E3" i="1"/>
  <c r="B14" i="11"/>
  <c r="B18" i="11"/>
  <c r="B35" i="11"/>
  <c r="B44" i="11"/>
  <c r="B54" i="11"/>
  <c r="B31" i="3"/>
  <c r="G245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E252" i="2"/>
  <c r="G252" i="2" s="1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L8" i="11"/>
  <c r="L22" i="11"/>
  <c r="M16" i="11"/>
  <c r="L38" i="11"/>
  <c r="L42" i="11"/>
  <c r="M46" i="11"/>
  <c r="L41" i="11"/>
  <c r="M36" i="11"/>
  <c r="L52" i="11"/>
  <c r="L24" i="11"/>
  <c r="M26" i="11"/>
  <c r="M27" i="11"/>
  <c r="M14" i="11"/>
  <c r="M32" i="11"/>
  <c r="L20" i="11"/>
  <c r="M37" i="11"/>
  <c r="M34" i="11"/>
  <c r="L25" i="11"/>
  <c r="L47" i="11"/>
  <c r="M21" i="11"/>
  <c r="M18" i="11"/>
  <c r="L13" i="11"/>
  <c r="L28" i="11"/>
  <c r="M23" i="11"/>
  <c r="M48" i="11"/>
  <c r="L44" i="11"/>
  <c r="M19" i="11"/>
  <c r="L31" i="11"/>
  <c r="M43" i="11"/>
  <c r="M39" i="11"/>
  <c r="M57" i="11"/>
  <c r="M17" i="11"/>
  <c r="L12" i="11"/>
  <c r="L51" i="11"/>
  <c r="L56" i="11"/>
  <c r="L15" i="11"/>
  <c r="G272" i="2"/>
  <c r="H11" i="1" s="1"/>
  <c r="I31" i="11"/>
  <c r="CM190" i="6"/>
  <c r="CN190" i="6"/>
  <c r="CP190" i="6"/>
  <c r="CQ190" i="6"/>
  <c r="G274" i="2"/>
  <c r="H19" i="1" s="1"/>
  <c r="G273" i="2"/>
  <c r="H15" i="1" s="1"/>
  <c r="G268" i="2"/>
  <c r="D11" i="1" s="1"/>
  <c r="G270" i="2"/>
  <c r="D19" i="1" s="1"/>
  <c r="G244" i="2"/>
  <c r="R8" i="3"/>
  <c r="R8" i="11"/>
  <c r="G269" i="2"/>
  <c r="D15" i="1" s="1"/>
  <c r="I50" i="11"/>
  <c r="J49" i="11"/>
  <c r="J31" i="11"/>
  <c r="I52" i="11"/>
  <c r="J52" i="11"/>
  <c r="I43" i="11"/>
  <c r="DJ262" i="6" l="1"/>
  <c r="S8" i="19"/>
  <c r="G7" i="11"/>
  <c r="S101" i="19"/>
  <c r="T9" i="19"/>
  <c r="T102" i="19" s="1"/>
  <c r="P8" i="3"/>
  <c r="S8" i="3" s="1"/>
  <c r="DH192" i="6"/>
  <c r="T53" i="11"/>
  <c r="T54" i="11"/>
  <c r="P58" i="11"/>
  <c r="Q45" i="11"/>
  <c r="P57" i="11"/>
  <c r="Q36" i="11"/>
  <c r="P34" i="11"/>
  <c r="P23" i="11"/>
  <c r="Q16" i="11"/>
  <c r="P17" i="11"/>
  <c r="Q14" i="11"/>
  <c r="Q56" i="11"/>
  <c r="Q46" i="11"/>
  <c r="Q40" i="11"/>
  <c r="Q50" i="11"/>
  <c r="Q42" i="11"/>
  <c r="Q31" i="11"/>
  <c r="P48" i="11"/>
  <c r="P11" i="11"/>
  <c r="Q27" i="11"/>
  <c r="P20" i="11"/>
  <c r="Q18" i="11"/>
  <c r="P21" i="11"/>
  <c r="P22" i="11"/>
  <c r="P41" i="11"/>
  <c r="P39" i="11"/>
  <c r="P35" i="11"/>
  <c r="Q33" i="11"/>
  <c r="P32" i="11"/>
  <c r="P51" i="11"/>
  <c r="Q37" i="11"/>
  <c r="P15" i="11"/>
  <c r="Q24" i="11"/>
  <c r="P26" i="11"/>
  <c r="P25" i="11"/>
  <c r="P43" i="11"/>
  <c r="Q30" i="11"/>
  <c r="Q49" i="11"/>
  <c r="P44" i="11"/>
  <c r="P19" i="11"/>
  <c r="Q12" i="11"/>
  <c r="P28" i="11"/>
  <c r="Q13" i="11"/>
  <c r="P52" i="11"/>
  <c r="P38" i="11"/>
  <c r="Q47" i="11"/>
  <c r="T60" i="11"/>
  <c r="S59" i="11"/>
  <c r="S63" i="11"/>
  <c r="T63" i="11"/>
  <c r="S62" i="11"/>
  <c r="T58" i="11"/>
  <c r="S58" i="11"/>
  <c r="Q58" i="11"/>
  <c r="S61" i="11"/>
  <c r="T61" i="11"/>
  <c r="CU190" i="6"/>
  <c r="S64" i="11"/>
  <c r="T64" i="11"/>
  <c r="E13" i="1"/>
  <c r="CU191" i="6"/>
  <c r="DD192" i="6"/>
  <c r="CZ192" i="6"/>
  <c r="CX192" i="6"/>
  <c r="DC192" i="6"/>
  <c r="I57" i="11"/>
  <c r="J46" i="11"/>
  <c r="I47" i="11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L11" i="11"/>
  <c r="DA191" i="6"/>
  <c r="DA192" i="6" s="1"/>
  <c r="M47" i="11"/>
  <c r="L43" i="11"/>
  <c r="M52" i="11"/>
  <c r="M56" i="11"/>
  <c r="T18" i="11"/>
  <c r="S18" i="11"/>
  <c r="M31" i="11"/>
  <c r="L21" i="11"/>
  <c r="T21" i="11"/>
  <c r="T46" i="11"/>
  <c r="S33" i="11"/>
  <c r="S15" i="11"/>
  <c r="T51" i="11"/>
  <c r="S28" i="11"/>
  <c r="T50" i="11"/>
  <c r="S26" i="11"/>
  <c r="S32" i="11"/>
  <c r="T23" i="11"/>
  <c r="T56" i="11"/>
  <c r="T43" i="11"/>
  <c r="T19" i="11"/>
  <c r="S16" i="11"/>
  <c r="T25" i="11"/>
  <c r="S45" i="11"/>
  <c r="S19" i="11"/>
  <c r="T16" i="11"/>
  <c r="M40" i="11"/>
  <c r="T55" i="11"/>
  <c r="M55" i="11"/>
  <c r="S30" i="11"/>
  <c r="L23" i="11"/>
  <c r="T41" i="11"/>
  <c r="T57" i="11"/>
  <c r="J23" i="11"/>
  <c r="S50" i="11"/>
  <c r="S52" i="11"/>
  <c r="S49" i="11"/>
  <c r="T37" i="11"/>
  <c r="I44" i="11"/>
  <c r="S35" i="11"/>
  <c r="I45" i="11"/>
  <c r="T24" i="11"/>
  <c r="T15" i="11"/>
  <c r="J28" i="11"/>
  <c r="T33" i="11"/>
  <c r="J13" i="11"/>
  <c r="S44" i="11"/>
  <c r="S13" i="11"/>
  <c r="S22" i="11"/>
  <c r="S43" i="11"/>
  <c r="I25" i="11"/>
  <c r="L36" i="11"/>
  <c r="T32" i="11"/>
  <c r="S47" i="11"/>
  <c r="L50" i="11"/>
  <c r="I27" i="11"/>
  <c r="S34" i="11"/>
  <c r="M28" i="11"/>
  <c r="M12" i="11"/>
  <c r="J22" i="11"/>
  <c r="I35" i="11"/>
  <c r="T44" i="11"/>
  <c r="S20" i="11"/>
  <c r="I42" i="11"/>
  <c r="J42" i="11"/>
  <c r="M42" i="11"/>
  <c r="I23" i="11"/>
  <c r="S11" i="11"/>
  <c r="T35" i="11"/>
  <c r="T20" i="11"/>
  <c r="J15" i="11"/>
  <c r="S48" i="11"/>
  <c r="M41" i="11"/>
  <c r="S39" i="11"/>
  <c r="S38" i="11"/>
  <c r="T38" i="11"/>
  <c r="D16" i="1"/>
  <c r="E16" i="1" s="1"/>
  <c r="M22" i="11"/>
  <c r="T34" i="11"/>
  <c r="L57" i="11"/>
  <c r="J24" i="11"/>
  <c r="M15" i="11"/>
  <c r="J37" i="11"/>
  <c r="L17" i="11"/>
  <c r="M24" i="11"/>
  <c r="I15" i="11"/>
  <c r="M25" i="11"/>
  <c r="S57" i="11"/>
  <c r="M13" i="11"/>
  <c r="M50" i="11"/>
  <c r="J50" i="11"/>
  <c r="M44" i="11"/>
  <c r="L48" i="11"/>
  <c r="J48" i="11"/>
  <c r="CR190" i="6"/>
  <c r="S41" i="11"/>
  <c r="S27" i="11"/>
  <c r="I41" i="11"/>
  <c r="S23" i="11"/>
  <c r="M51" i="11"/>
  <c r="S56" i="11"/>
  <c r="S17" i="11"/>
  <c r="T17" i="11"/>
  <c r="S24" i="11"/>
  <c r="S46" i="11"/>
  <c r="T28" i="11"/>
  <c r="T45" i="11"/>
  <c r="I48" i="11"/>
  <c r="L27" i="11"/>
  <c r="L18" i="11"/>
  <c r="I18" i="11"/>
  <c r="S36" i="11"/>
  <c r="S51" i="11"/>
  <c r="J18" i="11"/>
  <c r="T36" i="11"/>
  <c r="T49" i="11"/>
  <c r="J16" i="11"/>
  <c r="M33" i="11"/>
  <c r="M20" i="11"/>
  <c r="S42" i="11"/>
  <c r="L16" i="11"/>
  <c r="L35" i="11"/>
  <c r="S21" i="11"/>
  <c r="I51" i="11"/>
  <c r="J35" i="11"/>
  <c r="M45" i="11"/>
  <c r="J14" i="11"/>
  <c r="T14" i="11"/>
  <c r="M35" i="11"/>
  <c r="T13" i="11"/>
  <c r="I37" i="11"/>
  <c r="I12" i="11"/>
  <c r="T39" i="11"/>
  <c r="S14" i="11"/>
  <c r="S31" i="11"/>
  <c r="S12" i="11"/>
  <c r="T12" i="11"/>
  <c r="T31" i="11"/>
  <c r="L37" i="11"/>
  <c r="L39" i="11"/>
  <c r="J12" i="11"/>
  <c r="L45" i="11"/>
  <c r="T22" i="11"/>
  <c r="S37" i="11"/>
  <c r="J44" i="11"/>
  <c r="L26" i="11"/>
  <c r="M38" i="11"/>
  <c r="J45" i="11"/>
  <c r="S25" i="11"/>
  <c r="T42" i="11"/>
  <c r="K8" i="11"/>
  <c r="K8" i="3"/>
  <c r="E253" i="2"/>
  <c r="F253" i="2"/>
  <c r="L46" i="11"/>
  <c r="I26" i="11"/>
  <c r="L33" i="11"/>
  <c r="T52" i="11"/>
  <c r="J27" i="11"/>
  <c r="J33" i="11"/>
  <c r="I28" i="11"/>
  <c r="I33" i="11"/>
  <c r="J51" i="11"/>
  <c r="M49" i="11"/>
  <c r="I34" i="11"/>
  <c r="L32" i="11"/>
  <c r="I17" i="11"/>
  <c r="I14" i="11"/>
  <c r="L14" i="11"/>
  <c r="I16" i="11"/>
  <c r="L34" i="11"/>
  <c r="I38" i="11"/>
  <c r="J34" i="11"/>
  <c r="L49" i="11"/>
  <c r="J41" i="11"/>
  <c r="I13" i="11"/>
  <c r="J25" i="11"/>
  <c r="J43" i="11"/>
  <c r="I49" i="11"/>
  <c r="I24" i="11"/>
  <c r="L19" i="11"/>
  <c r="I22" i="11"/>
  <c r="J38" i="11"/>
  <c r="J17" i="11"/>
  <c r="T11" i="11"/>
  <c r="J26" i="11"/>
  <c r="I39" i="11"/>
  <c r="J39" i="11"/>
  <c r="J20" i="11"/>
  <c r="I20" i="11"/>
  <c r="I36" i="11"/>
  <c r="J36" i="11"/>
  <c r="J32" i="11"/>
  <c r="I32" i="11"/>
  <c r="J21" i="11"/>
  <c r="I21" i="11"/>
  <c r="I21" i="1" l="1"/>
  <c r="I17" i="1"/>
  <c r="I13" i="1"/>
  <c r="M30" i="11"/>
  <c r="Q15" i="11"/>
  <c r="P31" i="11"/>
  <c r="Q51" i="11"/>
  <c r="Q52" i="11"/>
  <c r="S60" i="11"/>
  <c r="Q20" i="11"/>
  <c r="Q23" i="11"/>
  <c r="P16" i="11"/>
  <c r="P45" i="11"/>
  <c r="Q22" i="11"/>
  <c r="Q35" i="11"/>
  <c r="P46" i="11"/>
  <c r="P49" i="11"/>
  <c r="Q41" i="11"/>
  <c r="Q26" i="11"/>
  <c r="Q21" i="11"/>
  <c r="P56" i="11"/>
  <c r="P61" i="11"/>
  <c r="Q61" i="11"/>
  <c r="P62" i="11"/>
  <c r="Q62" i="11"/>
  <c r="P63" i="11"/>
  <c r="Q63" i="11"/>
  <c r="Q38" i="11"/>
  <c r="Q34" i="11"/>
  <c r="P42" i="11"/>
  <c r="P47" i="11"/>
  <c r="Q48" i="11"/>
  <c r="P24" i="11"/>
  <c r="P36" i="11"/>
  <c r="Q25" i="11"/>
  <c r="P37" i="11"/>
  <c r="Q43" i="11"/>
  <c r="P33" i="11"/>
  <c r="Q44" i="11"/>
  <c r="Q32" i="11"/>
  <c r="P13" i="11"/>
  <c r="P12" i="11"/>
  <c r="P14" i="11"/>
  <c r="Q28" i="11"/>
  <c r="Q57" i="11"/>
  <c r="P18" i="11"/>
  <c r="P29" i="11"/>
  <c r="Q17" i="11"/>
  <c r="P27" i="11"/>
  <c r="P50" i="11"/>
  <c r="Q39" i="11"/>
  <c r="E17" i="1"/>
  <c r="E21" i="1" s="1"/>
  <c r="CV191" i="6"/>
  <c r="P55" i="11"/>
  <c r="J55" i="11"/>
  <c r="J47" i="11"/>
  <c r="I46" i="11"/>
  <c r="J57" i="11"/>
  <c r="J56" i="11"/>
  <c r="I56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T30" i="11"/>
  <c r="S55" i="11"/>
  <c r="M10" i="11"/>
  <c r="S10" i="11"/>
  <c r="S29" i="11"/>
  <c r="G253" i="2"/>
  <c r="B7" i="11" s="1"/>
  <c r="Q19" i="11"/>
  <c r="P40" i="11"/>
  <c r="P10" i="11"/>
  <c r="T40" i="11"/>
  <c r="S40" i="11"/>
  <c r="CO190" i="6"/>
  <c r="P30" i="11"/>
  <c r="M11" i="11"/>
  <c r="L40" i="11"/>
  <c r="L55" i="11"/>
  <c r="Q11" i="11"/>
  <c r="D12" i="1"/>
  <c r="E12" i="1" s="1"/>
  <c r="I19" i="11"/>
  <c r="J19" i="11"/>
  <c r="I40" i="11"/>
  <c r="J40" i="11"/>
  <c r="I11" i="11"/>
  <c r="J11" i="11"/>
  <c r="I30" i="11"/>
  <c r="L30" i="11" l="1"/>
  <c r="J30" i="11"/>
  <c r="CU192" i="6"/>
  <c r="I55" i="11"/>
  <c r="Q55" i="11"/>
  <c r="CT192" i="6"/>
  <c r="T10" i="11"/>
  <c r="CN192" i="6"/>
  <c r="CW192" i="6"/>
  <c r="S53" i="11"/>
  <c r="Q10" i="11"/>
  <c r="T29" i="11"/>
  <c r="CR192" i="6"/>
  <c r="CO192" i="6"/>
  <c r="CL190" i="6"/>
  <c r="L10" i="11"/>
  <c r="Q29" i="11"/>
  <c r="D20" i="1"/>
  <c r="E20" i="1" s="1"/>
  <c r="J10" i="11"/>
  <c r="I10" i="11"/>
  <c r="J29" i="11" l="1"/>
  <c r="M29" i="11"/>
  <c r="L29" i="11"/>
  <c r="I29" i="11"/>
  <c r="I53" i="11"/>
  <c r="Q53" i="11"/>
  <c r="P53" i="11"/>
  <c r="P54" i="11"/>
  <c r="CL192" i="6"/>
  <c r="M53" i="11" l="1"/>
  <c r="L53" i="11"/>
  <c r="Q64" i="11"/>
  <c r="P64" i="11"/>
  <c r="P59" i="11"/>
  <c r="Q59" i="11"/>
  <c r="J53" i="11"/>
  <c r="S54" i="11"/>
  <c r="Q54" i="11"/>
  <c r="M54" i="11" l="1"/>
  <c r="J54" i="11"/>
  <c r="I59" i="11"/>
  <c r="J59" i="11"/>
  <c r="L54" i="11"/>
  <c r="I54" i="11"/>
  <c r="M59" i="11"/>
  <c r="Q60" i="11"/>
  <c r="P60" i="11"/>
  <c r="M64" i="11" l="1"/>
  <c r="L59" i="11"/>
  <c r="I64" i="11"/>
  <c r="J64" i="11"/>
  <c r="L64" i="11" l="1"/>
  <c r="L60" i="11"/>
  <c r="I60" i="11"/>
  <c r="J60" i="11"/>
  <c r="M60" i="11" l="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<sst xmlns="http://schemas.openxmlformats.org/spreadsheetml/2006/main" count="1431" uniqueCount="808">
  <si>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</si>
  <si>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</si>
  <si>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</si>
  <si>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</si>
  <si>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</si>
  <si>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</si>
  <si>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</si>
  <si>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</si>
  <si>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</si>
  <si>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</si>
  <si>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</si>
  <si>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</si>
  <si>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</si>
  <si>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</si>
  <si>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</si>
  <si>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</si>
  <si>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</si>
  <si>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</si>
  <si>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</si>
  <si>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</si>
  <si>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</si>
  <si>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</si>
  <si>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</si>
  <si>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</si>
  <si>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</si>
  <si>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</si>
  <si>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</si>
  <si>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</si>
  <si>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</si>
  <si>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</si>
  <si>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</si>
  <si>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</si>
  <si>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</si>
  <si>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</si>
  <si>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</si>
  <si>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</si>
  <si>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</si>
  <si>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</si>
  <si>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</si>
  <si>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</si>
  <si>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</si>
  <si>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</si>
  <si>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</si>
  <si>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</si>
  <si>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</si>
  <si>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</si>
  <si>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</si>
  <si>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</si>
  <si>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</si>
  <si>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</si>
  <si>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</si>
  <si>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</si>
  <si>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</si>
  <si>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</si>
  <si>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</si>
  <si>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</si>
  <si>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</si>
  <si>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</si>
  <si>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</si>
  <si>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</si>
  <si>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</si>
  <si>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</si>
  <si>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</si>
  <si>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</si>
  <si>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</si>
  <si>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</si>
  <si>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</si>
  <si>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</si>
  <si>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</si>
  <si>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</si>
  <si>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</si>
  <si>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</si>
  <si>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</si>
  <si>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</si>
  <si>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</si>
  <si>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</si>
  <si>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</si>
  <si>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</si>
  <si>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</si>
  <si>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</si>
  <si>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</si>
  <si>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</si>
  <si>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</si>
  <si>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</si>
  <si>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</si>
  <si>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</si>
  <si>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</si>
  <si>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</si>
  <si>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</si>
  <si>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</si>
  <si>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</si>
  <si>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</si>
  <si>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</si>
  <si>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</si>
  <si>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</si>
  <si>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</si>
  <si>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</si>
  <si>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</si>
  <si>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</si>
  <si>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</si>
  <si>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</si>
  <si>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</si>
  <si>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</si>
  <si>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</si>
  <si>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</si>
  <si>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</si>
  <si>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</si>
  <si>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</si>
  <si>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</si>
  <si>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</si>
  <si>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</si>
  <si>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</si>
  <si>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</si>
  <si>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</si>
  <si>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</si>
  <si>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</si>
  <si>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</si>
  <si>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</si>
  <si>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</si>
  <si>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</si>
  <si>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</si>
  <si>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</si>
  <si>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</si>
  <si>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</si>
  <si>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</si>
  <si>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</si>
  <si>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</si>
  <si>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</si>
  <si>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</si>
  <si>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</si>
  <si>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</si>
  <si>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</si>
  <si>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</si>
  <si>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</si>
  <si>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</si>
  <si>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</si>
  <si>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</si>
  <si>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</si>
  <si>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</si>
  <si>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</si>
  <si>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</si>
  <si>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</si>
  <si>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</si>
  <si>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</si>
  <si>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</si>
  <si>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</si>
  <si>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</si>
  <si>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</si>
  <si>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</si>
  <si>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</si>
  <si>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</si>
  <si>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</si>
  <si>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</si>
  <si>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</si>
  <si>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</si>
  <si>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</si>
  <si>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</si>
  <si>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</si>
  <si>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</si>
  <si>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</si>
  <si>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</si>
  <si>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</si>
  <si>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</si>
  <si>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</si>
  <si>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</si>
  <si>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</si>
  <si>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</si>
  <si>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</si>
  <si>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</si>
  <si>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</si>
  <si>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</si>
  <si>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</si>
  <si>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</si>
  <si>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</si>
  <si>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</si>
  <si>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</si>
  <si>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</si>
  <si>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</si>
  <si>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</si>
  <si>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</si>
  <si>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</si>
  <si>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</si>
  <si>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</si>
  <si>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</si>
  <si>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</si>
  <si>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</si>
  <si>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</si>
  <si>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</si>
  <si>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</si>
  <si>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</si>
  <si>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</si>
  <si>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</si>
  <si>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</si>
  <si>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</si>
  <si>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</si>
  <si>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</si>
  <si>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</si>
  <si>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</si>
  <si>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</si>
  <si>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</si>
  <si>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</si>
  <si>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</si>
  <si>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</si>
  <si>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</si>
  <si>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</si>
  <si>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</si>
  <si>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</si>
  <si>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</si>
  <si>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</si>
  <si>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</si>
  <si>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</si>
  <si>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</si>
  <si>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</si>
  <si>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</si>
  <si>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</si>
  <si>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</si>
  <si>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</si>
  <si>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</si>
  <si>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</si>
  <si>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</si>
  <si>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</si>
  <si>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</si>
  <si>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</si>
  <si>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</si>
  <si>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</si>
  <si>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</si>
  <si>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</si>
  <si>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</si>
  <si>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</si>
  <si>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</si>
  <si>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</si>
  <si>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</si>
  <si>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</si>
  <si>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</si>
  <si>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</si>
  <si>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</si>
  <si>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</si>
  <si>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</si>
  <si>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</si>
  <si>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</si>
  <si>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</si>
  <si>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</si>
  <si>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</si>
  <si>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</si>
  <si>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</si>
  <si>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</si>
  <si>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</si>
  <si>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</si>
  <si>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</si>
  <si>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</si>
  <si>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</si>
  <si>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</si>
  <si>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</si>
  <si>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</si>
  <si>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</si>
  <si>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</si>
  <si>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</si>
  <si>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</si>
  <si>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</si>
  <si>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</si>
  <si>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</si>
  <si>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</si>
  <si>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</si>
  <si>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</si>
  <si>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</si>
  <si>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</si>
  <si>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</si>
  <si>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</si>
  <si>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</si>
  <si>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</si>
  <si>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</si>
  <si>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</si>
  <si>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</si>
  <si>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</si>
  <si>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</si>
  <si>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</si>
  <si>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</si>
  <si>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</si>
  <si>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</si>
  <si>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</si>
  <si>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</si>
  <si>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</si>
  <si>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</si>
  <si>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</si>
  <si>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</si>
  <si>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</si>
  <si>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</si>
  <si>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</si>
  <si>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</si>
  <si>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</si>
  <si>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</si>
  <si>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</si>
  <si>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</si>
  <si>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</si>
  <si>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</si>
  <si>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</si>
  <si>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</si>
  <si>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</si>
  <si>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</si>
  <si>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</si>
  <si>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</si>
  <si>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</si>
  <si>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</si>
  <si>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</si>
  <si>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</si>
  <si>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</si>
  <si>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</si>
  <si>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</si>
  <si>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</si>
  <si>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</si>
  <si>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</si>
  <si>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</si>
  <si>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</si>
  <si>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</si>
  <si>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</si>
  <si>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</si>
  <si>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</si>
  <si>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</si>
  <si>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</si>
  <si>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</si>
  <si>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</si>
  <si>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</si>
  <si>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</si>
  <si>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</si>
  <si>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</si>
  <si>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</si>
  <si>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</si>
  <si>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</si>
  <si>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</si>
  <si>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</si>
  <si>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</si>
  <si>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</si>
  <si>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</si>
  <si>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</si>
  <si>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</si>
  <si>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</si>
  <si>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</si>
  <si>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</si>
  <si>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</si>
  <si>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</si>
  <si>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</si>
  <si>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</si>
  <si>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</si>
  <si>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</si>
  <si>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</si>
  <si>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</si>
  <si>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</si>
  <si>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</si>
  <si>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</si>
  <si>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</si>
  <si>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</si>
  <si>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</si>
  <si>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</si>
  <si>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</si>
  <si>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</si>
  <si>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</si>
  <si>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</si>
  <si>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</si>
  <si>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</si>
  <si>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</si>
  <si>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</si>
  <si>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</si>
  <si>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</si>
  <si>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</si>
  <si>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</si>
  <si>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</si>
  <si>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</si>
  <si>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</si>
  <si>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</si>
  <si>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</si>
  <si>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</si>
  <si>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</si>
  <si>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</si>
  <si>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</si>
  <si>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</si>
  <si>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</si>
  <si>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</si>
  <si>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</si>
  <si>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</si>
  <si>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</si>
  <si>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</si>
  <si>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</si>
  <si>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</si>
  <si>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</si>
  <si>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</si>
  <si>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</si>
  <si>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</si>
  <si>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</si>
  <si>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</si>
  <si>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</si>
  <si>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</si>
  <si>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</si>
  <si>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</si>
  <si>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</si>
  <si>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</si>
  <si>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</si>
  <si>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</si>
  <si>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</si>
  <si>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</si>
  <si>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</si>
  <si>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</si>
  <si>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</si>
  <si>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</si>
  <si>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</si>
  <si>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</si>
  <si>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</si>
  <si>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</si>
  <si>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</si>
  <si>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</si>
  <si>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</si>
  <si>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</si>
  <si>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</si>
  <si>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</si>
  <si>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</si>
  <si>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</si>
  <si>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</si>
  <si>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</si>
  <si>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</si>
  <si>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</si>
  <si>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</si>
  <si>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</si>
  <si>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</si>
  <si>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</si>
  <si>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</si>
  <si>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</si>
  <si>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</si>
  <si>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</si>
  <si>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</si>
  <si>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</si>
  <si>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</si>
  <si>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</si>
  <si>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</si>
  <si>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</si>
  <si>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</si>
  <si>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</si>
  <si>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</si>
  <si>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</si>
  <si>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</si>
  <si>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</si>
  <si>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</si>
  <si>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</si>
  <si>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</si>
  <si>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</si>
  <si>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</si>
  <si>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</si>
  <si>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</si>
  <si>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</si>
  <si>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</si>
  <si>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</si>
  <si>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</si>
  <si>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</si>
  <si>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</si>
  <si>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</si>
  <si>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</si>
  <si>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</si>
  <si>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</si>
  <si>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</si>
  <si>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</si>
  <si>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</si>
  <si>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</si>
  <si>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</si>
  <si>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</si>
  <si>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</si>
  <si>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</si>
  <si>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</si>
  <si>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</si>
  <si>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</si>
  <si>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</si>
  <si>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</si>
  <si>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</si>
  <si>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</si>
  <si>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</si>
  <si>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</si>
  <si>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</si>
  <si>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</si>
  <si>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</si>
  <si>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</si>
  <si>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</si>
  <si>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</si>
  <si>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</si>
  <si>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</si>
  <si>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</si>
  <si>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</si>
  <si>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</si>
  <si>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</si>
  <si>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</si>
  <si>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</si>
  <si>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</si>
  <si>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</si>
  <si>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</si>
  <si>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</si>
  <si>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</si>
  <si>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</si>
  <si>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</si>
  <si>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</si>
  <si>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</si>
  <si>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</si>
  <si>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</si>
  <si>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</si>
  <si>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</si>
  <si>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</si>
  <si>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</si>
  <si>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</si>
  <si>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</si>
  <si>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</si>
  <si>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</si>
  <si>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</si>
  <si>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</si>
  <si>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</si>
  <si>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</si>
  <si>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</si>
  <si>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</si>
  <si>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</si>
  <si>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</si>
  <si>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</si>
  <si>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</si>
  <si>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</si>
  <si>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</si>
  <si>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</si>
  <si>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</si>
  <si>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</si>
  <si>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</si>
  <si>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</si>
  <si>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</si>
  <si>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</si>
  <si>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</si>
  <si>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</si>
  <si>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</si>
  <si>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</si>
  <si>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</si>
  <si>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</si>
  <si>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</si>
  <si>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</si>
  <si>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</si>
  <si>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</si>
  <si>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</si>
  <si>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</si>
  <si>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</si>
  <si>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</si>
  <si>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</si>
  <si>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</si>
  <si>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</si>
  <si>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</si>
  <si>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</si>
  <si>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</si>
  <si>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</si>
  <si>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</si>
  <si>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</si>
  <si>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</si>
  <si>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</si>
  <si>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</si>
  <si>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</si>
  <si>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</si>
  <si>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</si>
  <si>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</si>
  <si>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</si>
  <si>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</si>
  <si>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</si>
  <si>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</si>
  <si>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</si>
  <si>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</si>
  <si>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</si>
  <si>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</si>
  <si>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</si>
  <si>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</si>
  <si>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</si>
  <si>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</si>
  <si>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</si>
  <si>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</si>
  <si>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</si>
  <si>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</si>
  <si>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</si>
  <si>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</si>
  <si>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</si>
  <si>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</si>
  <si>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</si>
  <si>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</si>
  <si>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</si>
  <si>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</si>
  <si>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</si>
  <si>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</si>
  <si>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</si>
  <si>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</si>
  <si>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</si>
  <si>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</si>
  <si>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</si>
  <si>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</si>
  <si>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</si>
  <si>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</si>
  <si>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</si>
  <si>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</si>
  <si>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</si>
  <si>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</si>
  <si>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</si>
  <si>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</si>
  <si>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</si>
  <si>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</si>
  <si>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</si>
  <si>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</si>
  <si>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</si>
  <si>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</si>
  <si>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</si>
  <si>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</si>
  <si>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</si>
  <si>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</si>
  <si>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</si>
  <si>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</si>
  <si>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</si>
  <si>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</si>
  <si>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</si>
  <si>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</si>
  <si>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</si>
  <si>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</si>
  <si>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</si>
  <si>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</si>
  <si>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</si>
  <si>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</si>
  <si>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</si>
  <si>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</si>
  <si>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</si>
  <si>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</si>
  <si>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</si>
  <si>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</si>
  <si>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</si>
  <si>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</si>
  <si>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</si>
  <si>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</si>
  <si>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</si>
  <si>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</si>
  <si>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</si>
  <si>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</si>
  <si>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</si>
  <si>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</si>
  <si>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</si>
  <si>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</si>
  <si>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</si>
  <si>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</si>
  <si>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</si>
  <si>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</si>
  <si>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</si>
  <si>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</si>
  <si>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</si>
  <si>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</si>
  <si>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</si>
  <si>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</si>
  <si>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</si>
  <si>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</si>
  <si>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</si>
  <si>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</si>
  <si>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</si>
  <si>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</si>
  <si>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</si>
  <si>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</si>
  <si>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</si>
  <si>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</si>
  <si>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</si>
  <si>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</si>
  <si>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</si>
  <si>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</si>
  <si>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</si>
  <si>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</si>
  <si>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</si>
  <si>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</si>
  <si>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</si>
  <si>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</si>
  <si>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</si>
  <si>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</si>
  <si>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</si>
  <si>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</si>
  <si>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</si>
  <si>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</si>
  <si>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</si>
  <si>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</si>
  <si>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</si>
  <si>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</si>
  <si>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</si>
  <si>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</si>
  <si>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</si>
  <si>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</si>
  <si>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</si>
  <si>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</si>
  <si>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</si>
  <si>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</si>
  <si>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</si>
  <si>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</si>
  <si>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</si>
  <si>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</si>
  <si>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</si>
  <si>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</si>
  <si>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</si>
  <si>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</si>
  <si>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</si>
  <si>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</si>
  <si>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</si>
  <si>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</si>
  <si>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</si>
  <si>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</si>
  <si>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</si>
  <si>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</si>
  <si>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</si>
  <si>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</si>
  <si>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</si>
  <si>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</si>
  <si>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</si>
  <si>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</si>
  <si>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</si>
  <si>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</si>
  <si>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</si>
  <si>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</si>
  <si>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</si>
  <si>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</si>
  <si>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</si>
  <si>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</si>
  <si>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</si>
  <si>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</si>
  <si>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</si>
  <si>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</si>
  <si>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</si>
  <si>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</si>
  <si>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</si>
  <si>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</si>
  <si>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</si>
  <si>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</si>
  <si>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</si>
  <si>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</si>
  <si>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</si>
  <si>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</si>
  <si>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</si>
  <si>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</si>
  <si>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</si>
  <si>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</si>
  <si>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</si>
  <si>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</si>
  <si>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</si>
  <si>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</si>
  <si>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</si>
  <si>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</si>
  <si>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</si>
  <si>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</si>
  <si>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</si>
  <si>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</si>
  <si>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</si>
  <si>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</si>
  <si>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</si>
  <si>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</si>
  <si>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</si>
  <si>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</si>
  <si>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</si>
  <si>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</si>
  <si>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</si>
  <si>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</si>
  <si>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</si>
  <si>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</si>
  <si>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</si>
  <si>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</si>
  <si>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</si>
  <si>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...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</si>
  <si>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</si>
  <si>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</si>
  <si>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</si>
  <si>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</si>
  <si>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</si>
  <si>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</si>
  <si>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</si>
  <si>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</si>
  <si>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</si>
  <si>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</si>
  <si>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</si>
  <si>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</si>
  <si>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</si>
  <si>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</si>
  <si>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</si>
  <si>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</si>
  <si>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</si>
  <si>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</si>
  <si>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Direcorate for State Budget</t>
  </si>
  <si>
    <t>Suficit/Deficit za period Januar -</t>
  </si>
  <si>
    <t>Surplus/Deficit for period January -</t>
  </si>
  <si>
    <t>Tekuća budžetska potrošnja</t>
  </si>
  <si>
    <t>Current Budgetary Consumption</t>
  </si>
  <si>
    <t>Korigovani sificit/deficit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</si>
  <si>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</si>
  <si>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</si>
  <si>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</si>
  <si>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</si>
  <si>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</si>
  <si>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</si>
  <si>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</si>
  <si>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</si>
  <si>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</si>
  <si>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</si>
  <si>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</si>
  <si>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</si>
  <si>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</si>
  <si>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</si>
  <si>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</si>
  <si>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</si>
  <si>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</si>
  <si>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Izdaci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</si>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</sst>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</numFmts>
  <fonts count="7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sz val="11"/>
      <color theme="0" tint="-4.9989318521683403E-2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8"/>
      <color rgb="FF000000"/>
      <name val="Tahom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6" fillId="0" borderId="65" applyNumberFormat="0" applyFill="0" applyAlignment="0" applyProtection="0"/>
    <xf numFmtId="0" fontId="37" fillId="0" borderId="66" applyNumberFormat="0" applyFill="0" applyAlignment="0" applyProtection="0"/>
    <xf numFmtId="0" fontId="38" fillId="0" borderId="67" applyNumberFormat="0" applyFill="0" applyAlignment="0" applyProtection="0"/>
    <xf numFmtId="0" fontId="38" fillId="0" borderId="0" applyNumberFormat="0" applyFill="0" applyBorder="0" applyAlignment="0" applyProtection="0"/>
    <xf numFmtId="0" fontId="39" fillId="10" borderId="0" applyNumberFormat="0" applyBorder="0" applyAlignment="0" applyProtection="0"/>
    <xf numFmtId="0" fontId="40" fillId="11" borderId="0" applyNumberFormat="0" applyBorder="0" applyAlignment="0" applyProtection="0"/>
    <xf numFmtId="0" fontId="41" fillId="12" borderId="0" applyNumberFormat="0" applyBorder="0" applyAlignment="0" applyProtection="0"/>
    <xf numFmtId="0" fontId="42" fillId="13" borderId="68" applyNumberFormat="0" applyAlignment="0" applyProtection="0"/>
    <xf numFmtId="0" fontId="43" fillId="14" borderId="69" applyNumberFormat="0" applyAlignment="0" applyProtection="0"/>
    <xf numFmtId="0" fontId="44" fillId="14" borderId="68" applyNumberFormat="0" applyAlignment="0" applyProtection="0"/>
    <xf numFmtId="0" fontId="45" fillId="0" borderId="70" applyNumberFormat="0" applyFill="0" applyAlignment="0" applyProtection="0"/>
    <xf numFmtId="0" fontId="46" fillId="15" borderId="71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73" applyNumberFormat="0" applyFill="0" applyAlignment="0" applyProtection="0"/>
    <xf numFmtId="0" fontId="5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50" fillId="24" borderId="0" applyNumberFormat="0" applyBorder="0" applyAlignment="0" applyProtection="0"/>
    <xf numFmtId="0" fontId="5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50" fillId="28" borderId="0" applyNumberFormat="0" applyBorder="0" applyAlignment="0" applyProtection="0"/>
    <xf numFmtId="0" fontId="5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50" fillId="32" borderId="0" applyNumberFormat="0" applyBorder="0" applyAlignment="0" applyProtection="0"/>
    <xf numFmtId="0" fontId="50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50" fillId="36" borderId="0" applyNumberFormat="0" applyBorder="0" applyAlignment="0" applyProtection="0"/>
    <xf numFmtId="0" fontId="50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50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2" fillId="0" borderId="0" applyProtection="0"/>
    <xf numFmtId="0" fontId="53" fillId="0" borderId="0">
      <protection locked="0"/>
    </xf>
    <xf numFmtId="0" fontId="53" fillId="0" borderId="0">
      <protection locked="0"/>
    </xf>
    <xf numFmtId="0" fontId="54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4" fillId="0" borderId="0">
      <protection locked="0"/>
    </xf>
    <xf numFmtId="2" fontId="52" fillId="0" borderId="0" applyProtection="0"/>
    <xf numFmtId="0" fontId="52" fillId="0" borderId="0" applyNumberFormat="0" applyFont="0" applyFill="0" applyBorder="0" applyAlignment="0" applyProtection="0"/>
    <xf numFmtId="0" fontId="55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6" fillId="0" borderId="0"/>
    <xf numFmtId="0" fontId="57" fillId="0" borderId="0"/>
    <xf numFmtId="0" fontId="58" fillId="0" borderId="0"/>
    <xf numFmtId="0" fontId="58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9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0" fontId="40" fillId="11" borderId="0" applyNumberFormat="0" applyBorder="0" applyAlignment="0" applyProtection="0"/>
    <xf numFmtId="0" fontId="62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2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61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594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0" fontId="34" fillId="3" borderId="0" xfId="0" applyFont="1" applyFill="1" applyBorder="1" applyAlignment="1" applyProtection="1">
      <alignment vertical="center"/>
      <protection hidden="1"/>
    </xf>
    <xf numFmtId="0" fontId="35" fillId="3" borderId="0" xfId="0" applyFont="1" applyFill="1" applyBorder="1" applyAlignment="1" applyProtection="1">
      <alignment horizontal="center" vertical="top"/>
      <protection hidden="1"/>
    </xf>
    <xf numFmtId="4" fontId="51" fillId="2" borderId="19" xfId="0" applyNumberFormat="1" applyFont="1" applyFill="1" applyBorder="1" applyAlignment="1">
      <alignment vertical="center"/>
    </xf>
    <xf numFmtId="4" fontId="51" fillId="2" borderId="0" xfId="0" applyNumberFormat="1" applyFont="1" applyFill="1" applyBorder="1" applyAlignment="1">
      <alignment vertical="center"/>
    </xf>
    <xf numFmtId="4" fontId="51" fillId="2" borderId="2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4" borderId="19" xfId="0" applyNumberFormat="1" applyFont="1" applyFill="1" applyBorder="1" applyAlignment="1">
      <alignment vertical="center"/>
    </xf>
    <xf numFmtId="4" fontId="63" fillId="4" borderId="20" xfId="0" applyNumberFormat="1" applyFont="1" applyFill="1" applyBorder="1" applyAlignment="1">
      <alignment vertical="center"/>
    </xf>
    <xf numFmtId="4" fontId="63" fillId="2" borderId="0" xfId="0" applyNumberFormat="1" applyFont="1" applyFill="1" applyBorder="1" applyAlignment="1">
      <alignment vertical="center"/>
    </xf>
    <xf numFmtId="4" fontId="63" fillId="4" borderId="0" xfId="0" applyNumberFormat="1" applyFont="1" applyFill="1" applyBorder="1" applyAlignment="1">
      <alignment vertical="center"/>
    </xf>
    <xf numFmtId="0" fontId="63" fillId="3" borderId="0" xfId="0" applyFont="1" applyFill="1" applyBorder="1" applyAlignment="1" applyProtection="1">
      <alignment vertical="center"/>
      <protection hidden="1"/>
    </xf>
    <xf numFmtId="0" fontId="64" fillId="3" borderId="0" xfId="0" applyFont="1" applyFill="1" applyBorder="1" applyAlignment="1" applyProtection="1">
      <alignment vertical="center"/>
      <protection hidden="1"/>
    </xf>
    <xf numFmtId="166" fontId="65" fillId="3" borderId="6" xfId="0" applyNumberFormat="1" applyFont="1" applyFill="1" applyBorder="1" applyAlignment="1" applyProtection="1">
      <alignment vertical="center"/>
      <protection hidden="1"/>
    </xf>
    <xf numFmtId="0" fontId="66" fillId="3" borderId="0" xfId="0" applyFont="1" applyFill="1" applyBorder="1" applyAlignment="1" applyProtection="1">
      <alignment horizontal="center" vertical="top"/>
      <protection hidden="1"/>
    </xf>
    <xf numFmtId="0" fontId="64" fillId="3" borderId="0" xfId="0" applyFont="1" applyFill="1" applyAlignment="1" applyProtection="1">
      <alignment vertical="center"/>
      <protection hidden="1"/>
    </xf>
    <xf numFmtId="4" fontId="51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4" xfId="1" applyNumberFormat="1" applyFont="1" applyFill="1" applyBorder="1" applyAlignment="1" applyProtection="1">
      <alignment horizontal="center" vertical="center"/>
      <protection hidden="1"/>
    </xf>
    <xf numFmtId="167" fontId="27" fillId="3" borderId="0" xfId="1" applyNumberFormat="1" applyFont="1" applyFill="1" applyBorder="1" applyAlignment="1" applyProtection="1">
      <alignment horizontal="center" vertical="center"/>
      <protection hidden="1"/>
    </xf>
    <xf numFmtId="167" fontId="27" fillId="3" borderId="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1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7" fontId="27" fillId="41" borderId="14" xfId="1" applyNumberFormat="1" applyFont="1" applyFill="1" applyBorder="1" applyAlignment="1" applyProtection="1">
      <alignment horizontal="center" vertical="center"/>
      <protection hidden="1"/>
    </xf>
    <xf numFmtId="166" fontId="27" fillId="3" borderId="74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5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3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7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>
      <alignment vertical="center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8" fillId="3" borderId="0" xfId="0" applyFont="1" applyFill="1" applyAlignment="1">
      <alignment vertical="center"/>
    </xf>
    <xf numFmtId="166" fontId="69" fillId="3" borderId="14" xfId="0" applyNumberFormat="1" applyFont="1" applyFill="1" applyBorder="1" applyAlignment="1" applyProtection="1">
      <alignment horizontal="center" vertical="center"/>
      <protection hidden="1"/>
    </xf>
    <xf numFmtId="166" fontId="70" fillId="8" borderId="14" xfId="0" applyNumberFormat="1" applyFont="1" applyFill="1" applyBorder="1" applyAlignment="1" applyProtection="1">
      <alignment horizontal="center" vertical="center"/>
      <protection hidden="1"/>
    </xf>
    <xf numFmtId="166" fontId="70" fillId="9" borderId="14" xfId="0" applyNumberFormat="1" applyFont="1" applyFill="1" applyBorder="1" applyAlignment="1" applyProtection="1">
      <alignment horizontal="center" vertical="center"/>
      <protection hidden="1"/>
    </xf>
    <xf numFmtId="167" fontId="70" fillId="9" borderId="14" xfId="1" applyNumberFormat="1" applyFont="1" applyFill="1" applyBorder="1" applyAlignment="1" applyProtection="1">
      <alignment horizontal="center" vertical="center"/>
      <protection hidden="1"/>
    </xf>
    <xf numFmtId="167" fontId="70" fillId="8" borderId="14" xfId="1" applyNumberFormat="1" applyFont="1" applyFill="1" applyBorder="1" applyAlignment="1" applyProtection="1">
      <alignment horizontal="center" vertical="center"/>
      <protection hidden="1"/>
    </xf>
    <xf numFmtId="167" fontId="70" fillId="9" borderId="46" xfId="1" applyNumberFormat="1" applyFont="1" applyFill="1" applyBorder="1" applyAlignment="1" applyProtection="1">
      <alignment horizontal="center" vertical="center"/>
      <protection hidden="1"/>
    </xf>
    <xf numFmtId="167" fontId="70" fillId="8" borderId="46" xfId="1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vertical="center"/>
    </xf>
    <xf numFmtId="0" fontId="49" fillId="4" borderId="0" xfId="0" applyFont="1" applyFill="1"/>
    <xf numFmtId="0" fontId="0" fillId="2" borderId="6" xfId="0" applyFill="1" applyBorder="1"/>
    <xf numFmtId="4" fontId="68" fillId="2" borderId="0" xfId="0" applyNumberFormat="1" applyFont="1" applyFill="1" applyBorder="1" applyAlignment="1">
      <alignment vertical="center"/>
    </xf>
    <xf numFmtId="4" fontId="68" fillId="2" borderId="20" xfId="0" applyNumberFormat="1" applyFont="1" applyFill="1" applyBorder="1" applyAlignment="1">
      <alignment vertical="center"/>
    </xf>
    <xf numFmtId="4" fontId="72" fillId="2" borderId="19" xfId="0" applyNumberFormat="1" applyFont="1" applyFill="1" applyBorder="1" applyAlignment="1">
      <alignment vertical="center"/>
    </xf>
    <xf numFmtId="4" fontId="72" fillId="2" borderId="0" xfId="0" applyNumberFormat="1" applyFont="1" applyFill="1" applyBorder="1" applyAlignment="1">
      <alignment vertical="center"/>
    </xf>
    <xf numFmtId="4" fontId="72" fillId="2" borderId="20" xfId="0" applyNumberFormat="1" applyFont="1" applyFill="1" applyBorder="1" applyAlignment="1">
      <alignment vertical="center"/>
    </xf>
    <xf numFmtId="4" fontId="68" fillId="2" borderId="19" xfId="0" applyNumberFormat="1" applyFont="1" applyFill="1" applyBorder="1" applyAlignment="1">
      <alignment vertical="center"/>
    </xf>
    <xf numFmtId="4" fontId="68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1" applyNumberFormat="1" applyFont="1" applyFill="1" applyBorder="1" applyAlignment="1" applyProtection="1">
      <alignment horizontal="center" vertical="center"/>
      <protection hidden="1"/>
    </xf>
    <xf numFmtId="167" fontId="27" fillId="9" borderId="79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8" fillId="6" borderId="0" xfId="0" applyNumberFormat="1" applyFont="1" applyFill="1"/>
    <xf numFmtId="0" fontId="68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5" fillId="4" borderId="0" xfId="0" applyFont="1" applyFill="1"/>
    <xf numFmtId="4" fontId="71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167" fontId="6" fillId="9" borderId="80" xfId="1" applyNumberFormat="1" applyFont="1" applyFill="1" applyBorder="1" applyAlignment="1" applyProtection="1">
      <alignment horizont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0" fontId="65" fillId="3" borderId="7" xfId="0" applyNumberFormat="1" applyFont="1" applyFill="1" applyBorder="1" applyAlignment="1" applyProtection="1">
      <alignment vertical="center"/>
      <protection hidden="1"/>
    </xf>
    <xf numFmtId="10" fontId="3" fillId="3" borderId="7" xfId="0" applyNumberFormat="1" applyFont="1" applyFill="1" applyBorder="1" applyAlignment="1" applyProtection="1">
      <alignment vertical="center"/>
      <protection hidden="1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6" fillId="4" borderId="0" xfId="0" applyNumberFormat="1" applyFont="1" applyFill="1" applyAlignment="1">
      <alignment horizontal="right" vertical="center"/>
    </xf>
    <xf numFmtId="4" fontId="71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7" fillId="0" borderId="0" xfId="0" applyNumberFormat="1" applyFont="1"/>
    <xf numFmtId="4" fontId="76" fillId="2" borderId="0" xfId="0" applyNumberFormat="1" applyFont="1" applyFill="1" applyAlignment="1">
      <alignment horizontal="right" vertical="center"/>
    </xf>
    <xf numFmtId="4" fontId="75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4" fillId="2" borderId="63" xfId="0" applyFont="1" applyFill="1" applyBorder="1" applyAlignment="1" applyProtection="1">
      <alignment horizontal="center" vertical="center"/>
      <protection hidden="1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0" fontId="4" fillId="2" borderId="76" xfId="0" applyFont="1" applyFill="1" applyBorder="1" applyAlignment="1" applyProtection="1">
      <alignment horizontal="left" vertical="center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4" fillId="3" borderId="77" xfId="0" applyFont="1" applyFill="1" applyBorder="1" applyAlignment="1" applyProtection="1">
      <alignment horizontal="left" vertical="center"/>
      <protection hidden="1"/>
    </xf>
    <xf numFmtId="0" fontId="24" fillId="3" borderId="78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Master!$G$261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2438"/>
          <c:y val="0"/>
        </c:manualLayout>
      </c:layout>
      <c:overlay val="1"/>
      <c:txPr>
        <a:bodyPr/>
        <a:lstStyle/>
        <a:p>
          <a:pPr>
            <a:defRPr lang="en-US" sz="10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021708456655684"/>
          <c:y val="8.1006887561873728E-2"/>
          <c:w val="0.84041101245323846"/>
          <c:h val="0.80592858778558762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DataEx!$E$190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DataEx!$CL$9:$DI$9</c:f>
            </c:numRef>
          </c:val>
          <c:smooth val="1"/>
          <c:extLst>
            <c:ext xmlns:c16="http://schemas.microsoft.com/office/drawing/2014/chart" uri="{C3380CC4-5D6E-409C-BE32-E72D297353CC}">
              <c16:uniqueId val="{00000000-32DF-4244-91D3-74BF00477309}"/>
            </c:ext>
          </c:extLst>
        </c:ser>
        <c:ser>
          <c:idx val="1"/>
          <c:order val="1"/>
          <c:tx>
            <c:strRef>
              <c:f>DataEx!$E$191</c:f>
              <c:strCache>
                <c:ptCount val="1"/>
                <c:pt idx="0">
                  <c:v>Izdaci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DataEx!$CL$191:$DI$191</c:f>
            </c:numRef>
          </c:val>
          <c:smooth val="1"/>
          <c:extLst>
            <c:ext xmlns:c16="http://schemas.microsoft.com/office/drawing/2014/chart" uri="{C3380CC4-5D6E-409C-BE32-E72D297353CC}">
              <c16:uniqueId val="{00000001-32DF-4244-91D3-74BF00477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8012944"/>
        <c:axId val="-1358000432"/>
      </c:lineChart>
      <c:catAx>
        <c:axId val="-1358012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sz="600"/>
            </a:pPr>
            <a:endParaRPr lang="sr-Latn-RS"/>
          </a:p>
        </c:txPr>
        <c:crossAx val="-1358000432"/>
        <c:crosses val="autoZero"/>
        <c:auto val="1"/>
        <c:lblAlgn val="ctr"/>
        <c:lblOffset val="100"/>
        <c:tickLblSkip val="3"/>
        <c:noMultiLvlLbl val="0"/>
      </c:catAx>
      <c:valAx>
        <c:axId val="-1358000432"/>
        <c:scaling>
          <c:orientation val="minMax"/>
          <c:min val="40000000"/>
        </c:scaling>
        <c:delete val="0"/>
        <c:axPos val="l"/>
        <c:numFmt formatCode="###.0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sr-Latn-RS"/>
          </a:p>
        </c:txPr>
        <c:crossAx val="-1358012944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overlay val="0"/>
      <c:txPr>
        <a:bodyPr/>
        <a:lstStyle/>
        <a:p>
          <a:pPr>
            <a:defRPr lang="en-US"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777" l="0.70000000000000062" r="0.70000000000000062" t="0.750000000000007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4347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DataEx!$E$192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DataEx!$CL$7:$DI$7</c:f>
            </c:multiLvlStrRef>
          </c:cat>
          <c:val>
            <c:numRef>
              <c:f>DataEx!$CL$192:$DI$192</c:f>
            </c:numRef>
          </c:val>
          <c:smooth val="1"/>
          <c:extLst>
            <c:ext xmlns:c16="http://schemas.microsoft.com/office/drawing/2014/chart" uri="{C3380CC4-5D6E-409C-BE32-E72D297353CC}">
              <c16:uniqueId val="{00000000-BC61-44A3-9176-26A12CA6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7999344"/>
        <c:axId val="-1358012400"/>
      </c:lineChart>
      <c:catAx>
        <c:axId val="-1357999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lang="en-US" sz="600"/>
            </a:pPr>
            <a:endParaRPr lang="sr-Latn-RS"/>
          </a:p>
        </c:txPr>
        <c:crossAx val="-1358012400"/>
        <c:crosses val="autoZero"/>
        <c:auto val="1"/>
        <c:lblAlgn val="ctr"/>
        <c:lblOffset val="100"/>
        <c:tickLblSkip val="3"/>
        <c:noMultiLvlLbl val="0"/>
      </c:catAx>
      <c:valAx>
        <c:axId val="-1358012400"/>
        <c:scaling>
          <c:orientation val="minMax"/>
        </c:scaling>
        <c:delete val="0"/>
        <c:axPos val="l"/>
        <c:numFmt formatCode="###.0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sr-Latn-RS"/>
          </a:p>
        </c:txPr>
        <c:crossAx val="-1357999344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fmlaLink="[1]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firstButton="1" fmlaLink="[1]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hyperlink" Target="#'2019'!A1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hyperlink" Target="#'2018'!A1"/><Relationship Id="rId5" Type="http://schemas.openxmlformats.org/officeDocument/2006/relationships/hyperlink" Target="#'2020'!A1"/><Relationship Id="rId4" Type="http://schemas.openxmlformats.org/officeDocument/2006/relationships/hyperlink" Target="#'Analitika - 2020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18'!A1"/><Relationship Id="rId4" Type="http://schemas.openxmlformats.org/officeDocument/2006/relationships/hyperlink" Target="#'2019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5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6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7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8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1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2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r-Latn-ME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SAOPŠTENJE: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r-Latn-R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Prihodi budžeta </a:t>
          </a:r>
          <a:r>
            <a:rPr kumimoji="0" lang="sr-Latn-R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u periodu januar - februar 2020. godine iznosili su 214,1 mil.€ ili 4,26% BDP-a i veći su za 1,4 mil.€ ili 0,7% u odnosu na plan. U odnosu na isti period prethodne godine prihodi su manji za 9,7 mil.€ ili 4,3%. </a:t>
          </a:r>
          <a:r>
            <a:rPr kumimoji="0" lang="sr-Latn-R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Izdaci budžeta </a:t>
          </a:r>
          <a:r>
            <a:rPr kumimoji="0" lang="sr-Latn-R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u periodu januar - februar 2020. godine iznosili su 274,1 mil.€ ili 5,45% BDP-a i veći su za  3,6 mil. € ili 1,3% u odnosu na isti period prethodne godine. U odnosu na plan izdaci su manji za 94,6 mil.€ ili 25,7%. U periodu januar - februar 2020. godine </a:t>
          </a:r>
          <a:r>
            <a:rPr kumimoji="0" lang="sr-Latn-ME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budžetski deficit </a:t>
          </a:r>
          <a:r>
            <a:rPr kumimoji="0" lang="sr-Latn-ME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iznosio je 60,0 mil.€ ili 1,19% procijenjenog BDP-a.</a:t>
          </a: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x-none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Metodološke napomene:</a:t>
          </a:r>
          <a:r>
            <a:rPr kumimoji="0" lang="sr-Latn-R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Podaci o stavkama "Bruto zarade i doprinosi na teret poslodavca" i "Prava iz oblasti penzijskog i invalidskog osiguranja" dobijeni su na osnovu vremenskog usklađivanja, dok su ostale stavke prikazane na gotovinskoj osnovi.</a:t>
          </a:r>
          <a:r>
            <a:rPr kumimoji="0" lang="sr-Latn-ME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78">
      <xdr:nvSpPr>
        <xdr:cNvPr id="15" name="TextBox 14"/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/>
        </a:p>
      </xdr:txBody>
    </xdr:sp>
    <xdr:clientData/>
  </xdr:twoCellAnchor>
  <xdr:twoCellAnchor editAs="absolute">
    <xdr:from>
      <xdr:col>7</xdr:col>
      <xdr:colOff>438150</xdr:colOff>
      <xdr:row>1</xdr:row>
      <xdr:rowOff>38100</xdr:rowOff>
    </xdr:from>
    <xdr:to>
      <xdr:col>11</xdr:col>
      <xdr:colOff>152400</xdr:colOff>
      <xdr:row>3</xdr:row>
      <xdr:rowOff>114300</xdr:rowOff>
    </xdr:to>
    <xdr:sp macro="" textlink="Master!G10">
      <xdr:nvSpPr>
        <xdr:cNvPr id="17" name="Rounded Rectangle 16">
          <a:hlinkClick xmlns:r="http://schemas.openxmlformats.org/officeDocument/2006/relationships" r:id="rId4"/>
        </xdr:cNvPr>
        <xdr:cNvSpPr/>
      </xdr:nvSpPr>
      <xdr:spPr>
        <a:xfrm>
          <a:off x="4762500" y="228600"/>
          <a:ext cx="2276475" cy="4572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7CE7986-0E22-4716-8637-7A663DBC27B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Master!G11" fLocksText="0">
      <xdr:nvSpPr>
        <xdr:cNvPr id="19" name="Rounded Rectangle 18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FF1BB9C-1195-4201-8E55-76F89767CD19}" type="TxLink">
            <a:rPr lang="en-US" sz="11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Mjesečni podaci 2020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xdr:twoCellAnchor editAs="absolute">
    <xdr:from>
      <xdr:col>19</xdr:col>
      <xdr:colOff>85725</xdr:colOff>
      <xdr:row>1</xdr:row>
      <xdr:rowOff>152400</xdr:rowOff>
    </xdr:from>
    <xdr:to>
      <xdr:col>22</xdr:col>
      <xdr:colOff>39302</xdr:colOff>
      <xdr:row>2</xdr:row>
      <xdr:rowOff>180551</xdr:rowOff>
    </xdr:to>
    <xdr:sp macro="" textlink="Master!G13">
      <xdr:nvSpPr>
        <xdr:cNvPr id="21" name="Rounded Rectangle 20">
          <a:hlinkClick xmlns:r="http://schemas.openxmlformats.org/officeDocument/2006/relationships" r:id="rId6"/>
        </xdr:cNvPr>
        <xdr:cNvSpPr/>
      </xdr:nvSpPr>
      <xdr:spPr>
        <a:xfrm>
          <a:off x="11849100" y="342900"/>
          <a:ext cx="1782377" cy="21865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F429EB8-66DB-43A6-8ABC-E1945EE188C8}" type="TxLink">
            <a:rPr lang="en-US" sz="11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Mjesečni podaci 2018</a:t>
          </a:fld>
          <a:endParaRPr lang="en-US" sz="1100">
            <a:latin typeface="+mn-lt"/>
          </a:endParaRPr>
        </a:p>
      </xdr:txBody>
    </xdr:sp>
    <xdr:clientData/>
  </xdr:twoCellAnchor>
  <xdr:twoCellAnchor editAs="absolute">
    <xdr:from>
      <xdr:col>15</xdr:col>
      <xdr:colOff>428625</xdr:colOff>
      <xdr:row>1</xdr:row>
      <xdr:rowOff>152400</xdr:rowOff>
    </xdr:from>
    <xdr:to>
      <xdr:col>18</xdr:col>
      <xdr:colOff>379106</xdr:colOff>
      <xdr:row>2</xdr:row>
      <xdr:rowOff>174499</xdr:rowOff>
    </xdr:to>
    <xdr:sp macro="" textlink="Master!G12">
      <xdr:nvSpPr>
        <xdr:cNvPr id="24" name="Rounded Rectangle 23">
          <a:hlinkClick xmlns:r="http://schemas.openxmlformats.org/officeDocument/2006/relationships" r:id="rId7"/>
        </xdr:cNvPr>
        <xdr:cNvSpPr/>
      </xdr:nvSpPr>
      <xdr:spPr>
        <a:xfrm>
          <a:off x="9753600" y="342900"/>
          <a:ext cx="1779281" cy="212599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E42F137-C730-447A-ADAE-1A9CEDC09901}" type="TxLink">
            <a:rPr lang="en-US" sz="11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Mjesečni podaci 2019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438151</xdr:colOff>
      <xdr:row>1</xdr:row>
      <xdr:rowOff>122092</xdr:rowOff>
    </xdr:from>
    <xdr:to>
      <xdr:col>10</xdr:col>
      <xdr:colOff>202623</xdr:colOff>
      <xdr:row>3</xdr:row>
      <xdr:rowOff>74467</xdr:rowOff>
    </xdr:to>
    <xdr:sp macro="" textlink="Master!G25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644238</xdr:colOff>
      <xdr:row>1</xdr:row>
      <xdr:rowOff>182706</xdr:rowOff>
    </xdr:from>
    <xdr:to>
      <xdr:col>12</xdr:col>
      <xdr:colOff>765303</xdr:colOff>
      <xdr:row>3</xdr:row>
      <xdr:rowOff>14304</xdr:rowOff>
    </xdr:to>
    <xdr:sp macro="" textlink="Master!G11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7753352" y="373206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32E308E-47C5-4602-85C1-858A262DB81D}" type="TxLink">
            <a:rPr lang="en-US" sz="11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Mjesečni podaci 2020</a:t>
          </a:fld>
          <a:endParaRPr lang="en-US" sz="1100">
            <a:latin typeface="+mn-lt"/>
          </a:endParaRPr>
        </a:p>
      </xdr:txBody>
    </xdr:sp>
    <xdr:clientData/>
  </xdr:twoCellAnchor>
  <xdr:twoCellAnchor editAs="absolute">
    <xdr:from>
      <xdr:col>13</xdr:col>
      <xdr:colOff>237260</xdr:colOff>
      <xdr:row>1</xdr:row>
      <xdr:rowOff>174048</xdr:rowOff>
    </xdr:from>
    <xdr:to>
      <xdr:col>15</xdr:col>
      <xdr:colOff>444916</xdr:colOff>
      <xdr:row>3</xdr:row>
      <xdr:rowOff>5647</xdr:rowOff>
    </xdr:to>
    <xdr:sp macro="" textlink="Master!G12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9840192" y="364548"/>
          <a:ext cx="1783610" cy="212599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523D04DB-AF92-4C04-B678-5455FB7BE50E}" type="TxLink">
            <a:rPr lang="en-US" sz="11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Mjesečni podaci 2019</a:t>
          </a:fld>
          <a:endParaRPr lang="en-US" sz="1100">
            <a:latin typeface="+mn-lt"/>
          </a:endParaRPr>
        </a:p>
      </xdr:txBody>
    </xdr:sp>
    <xdr:clientData/>
  </xdr:twoCellAnchor>
  <xdr:twoCellAnchor editAs="absolute">
    <xdr:from>
      <xdr:col>15</xdr:col>
      <xdr:colOff>706583</xdr:colOff>
      <xdr:row>1</xdr:row>
      <xdr:rowOff>176646</xdr:rowOff>
    </xdr:from>
    <xdr:to>
      <xdr:col>17</xdr:col>
      <xdr:colOff>862284</xdr:colOff>
      <xdr:row>2</xdr:row>
      <xdr:rowOff>177416</xdr:rowOff>
    </xdr:to>
    <xdr:sp macro="" textlink="Master!G13">
      <xdr:nvSpPr>
        <xdr:cNvPr id="9" name="Rounded Rectangle 8">
          <a:hlinkClick xmlns:r="http://schemas.openxmlformats.org/officeDocument/2006/relationships" r:id="rId5"/>
        </xdr:cNvPr>
        <xdr:cNvSpPr/>
      </xdr:nvSpPr>
      <xdr:spPr>
        <a:xfrm>
          <a:off x="11885469" y="367146"/>
          <a:ext cx="1783610" cy="19127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E283164-A33D-4479-9EC9-5EF4C2EA2E69}" type="TxLink">
            <a:rPr lang="en-US" sz="11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Mjesečni podaci 2018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28575</xdr:colOff>
      <xdr:row>2</xdr:row>
      <xdr:rowOff>123824</xdr:rowOff>
    </xdr:from>
    <xdr:to>
      <xdr:col>10</xdr:col>
      <xdr:colOff>248285</xdr:colOff>
      <xdr:row>4</xdr:row>
      <xdr:rowOff>152399</xdr:rowOff>
    </xdr:to>
    <xdr:sp macro="" textlink="Master!G25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10</xdr:col>
      <xdr:colOff>552450</xdr:colOff>
      <xdr:row>2</xdr:row>
      <xdr:rowOff>123824</xdr:rowOff>
    </xdr:from>
    <xdr:to>
      <xdr:col>13</xdr:col>
      <xdr:colOff>302260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13</xdr:col>
      <xdr:colOff>619125</xdr:colOff>
      <xdr:row>3</xdr:row>
      <xdr:rowOff>28575</xdr:rowOff>
    </xdr:from>
    <xdr:to>
      <xdr:col>15</xdr:col>
      <xdr:colOff>476568</xdr:colOff>
      <xdr:row>4</xdr:row>
      <xdr:rowOff>38100</xdr:rowOff>
    </xdr:to>
    <xdr:sp macro="" textlink="Master!G24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16</xdr:col>
      <xdr:colOff>47625</xdr:colOff>
      <xdr:row>3</xdr:row>
      <xdr:rowOff>9525</xdr:rowOff>
    </xdr:from>
    <xdr:to>
      <xdr:col>17</xdr:col>
      <xdr:colOff>619443</xdr:colOff>
      <xdr:row>4</xdr:row>
      <xdr:rowOff>19050</xdr:rowOff>
    </xdr:to>
    <xdr:sp macro="" textlink="Master!G2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466725</xdr:colOff>
      <xdr:row>2</xdr:row>
      <xdr:rowOff>76200</xdr:rowOff>
    </xdr:from>
    <xdr:to>
      <xdr:col>10</xdr:col>
      <xdr:colOff>686435</xdr:colOff>
      <xdr:row>4</xdr:row>
      <xdr:rowOff>76200</xdr:rowOff>
    </xdr:to>
    <xdr:sp macro="" textlink="[1]Master!G24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409575</xdr:colOff>
      <xdr:row>2</xdr:row>
      <xdr:rowOff>152400</xdr:rowOff>
    </xdr:from>
    <xdr:to>
      <xdr:col>13</xdr:col>
      <xdr:colOff>267018</xdr:colOff>
      <xdr:row>3</xdr:row>
      <xdr:rowOff>161925</xdr:rowOff>
    </xdr:to>
    <xdr:sp macro="" textlink="[1]Master!G23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628650</xdr:colOff>
      <xdr:row>2</xdr:row>
      <xdr:rowOff>161925</xdr:rowOff>
    </xdr:from>
    <xdr:to>
      <xdr:col>15</xdr:col>
      <xdr:colOff>486093</xdr:colOff>
      <xdr:row>3</xdr:row>
      <xdr:rowOff>171450</xdr:rowOff>
    </xdr:to>
    <xdr:sp macro="" textlink="[1]Master!G22">
      <xdr:nvSpPr>
        <xdr:cNvPr id="7" name="Rounded Rectangle 6">
          <a:hlinkClick xmlns:r="http://schemas.openxmlformats.org/officeDocument/2006/relationships" r:id="rId4"/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581025</xdr:colOff>
      <xdr:row>2</xdr:row>
      <xdr:rowOff>66674</xdr:rowOff>
    </xdr:from>
    <xdr:to>
      <xdr:col>11</xdr:col>
      <xdr:colOff>86360</xdr:colOff>
      <xdr:row>4</xdr:row>
      <xdr:rowOff>76199</xdr:rowOff>
    </xdr:to>
    <xdr:sp macro="" textlink="[1]Master!G24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523875</xdr:colOff>
      <xdr:row>2</xdr:row>
      <xdr:rowOff>161925</xdr:rowOff>
    </xdr:from>
    <xdr:to>
      <xdr:col>13</xdr:col>
      <xdr:colOff>381318</xdr:colOff>
      <xdr:row>3</xdr:row>
      <xdr:rowOff>171450</xdr:rowOff>
    </xdr:to>
    <xdr:sp macro="" textlink="[1]Master!G23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14</xdr:col>
      <xdr:colOff>57150</xdr:colOff>
      <xdr:row>2</xdr:row>
      <xdr:rowOff>171450</xdr:rowOff>
    </xdr:from>
    <xdr:to>
      <xdr:col>15</xdr:col>
      <xdr:colOff>628968</xdr:colOff>
      <xdr:row>3</xdr:row>
      <xdr:rowOff>180975</xdr:rowOff>
    </xdr:to>
    <xdr:sp macro="" textlink="[1]Master!G22">
      <xdr:nvSpPr>
        <xdr:cNvPr id="7" name="Rounded Rectangle 6">
          <a:hlinkClick xmlns:r="http://schemas.openxmlformats.org/officeDocument/2006/relationships" r:id="rId4"/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M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257175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16</xdr:row>
      <xdr:rowOff>66675</xdr:rowOff>
    </xdr:to>
    <xdr:sp macro="" textlink="">
      <xdr:nvSpPr>
        <xdr:cNvPr id="2" name="TextBox 1"/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tjana.minic/Desktop/GDDS%2012_mjesecni%20poda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- 2019"/>
      <sheetName val="2019"/>
      <sheetName val="2018"/>
      <sheetName val="2017"/>
      <sheetName val="2016"/>
      <sheetName val="Sheet1"/>
      <sheetName val="2015"/>
      <sheetName val="2014"/>
      <sheetName val="2013"/>
      <sheetName val="Dug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CX2"/>
          <cell r="CY2"/>
          <cell r="CZ2"/>
          <cell r="DA2"/>
          <cell r="DB2"/>
          <cell r="DC2"/>
          <cell r="DD2"/>
          <cell r="DE2"/>
          <cell r="DF2"/>
          <cell r="DG2"/>
          <cell r="DH2"/>
          <cell r="DI2"/>
        </row>
        <row r="3">
          <cell r="CX3"/>
          <cell r="CY3"/>
          <cell r="CZ3"/>
          <cell r="DA3"/>
          <cell r="DB3"/>
          <cell r="DC3"/>
          <cell r="DD3"/>
          <cell r="DE3"/>
          <cell r="DF3"/>
          <cell r="DG3"/>
          <cell r="DH3"/>
          <cell r="DI3"/>
        </row>
        <row r="4">
          <cell r="CX4">
            <v>-98</v>
          </cell>
          <cell r="CY4">
            <v>0</v>
          </cell>
          <cell r="CZ4">
            <v>0</v>
          </cell>
          <cell r="DA4">
            <v>-4549</v>
          </cell>
          <cell r="DB4">
            <v>0</v>
          </cell>
          <cell r="DC4">
            <v>90211.559999987483</v>
          </cell>
          <cell r="DD4">
            <v>0</v>
          </cell>
          <cell r="DE4">
            <v>0</v>
          </cell>
          <cell r="DF4">
            <v>0</v>
          </cell>
          <cell r="DG4">
            <v>-5504.1899999976158</v>
          </cell>
          <cell r="DH4">
            <v>-1201.0999999940395</v>
          </cell>
          <cell r="DI4">
            <v>2607573.0499999821</v>
          </cell>
          <cell r="DJ4"/>
        </row>
        <row r="5">
          <cell r="CX5">
            <v>70781935.379999995</v>
          </cell>
          <cell r="CY5">
            <v>82127760.799999997</v>
          </cell>
          <cell r="CZ5">
            <v>100708163.93000002</v>
          </cell>
          <cell r="DA5">
            <v>109079836.14999998</v>
          </cell>
          <cell r="DB5">
            <v>102078548.78</v>
          </cell>
          <cell r="DC5">
            <v>109931818.73999998</v>
          </cell>
          <cell r="DD5">
            <v>120720236.03</v>
          </cell>
          <cell r="DE5">
            <v>126556297.33000001</v>
          </cell>
          <cell r="DF5">
            <v>117901924.08</v>
          </cell>
          <cell r="DG5">
            <v>158205030.05000004</v>
          </cell>
          <cell r="DH5">
            <v>98495259.030000001</v>
          </cell>
          <cell r="DI5">
            <v>157038700.81999999</v>
          </cell>
          <cell r="DJ5"/>
        </row>
        <row r="6">
          <cell r="E6" t="str">
            <v>OSTVARENJE BUDŽETA</v>
          </cell>
          <cell r="F6">
            <v>2006</v>
          </cell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>
            <v>2007</v>
          </cell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>
            <v>2008</v>
          </cell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>
            <v>2009</v>
          </cell>
          <cell r="AQ6"/>
          <cell r="AR6"/>
          <cell r="AS6"/>
          <cell r="AT6"/>
          <cell r="AU6"/>
          <cell r="AV6"/>
          <cell r="AW6"/>
          <cell r="AX6"/>
          <cell r="AY6"/>
          <cell r="AZ6"/>
          <cell r="BA6"/>
          <cell r="BB6">
            <v>2010</v>
          </cell>
          <cell r="BC6"/>
          <cell r="BD6"/>
          <cell r="BE6"/>
          <cell r="BF6"/>
          <cell r="BG6"/>
          <cell r="BH6"/>
          <cell r="BI6"/>
          <cell r="BJ6"/>
          <cell r="BK6"/>
          <cell r="BL6"/>
          <cell r="BM6"/>
          <cell r="BN6">
            <v>2011</v>
          </cell>
          <cell r="BO6"/>
          <cell r="BP6"/>
          <cell r="BQ6"/>
          <cell r="BR6"/>
          <cell r="BS6"/>
          <cell r="BT6"/>
          <cell r="BU6"/>
          <cell r="BV6"/>
          <cell r="BW6"/>
          <cell r="BX6"/>
          <cell r="BY6"/>
          <cell r="BZ6">
            <v>2012</v>
          </cell>
          <cell r="CA6"/>
          <cell r="CB6"/>
          <cell r="CC6"/>
          <cell r="CD6"/>
          <cell r="CE6"/>
          <cell r="CF6"/>
          <cell r="CG6"/>
          <cell r="CH6"/>
          <cell r="CI6"/>
          <cell r="CJ6"/>
          <cell r="CK6"/>
          <cell r="CL6">
            <v>2013</v>
          </cell>
          <cell r="CM6"/>
          <cell r="CN6"/>
          <cell r="CO6"/>
          <cell r="CP6"/>
          <cell r="CQ6"/>
          <cell r="CR6"/>
          <cell r="CS6"/>
          <cell r="CT6"/>
          <cell r="CU6"/>
          <cell r="CV6"/>
          <cell r="CW6"/>
          <cell r="CX6">
            <v>2014</v>
          </cell>
          <cell r="CY6"/>
          <cell r="CZ6"/>
          <cell r="DA6"/>
          <cell r="DB6"/>
          <cell r="DC6"/>
          <cell r="DD6"/>
          <cell r="DE6"/>
          <cell r="DF6"/>
          <cell r="DG6"/>
          <cell r="DH6"/>
          <cell r="DI6"/>
          <cell r="DJ6">
            <v>2015</v>
          </cell>
          <cell r="DK6"/>
          <cell r="DL6"/>
          <cell r="DM6"/>
          <cell r="DN6"/>
          <cell r="DO6"/>
          <cell r="DP6"/>
          <cell r="DQ6"/>
          <cell r="DR6"/>
          <cell r="DS6"/>
          <cell r="DT6"/>
          <cell r="DU6"/>
        </row>
        <row r="7">
          <cell r="E7"/>
          <cell r="F7" t="str">
            <v>2006-01</v>
          </cell>
          <cell r="G7" t="str">
            <v>2006-02</v>
          </cell>
          <cell r="H7" t="str">
            <v>2006-03</v>
          </cell>
          <cell r="I7" t="str">
            <v>2006-04</v>
          </cell>
          <cell r="J7" t="str">
            <v>2006-05</v>
          </cell>
          <cell r="K7" t="str">
            <v>2006-06</v>
          </cell>
          <cell r="L7" t="str">
            <v>2006-07</v>
          </cell>
          <cell r="M7" t="str">
            <v>2006-08</v>
          </cell>
          <cell r="N7" t="str">
            <v>2006-09</v>
          </cell>
          <cell r="O7" t="str">
            <v>2006-10</v>
          </cell>
          <cell r="P7" t="str">
            <v>2006-11</v>
          </cell>
          <cell r="Q7" t="str">
            <v>2006-12</v>
          </cell>
          <cell r="R7" t="str">
            <v>2007-01</v>
          </cell>
          <cell r="S7" t="str">
            <v>2007-02</v>
          </cell>
          <cell r="T7" t="str">
            <v>2007-03</v>
          </cell>
          <cell r="U7" t="str">
            <v>2007-04</v>
          </cell>
          <cell r="V7" t="str">
            <v>2007-05</v>
          </cell>
          <cell r="W7" t="str">
            <v>2007-06</v>
          </cell>
          <cell r="X7" t="str">
            <v>2007-07</v>
          </cell>
          <cell r="Y7" t="str">
            <v>2007-08</v>
          </cell>
          <cell r="Z7" t="str">
            <v>2007-09</v>
          </cell>
          <cell r="AA7" t="str">
            <v>2007-10</v>
          </cell>
          <cell r="AB7" t="str">
            <v>2007-11</v>
          </cell>
          <cell r="AC7" t="str">
            <v>2007-12</v>
          </cell>
          <cell r="AD7" t="str">
            <v>2008-01</v>
          </cell>
          <cell r="AE7" t="str">
            <v>2008-02</v>
          </cell>
          <cell r="AF7" t="str">
            <v>2008-03</v>
          </cell>
          <cell r="AG7" t="str">
            <v>2008-04</v>
          </cell>
          <cell r="AH7" t="str">
            <v>2008-05</v>
          </cell>
          <cell r="AI7" t="str">
            <v>2008-06</v>
          </cell>
          <cell r="AJ7" t="str">
            <v>2008-07</v>
          </cell>
          <cell r="AK7" t="str">
            <v>2008-08</v>
          </cell>
          <cell r="AL7" t="str">
            <v>2008-09</v>
          </cell>
          <cell r="AM7" t="str">
            <v>2008-10</v>
          </cell>
          <cell r="AN7" t="str">
            <v>2008-11</v>
          </cell>
          <cell r="AO7" t="str">
            <v>2008-12</v>
          </cell>
          <cell r="AP7" t="str">
            <v>2009-01</v>
          </cell>
          <cell r="AQ7" t="str">
            <v>2009-02</v>
          </cell>
          <cell r="AR7" t="str">
            <v>2009-03</v>
          </cell>
          <cell r="AS7" t="str">
            <v>2009-04</v>
          </cell>
          <cell r="AT7" t="str">
            <v>2009-05</v>
          </cell>
          <cell r="AU7" t="str">
            <v>2009-06</v>
          </cell>
          <cell r="AV7" t="str">
            <v>2009-07</v>
          </cell>
          <cell r="AW7" t="str">
            <v>2009-08</v>
          </cell>
          <cell r="AX7" t="str">
            <v>2009-09</v>
          </cell>
          <cell r="AY7" t="str">
            <v>2009-10</v>
          </cell>
          <cell r="AZ7" t="str">
            <v>2009-11</v>
          </cell>
          <cell r="BA7" t="str">
            <v>2009-12</v>
          </cell>
          <cell r="BB7" t="str">
            <v>2010-01</v>
          </cell>
          <cell r="BC7" t="str">
            <v>2010-02</v>
          </cell>
          <cell r="BD7" t="str">
            <v>2010-03</v>
          </cell>
          <cell r="BE7" t="str">
            <v>2010-04</v>
          </cell>
          <cell r="BF7" t="str">
            <v>2010-05</v>
          </cell>
          <cell r="BG7" t="str">
            <v>2010-06</v>
          </cell>
          <cell r="BH7" t="str">
            <v>2010-07</v>
          </cell>
          <cell r="BI7" t="str">
            <v>2010-08</v>
          </cell>
          <cell r="BJ7" t="str">
            <v>2010-09</v>
          </cell>
          <cell r="BK7" t="str">
            <v>2010-10</v>
          </cell>
          <cell r="BL7" t="str">
            <v>2010-11</v>
          </cell>
          <cell r="BM7" t="str">
            <v>2010-12</v>
          </cell>
          <cell r="BN7" t="str">
            <v>2011-01</v>
          </cell>
          <cell r="BO7" t="str">
            <v>2011-02</v>
          </cell>
          <cell r="BP7" t="str">
            <v>2011-03</v>
          </cell>
          <cell r="BQ7" t="str">
            <v>2011-04</v>
          </cell>
          <cell r="BR7" t="str">
            <v>2011-05</v>
          </cell>
          <cell r="BS7" t="str">
            <v>2011-06</v>
          </cell>
          <cell r="BT7" t="str">
            <v>2011-07</v>
          </cell>
          <cell r="BU7" t="str">
            <v>2011-08</v>
          </cell>
          <cell r="BV7" t="str">
            <v>2011-09</v>
          </cell>
          <cell r="BW7" t="str">
            <v>2011-10</v>
          </cell>
          <cell r="BX7" t="str">
            <v>2011-11</v>
          </cell>
          <cell r="BY7" t="str">
            <v>2011-12</v>
          </cell>
          <cell r="BZ7" t="str">
            <v>2012-01</v>
          </cell>
          <cell r="CA7" t="str">
            <v>2012-02</v>
          </cell>
          <cell r="CB7" t="str">
            <v>2012-03</v>
          </cell>
          <cell r="CC7" t="str">
            <v>2012-04</v>
          </cell>
          <cell r="CD7" t="str">
            <v>2012-05</v>
          </cell>
          <cell r="CE7" t="str">
            <v>2012-06</v>
          </cell>
          <cell r="CF7" t="str">
            <v>2012-07</v>
          </cell>
          <cell r="CG7" t="str">
            <v>2012-08</v>
          </cell>
          <cell r="CH7" t="str">
            <v>2012-09</v>
          </cell>
          <cell r="CI7" t="str">
            <v>2012-10</v>
          </cell>
          <cell r="CJ7" t="str">
            <v>2012-11</v>
          </cell>
          <cell r="CK7" t="str">
            <v>2012-12</v>
          </cell>
          <cell r="CL7" t="str">
            <v>2013-01</v>
          </cell>
          <cell r="CM7" t="str">
            <v>2013-02</v>
          </cell>
          <cell r="CN7" t="str">
            <v>2013-03</v>
          </cell>
          <cell r="CO7" t="str">
            <v>2013-04</v>
          </cell>
          <cell r="CP7" t="str">
            <v>2013-05</v>
          </cell>
          <cell r="CQ7" t="str">
            <v>2013-06</v>
          </cell>
          <cell r="CR7" t="str">
            <v>2013-07</v>
          </cell>
          <cell r="CS7" t="str">
            <v>2013-08</v>
          </cell>
          <cell r="CT7" t="str">
            <v>2013-09</v>
          </cell>
          <cell r="CU7" t="str">
            <v>2013-10</v>
          </cell>
          <cell r="CV7" t="str">
            <v>2013-11</v>
          </cell>
          <cell r="CW7" t="str">
            <v>2013-12</v>
          </cell>
          <cell r="CX7" t="str">
            <v>2014-01</v>
          </cell>
          <cell r="CY7" t="str">
            <v>2014-02</v>
          </cell>
          <cell r="CZ7" t="str">
            <v>2014-03</v>
          </cell>
          <cell r="DA7" t="str">
            <v>2014-04</v>
          </cell>
          <cell r="DB7" t="str">
            <v>2014-05</v>
          </cell>
          <cell r="DC7" t="str">
            <v>2014-06</v>
          </cell>
          <cell r="DD7" t="str">
            <v>2014-07</v>
          </cell>
          <cell r="DE7" t="str">
            <v>2014-08</v>
          </cell>
          <cell r="DF7" t="str">
            <v>2014-09</v>
          </cell>
          <cell r="DG7" t="str">
            <v>2014-10</v>
          </cell>
          <cell r="DH7" t="str">
            <v>2014-11</v>
          </cell>
          <cell r="DI7" t="str">
            <v>2014-12</v>
          </cell>
          <cell r="DJ7" t="str">
            <v>2015-01</v>
          </cell>
          <cell r="DK7" t="str">
            <v>2015-02</v>
          </cell>
          <cell r="DL7" t="str">
            <v>2015-03</v>
          </cell>
          <cell r="DM7" t="str">
            <v>2015-04</v>
          </cell>
          <cell r="DN7" t="str">
            <v>2015-05</v>
          </cell>
          <cell r="DO7" t="str">
            <v>2015-06</v>
          </cell>
          <cell r="DP7" t="str">
            <v>2015-07</v>
          </cell>
          <cell r="DQ7" t="str">
            <v>2015-08</v>
          </cell>
          <cell r="DR7" t="str">
            <v>2015-09</v>
          </cell>
          <cell r="DS7" t="str">
            <v>2015-10</v>
          </cell>
          <cell r="DT7" t="str">
            <v>2015-11</v>
          </cell>
          <cell r="DU7" t="str">
            <v>2015-12</v>
          </cell>
          <cell r="DV7" t="str">
            <v>2016-01</v>
          </cell>
          <cell r="DW7" t="str">
            <v>2016-02</v>
          </cell>
          <cell r="DX7" t="str">
            <v>2016-03</v>
          </cell>
          <cell r="DY7" t="str">
            <v>2016-04</v>
          </cell>
          <cell r="DZ7" t="str">
            <v>2016-05</v>
          </cell>
          <cell r="EA7" t="str">
            <v>2016-06</v>
          </cell>
          <cell r="EB7" t="str">
            <v>2016-07</v>
          </cell>
          <cell r="EC7" t="str">
            <v>2016-08</v>
          </cell>
          <cell r="ED7" t="str">
            <v>2016-09</v>
          </cell>
          <cell r="EE7" t="str">
            <v>2016-10</v>
          </cell>
          <cell r="EF7" t="str">
            <v>2016-11</v>
          </cell>
          <cell r="EG7" t="str">
            <v>2016-12</v>
          </cell>
          <cell r="EH7" t="str">
            <v>2017-01</v>
          </cell>
          <cell r="EI7" t="str">
            <v>2017-02</v>
          </cell>
          <cell r="EJ7" t="str">
            <v>2017-03</v>
          </cell>
          <cell r="EK7" t="str">
            <v>2017-04</v>
          </cell>
          <cell r="EL7" t="str">
            <v>2017-05</v>
          </cell>
          <cell r="EM7" t="str">
            <v>2017-06</v>
          </cell>
          <cell r="EN7" t="str">
            <v>2017-07</v>
          </cell>
          <cell r="EO7" t="str">
            <v>2017-08</v>
          </cell>
          <cell r="EP7" t="str">
            <v>2017-09</v>
          </cell>
          <cell r="EQ7" t="str">
            <v>2017-10</v>
          </cell>
          <cell r="ER7" t="str">
            <v>2017-11</v>
          </cell>
          <cell r="ES7" t="str">
            <v>2017-12</v>
          </cell>
          <cell r="ET7" t="str">
            <v>2018-01</v>
          </cell>
          <cell r="EU7" t="str">
            <v>2018-02</v>
          </cell>
          <cell r="EV7" t="str">
            <v>2018-03</v>
          </cell>
          <cell r="EW7" t="str">
            <v>2018-04</v>
          </cell>
          <cell r="EX7" t="str">
            <v>2018-05</v>
          </cell>
          <cell r="EY7" t="str">
            <v>2018-06</v>
          </cell>
          <cell r="EZ7" t="str">
            <v>2018-07</v>
          </cell>
          <cell r="FA7" t="str">
            <v>2018-08</v>
          </cell>
          <cell r="FB7" t="str">
            <v>2018-09</v>
          </cell>
          <cell r="FC7" t="str">
            <v>2018-10</v>
          </cell>
          <cell r="FD7" t="str">
            <v>2018-11</v>
          </cell>
          <cell r="FE7" t="str">
            <v>2018-12</v>
          </cell>
          <cell r="FF7" t="str">
            <v>2019-01</v>
          </cell>
          <cell r="FG7" t="str">
            <v>2019-02</v>
          </cell>
          <cell r="FH7" t="str">
            <v>2019-03</v>
          </cell>
          <cell r="FI7" t="str">
            <v>2019-04</v>
          </cell>
          <cell r="FJ7" t="str">
            <v>2019-05</v>
          </cell>
          <cell r="FK7" t="str">
            <v>2019-06</v>
          </cell>
          <cell r="FL7" t="str">
            <v>2019-07</v>
          </cell>
          <cell r="FM7" t="str">
            <v>2019-08</v>
          </cell>
          <cell r="FN7" t="str">
            <v>2019-09</v>
          </cell>
          <cell r="FO7" t="str">
            <v>2019-10</v>
          </cell>
          <cell r="FP7" t="str">
            <v>2019-11</v>
          </cell>
          <cell r="FQ7" t="str">
            <v>2019-12</v>
          </cell>
        </row>
        <row r="8">
          <cell r="A8">
            <v>7</v>
          </cell>
          <cell r="B8" t="str">
            <v xml:space="preserve"> </v>
          </cell>
          <cell r="D8">
            <v>7</v>
          </cell>
          <cell r="E8" t="str">
            <v>PRIMICI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  <cell r="AI8"/>
          <cell r="AJ8"/>
          <cell r="AK8"/>
          <cell r="AL8"/>
          <cell r="AM8"/>
          <cell r="AN8"/>
          <cell r="AO8"/>
          <cell r="AP8"/>
          <cell r="AQ8"/>
          <cell r="AR8"/>
          <cell r="AS8"/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/>
          <cell r="BG8"/>
          <cell r="BH8"/>
          <cell r="BI8"/>
          <cell r="BJ8"/>
          <cell r="BK8"/>
          <cell r="BL8"/>
          <cell r="BM8"/>
          <cell r="BN8"/>
          <cell r="BO8"/>
          <cell r="BP8"/>
          <cell r="BQ8"/>
          <cell r="BR8"/>
          <cell r="BS8"/>
          <cell r="BT8"/>
          <cell r="BU8"/>
          <cell r="BV8"/>
          <cell r="BW8"/>
          <cell r="BX8"/>
          <cell r="BY8"/>
          <cell r="BZ8"/>
          <cell r="CA8"/>
          <cell r="CB8"/>
          <cell r="CC8"/>
          <cell r="CD8"/>
          <cell r="CE8"/>
          <cell r="CF8"/>
          <cell r="CG8"/>
          <cell r="CH8"/>
          <cell r="CI8"/>
          <cell r="CJ8"/>
          <cell r="CK8"/>
          <cell r="CL8">
            <v>90333686.040000021</v>
          </cell>
          <cell r="CM8">
            <v>81138013.660000011</v>
          </cell>
          <cell r="CN8">
            <v>113028593.41999999</v>
          </cell>
          <cell r="CO8">
            <v>119482956.75000001</v>
          </cell>
          <cell r="CP8">
            <v>100070912.16000001</v>
          </cell>
          <cell r="CQ8">
            <v>111620460.60999998</v>
          </cell>
          <cell r="CR8">
            <v>193780471.62999997</v>
          </cell>
          <cell r="CS8">
            <v>171436997.09000003</v>
          </cell>
          <cell r="CT8">
            <v>133557985.89000006</v>
          </cell>
          <cell r="CU8">
            <v>119466755.63000003</v>
          </cell>
          <cell r="CV8">
            <v>97738756.36999999</v>
          </cell>
          <cell r="CW8">
            <v>257597115.53999999</v>
          </cell>
          <cell r="CX8">
            <v>79368083.709999993</v>
          </cell>
          <cell r="CY8">
            <v>83446112.569999993</v>
          </cell>
          <cell r="CZ8">
            <v>169756699.26000002</v>
          </cell>
          <cell r="DA8">
            <v>130376903.57999998</v>
          </cell>
          <cell r="DB8">
            <v>297216178.97999996</v>
          </cell>
          <cell r="DC8">
            <v>110529753.06999999</v>
          </cell>
          <cell r="DD8">
            <v>123131448.20999999</v>
          </cell>
          <cell r="DE8">
            <v>128054657.09000002</v>
          </cell>
          <cell r="DF8">
            <v>120504779.09</v>
          </cell>
          <cell r="DG8">
            <v>158989888.06000003</v>
          </cell>
          <cell r="DH8">
            <v>101756605.19</v>
          </cell>
          <cell r="DI8">
            <v>161885152.09000003</v>
          </cell>
          <cell r="DJ8">
            <v>106730598.20999998</v>
          </cell>
          <cell r="DK8">
            <v>128789050.12</v>
          </cell>
          <cell r="DL8">
            <v>623084631.07999992</v>
          </cell>
          <cell r="DM8">
            <v>182297570.14999998</v>
          </cell>
          <cell r="DN8">
            <v>103320694.32000001</v>
          </cell>
          <cell r="DO8">
            <v>187991741.99000001</v>
          </cell>
          <cell r="DP8">
            <v>147633530.78</v>
          </cell>
          <cell r="DQ8">
            <v>166968807.54999995</v>
          </cell>
          <cell r="DR8">
            <v>145552524.33000001</v>
          </cell>
          <cell r="DS8">
            <v>117131377.60000005</v>
          </cell>
          <cell r="DT8">
            <v>97194967.49000001</v>
          </cell>
          <cell r="DU8">
            <v>160047843.98999998</v>
          </cell>
          <cell r="DV8">
            <v>67777580.170000017</v>
          </cell>
          <cell r="DW8">
            <v>97500102.210000008</v>
          </cell>
          <cell r="DX8">
            <v>427173040.08999997</v>
          </cell>
          <cell r="DY8">
            <v>114841065.18999998</v>
          </cell>
          <cell r="DZ8">
            <v>110713491.84</v>
          </cell>
          <cell r="EA8">
            <v>135275960.20000002</v>
          </cell>
          <cell r="EB8">
            <v>137180856.41000003</v>
          </cell>
          <cell r="EC8">
            <v>191358316.03000003</v>
          </cell>
          <cell r="ED8">
            <v>134034657.84</v>
          </cell>
          <cell r="EE8">
            <v>121457573.10999998</v>
          </cell>
          <cell r="EF8">
            <v>196253592.55000001</v>
          </cell>
          <cell r="EG8">
            <v>198878890.66</v>
          </cell>
          <cell r="EH8">
            <v>74035484.649999991</v>
          </cell>
          <cell r="EI8">
            <v>111911440.43000001</v>
          </cell>
          <cell r="EJ8">
            <v>194526698.76999998</v>
          </cell>
          <cell r="EK8">
            <v>154580255.34999999</v>
          </cell>
          <cell r="EL8">
            <v>126340160.72000001</v>
          </cell>
          <cell r="EM8">
            <v>164632827.79999998</v>
          </cell>
          <cell r="EN8">
            <v>172154696.32000002</v>
          </cell>
          <cell r="EO8">
            <v>225754210.33000004</v>
          </cell>
          <cell r="EP8">
            <v>181876726.09</v>
          </cell>
          <cell r="EQ8">
            <v>159511265.75999999</v>
          </cell>
          <cell r="ER8">
            <v>154084828.09999999</v>
          </cell>
          <cell r="ES8"/>
          <cell r="ET8"/>
          <cell r="EU8"/>
          <cell r="EV8"/>
          <cell r="EW8"/>
          <cell r="EX8"/>
          <cell r="EY8"/>
          <cell r="EZ8"/>
          <cell r="FA8"/>
          <cell r="FB8"/>
          <cell r="FC8"/>
          <cell r="FD8"/>
          <cell r="FE8"/>
          <cell r="FF8"/>
          <cell r="FG8"/>
          <cell r="FH8"/>
          <cell r="FI8"/>
          <cell r="FJ8"/>
          <cell r="FK8"/>
          <cell r="FL8"/>
          <cell r="FM8"/>
          <cell r="FN8"/>
          <cell r="FO8"/>
          <cell r="FP8"/>
          <cell r="FQ8"/>
          <cell r="FR8"/>
          <cell r="FS8"/>
          <cell r="FT8"/>
          <cell r="FU8"/>
          <cell r="FV8"/>
          <cell r="FW8"/>
          <cell r="FX8"/>
          <cell r="FY8"/>
          <cell r="FZ8"/>
          <cell r="GA8"/>
          <cell r="GB8"/>
          <cell r="GC8"/>
          <cell r="GD8"/>
          <cell r="GE8"/>
          <cell r="GF8"/>
          <cell r="GG8"/>
          <cell r="GH8"/>
          <cell r="GI8"/>
          <cell r="GJ8"/>
          <cell r="GK8"/>
          <cell r="GL8"/>
          <cell r="GM8"/>
          <cell r="GN8"/>
          <cell r="GO8"/>
          <cell r="GP8"/>
          <cell r="GQ8"/>
          <cell r="GR8"/>
          <cell r="GS8"/>
          <cell r="GT8"/>
          <cell r="GU8"/>
          <cell r="GV8"/>
          <cell r="GW8"/>
          <cell r="GX8"/>
          <cell r="GY8"/>
          <cell r="GZ8"/>
          <cell r="HA8"/>
          <cell r="HB8"/>
          <cell r="HC8"/>
          <cell r="HD8"/>
          <cell r="HE8"/>
          <cell r="HF8"/>
          <cell r="HG8"/>
          <cell r="HH8"/>
          <cell r="HI8"/>
          <cell r="HJ8"/>
          <cell r="HK8"/>
          <cell r="HL8"/>
          <cell r="HM8"/>
          <cell r="HN8"/>
          <cell r="HO8"/>
          <cell r="HP8"/>
          <cell r="HQ8"/>
          <cell r="HR8"/>
          <cell r="HS8"/>
          <cell r="HT8"/>
          <cell r="HU8"/>
          <cell r="HV8"/>
          <cell r="HW8"/>
          <cell r="HX8"/>
          <cell r="HY8"/>
          <cell r="HZ8"/>
          <cell r="IA8"/>
          <cell r="IB8"/>
          <cell r="IC8"/>
          <cell r="ID8"/>
          <cell r="IE8"/>
          <cell r="IF8"/>
          <cell r="IG8"/>
          <cell r="IH8"/>
          <cell r="II8"/>
          <cell r="IJ8"/>
          <cell r="IK8"/>
          <cell r="IL8"/>
          <cell r="IM8"/>
          <cell r="IN8"/>
          <cell r="IO8"/>
          <cell r="IP8"/>
          <cell r="IQ8"/>
          <cell r="IR8"/>
          <cell r="IS8"/>
          <cell r="IT8"/>
          <cell r="IU8"/>
          <cell r="IV8"/>
          <cell r="IW8"/>
          <cell r="IX8"/>
          <cell r="IY8"/>
          <cell r="IZ8"/>
          <cell r="JA8"/>
          <cell r="JB8"/>
          <cell r="JC8"/>
          <cell r="JD8"/>
          <cell r="JE8"/>
          <cell r="JF8"/>
          <cell r="JG8"/>
          <cell r="JH8"/>
          <cell r="JI8"/>
          <cell r="JJ8"/>
          <cell r="JK8"/>
          <cell r="JL8"/>
          <cell r="JM8"/>
          <cell r="JN8"/>
          <cell r="JO8"/>
          <cell r="JP8"/>
          <cell r="JQ8"/>
          <cell r="JR8"/>
          <cell r="JS8"/>
          <cell r="JT8"/>
          <cell r="JU8"/>
          <cell r="JV8"/>
          <cell r="JW8"/>
          <cell r="JX8"/>
          <cell r="JY8"/>
          <cell r="JZ8"/>
          <cell r="KA8"/>
          <cell r="KB8"/>
          <cell r="KC8"/>
          <cell r="KD8"/>
          <cell r="KE8"/>
          <cell r="KF8"/>
          <cell r="KG8"/>
          <cell r="KH8"/>
          <cell r="KI8"/>
          <cell r="KJ8"/>
          <cell r="KK8"/>
          <cell r="KL8"/>
          <cell r="KM8"/>
          <cell r="KN8"/>
          <cell r="KO8"/>
          <cell r="KP8"/>
          <cell r="KQ8"/>
          <cell r="KR8"/>
          <cell r="KS8"/>
          <cell r="KT8"/>
          <cell r="KU8"/>
          <cell r="KV8"/>
          <cell r="KW8"/>
          <cell r="KX8"/>
          <cell r="KY8"/>
          <cell r="KZ8"/>
          <cell r="LA8"/>
          <cell r="LB8"/>
          <cell r="LC8"/>
          <cell r="LD8"/>
          <cell r="LE8"/>
          <cell r="LF8"/>
          <cell r="LG8"/>
          <cell r="LH8"/>
          <cell r="LI8"/>
        </row>
        <row r="9">
          <cell r="B9">
            <v>71</v>
          </cell>
          <cell r="D9">
            <v>71</v>
          </cell>
          <cell r="E9" t="str">
            <v>Tekući prihodi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  <cell r="AQ9"/>
          <cell r="AR9"/>
          <cell r="AS9"/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/>
          <cell r="BG9"/>
          <cell r="BH9"/>
          <cell r="BI9"/>
          <cell r="BJ9"/>
          <cell r="BK9"/>
          <cell r="BL9"/>
          <cell r="BM9"/>
          <cell r="BN9"/>
          <cell r="BO9"/>
          <cell r="BP9"/>
          <cell r="BQ9"/>
          <cell r="BR9"/>
          <cell r="BS9"/>
          <cell r="BT9"/>
          <cell r="BU9"/>
          <cell r="BV9"/>
          <cell r="BW9"/>
          <cell r="BX9"/>
          <cell r="BY9"/>
          <cell r="BZ9"/>
          <cell r="CA9"/>
          <cell r="CB9"/>
          <cell r="CC9"/>
          <cell r="CD9"/>
          <cell r="CE9"/>
          <cell r="CF9"/>
          <cell r="CG9"/>
          <cell r="CH9"/>
          <cell r="CI9"/>
          <cell r="CJ9"/>
          <cell r="CK9"/>
          <cell r="CL9">
            <v>55007549.070000008</v>
          </cell>
          <cell r="CM9">
            <v>75835326.770000011</v>
          </cell>
          <cell r="CN9">
            <v>88914651.389999986</v>
          </cell>
          <cell r="CO9">
            <v>104091401.67000002</v>
          </cell>
          <cell r="CP9">
            <v>94325584.910000011</v>
          </cell>
          <cell r="CQ9">
            <v>99966900.37999998</v>
          </cell>
          <cell r="CR9">
            <v>122481083.35999997</v>
          </cell>
          <cell r="CS9">
            <v>125279368.25000004</v>
          </cell>
          <cell r="CT9">
            <v>117134830.11000006</v>
          </cell>
          <cell r="CU9">
            <v>118761640.25000003</v>
          </cell>
          <cell r="CV9">
            <v>96518169.450000003</v>
          </cell>
          <cell r="CW9">
            <v>145120002.57999998</v>
          </cell>
          <cell r="CX9">
            <v>70782033.379999995</v>
          </cell>
          <cell r="CY9">
            <v>82127760.799999997</v>
          </cell>
          <cell r="CZ9">
            <v>100708163.93000002</v>
          </cell>
          <cell r="DA9">
            <v>109084385.14999998</v>
          </cell>
          <cell r="DB9">
            <v>102078548.78</v>
          </cell>
          <cell r="DC9">
            <v>109841607.17999999</v>
          </cell>
          <cell r="DD9">
            <v>120720236.03</v>
          </cell>
          <cell r="DE9">
            <v>126556297.33000001</v>
          </cell>
          <cell r="DF9">
            <v>117901924.08</v>
          </cell>
          <cell r="DG9">
            <v>158210534.24000004</v>
          </cell>
          <cell r="DH9">
            <v>98496460.129999995</v>
          </cell>
          <cell r="DI9">
            <v>154431127.77000001</v>
          </cell>
          <cell r="DJ9">
            <v>71181339.670000002</v>
          </cell>
          <cell r="DK9">
            <v>86812905.100000009</v>
          </cell>
          <cell r="DL9">
            <v>100426756.40000001</v>
          </cell>
          <cell r="DM9">
            <v>111553536.67</v>
          </cell>
          <cell r="DN9">
            <v>99802277.799999997</v>
          </cell>
          <cell r="DO9">
            <v>118164247.59</v>
          </cell>
          <cell r="DP9">
            <v>127513546.68000001</v>
          </cell>
          <cell r="DQ9">
            <v>124403393.31999995</v>
          </cell>
          <cell r="DR9">
            <v>123697136.31</v>
          </cell>
          <cell r="DS9">
            <v>110697450.34000005</v>
          </cell>
          <cell r="DT9">
            <v>95953862.830000013</v>
          </cell>
          <cell r="DU9">
            <v>156411772.79999998</v>
          </cell>
          <cell r="DV9">
            <v>67415694.690000013</v>
          </cell>
          <cell r="DW9">
            <v>95779987.890000015</v>
          </cell>
          <cell r="DX9">
            <v>121569715.28999998</v>
          </cell>
          <cell r="DY9">
            <v>114117602.84999999</v>
          </cell>
          <cell r="DZ9">
            <v>109929481.12</v>
          </cell>
          <cell r="EA9">
            <v>124386958.85000002</v>
          </cell>
          <cell r="EB9">
            <v>126209907.60000002</v>
          </cell>
          <cell r="EC9">
            <v>190949979.51000002</v>
          </cell>
          <cell r="ED9">
            <v>132898529.40000001</v>
          </cell>
          <cell r="EE9">
            <v>120689605.48999999</v>
          </cell>
          <cell r="EF9">
            <v>112516780.99000002</v>
          </cell>
          <cell r="EG9">
            <v>169975515</v>
          </cell>
          <cell r="EH9">
            <v>73679382.079999998</v>
          </cell>
          <cell r="EI9">
            <v>88768620.050000012</v>
          </cell>
          <cell r="EJ9">
            <v>135184988.79999998</v>
          </cell>
          <cell r="EK9">
            <v>124911661.67</v>
          </cell>
          <cell r="EL9">
            <v>125356661.59000002</v>
          </cell>
          <cell r="EM9">
            <v>134055955.00999999</v>
          </cell>
          <cell r="EN9">
            <v>145961895.21000001</v>
          </cell>
          <cell r="EO9">
            <v>149426896.58000004</v>
          </cell>
          <cell r="EP9">
            <v>138688866.59</v>
          </cell>
          <cell r="EQ9">
            <v>135552744.59</v>
          </cell>
          <cell r="ER9">
            <v>122189011.15000001</v>
          </cell>
          <cell r="ES9"/>
          <cell r="ET9">
            <v>79855347.849999994</v>
          </cell>
          <cell r="EU9">
            <v>106190042</v>
          </cell>
          <cell r="EV9">
            <v>137417391.37</v>
          </cell>
          <cell r="EW9">
            <v>147833434.00999999</v>
          </cell>
          <cell r="EX9">
            <v>135934065.38</v>
          </cell>
          <cell r="EY9"/>
          <cell r="EZ9"/>
          <cell r="FA9"/>
          <cell r="FB9"/>
          <cell r="FC9"/>
          <cell r="FD9"/>
          <cell r="FE9"/>
          <cell r="FF9"/>
          <cell r="FG9"/>
          <cell r="FH9"/>
          <cell r="FI9"/>
          <cell r="FJ9"/>
          <cell r="FK9"/>
          <cell r="FL9"/>
          <cell r="FM9"/>
          <cell r="FN9"/>
          <cell r="FO9"/>
          <cell r="FP9"/>
          <cell r="FQ9"/>
          <cell r="FR9"/>
          <cell r="FS9"/>
          <cell r="FT9"/>
          <cell r="FU9"/>
          <cell r="FV9"/>
          <cell r="FW9"/>
          <cell r="FX9"/>
          <cell r="FY9"/>
          <cell r="FZ9"/>
          <cell r="GA9"/>
          <cell r="GB9"/>
          <cell r="GC9"/>
          <cell r="GD9"/>
          <cell r="GE9"/>
          <cell r="GF9"/>
          <cell r="GG9"/>
          <cell r="GH9"/>
          <cell r="GI9"/>
          <cell r="GJ9"/>
          <cell r="GK9"/>
          <cell r="GL9"/>
          <cell r="GM9"/>
          <cell r="GN9"/>
          <cell r="GO9"/>
          <cell r="GP9"/>
          <cell r="GQ9"/>
          <cell r="GR9"/>
          <cell r="GS9"/>
          <cell r="GT9"/>
          <cell r="GU9"/>
          <cell r="GV9"/>
          <cell r="GW9"/>
          <cell r="GX9"/>
          <cell r="GY9"/>
          <cell r="GZ9"/>
          <cell r="HA9"/>
          <cell r="HB9"/>
          <cell r="HC9"/>
          <cell r="HD9"/>
          <cell r="HE9"/>
          <cell r="HF9"/>
          <cell r="HG9"/>
          <cell r="HH9"/>
          <cell r="HI9"/>
          <cell r="HJ9"/>
          <cell r="HK9"/>
          <cell r="HL9"/>
          <cell r="HM9"/>
          <cell r="HN9"/>
          <cell r="HO9"/>
          <cell r="HP9"/>
          <cell r="HQ9"/>
          <cell r="HR9"/>
          <cell r="HS9"/>
          <cell r="HT9"/>
          <cell r="HU9"/>
          <cell r="HV9"/>
          <cell r="HW9"/>
          <cell r="HX9"/>
          <cell r="HY9"/>
          <cell r="HZ9"/>
          <cell r="IA9"/>
          <cell r="IB9"/>
          <cell r="IC9"/>
          <cell r="ID9"/>
          <cell r="IE9"/>
          <cell r="IF9"/>
          <cell r="IG9"/>
          <cell r="IH9"/>
          <cell r="II9"/>
          <cell r="IJ9"/>
          <cell r="IK9"/>
          <cell r="IL9"/>
          <cell r="IM9"/>
          <cell r="IN9"/>
          <cell r="IO9"/>
          <cell r="IP9"/>
          <cell r="IQ9"/>
          <cell r="IR9"/>
          <cell r="IS9"/>
          <cell r="IT9"/>
          <cell r="IU9"/>
          <cell r="IV9"/>
          <cell r="IW9"/>
          <cell r="IX9"/>
          <cell r="IY9"/>
          <cell r="IZ9"/>
          <cell r="JA9"/>
          <cell r="JB9"/>
          <cell r="JC9"/>
          <cell r="JD9"/>
          <cell r="JE9"/>
          <cell r="JF9"/>
          <cell r="JG9"/>
          <cell r="JH9"/>
          <cell r="JI9"/>
          <cell r="JJ9"/>
          <cell r="JK9"/>
          <cell r="JL9"/>
          <cell r="JM9"/>
          <cell r="JN9"/>
          <cell r="JO9"/>
          <cell r="JP9"/>
          <cell r="JQ9"/>
          <cell r="JR9"/>
          <cell r="JS9"/>
          <cell r="JT9"/>
          <cell r="JU9"/>
          <cell r="JV9"/>
          <cell r="JW9"/>
          <cell r="JX9"/>
          <cell r="JY9"/>
          <cell r="JZ9"/>
          <cell r="KA9"/>
          <cell r="KB9"/>
          <cell r="KC9"/>
          <cell r="KD9"/>
          <cell r="KE9"/>
          <cell r="KF9"/>
          <cell r="KG9"/>
          <cell r="KH9"/>
          <cell r="KI9"/>
          <cell r="KJ9"/>
          <cell r="KK9"/>
          <cell r="KL9"/>
          <cell r="KM9"/>
          <cell r="KN9"/>
          <cell r="KO9"/>
          <cell r="KP9"/>
          <cell r="KQ9"/>
          <cell r="KR9"/>
          <cell r="KS9"/>
          <cell r="KT9"/>
          <cell r="KU9"/>
          <cell r="KV9"/>
          <cell r="KW9"/>
          <cell r="KX9"/>
          <cell r="KY9"/>
          <cell r="KZ9"/>
          <cell r="LA9"/>
          <cell r="LB9"/>
          <cell r="LC9"/>
          <cell r="LD9"/>
          <cell r="LE9"/>
          <cell r="LF9"/>
          <cell r="LG9"/>
          <cell r="LH9"/>
          <cell r="LI9"/>
        </row>
        <row r="10">
          <cell r="A10"/>
          <cell r="B10"/>
          <cell r="C10">
            <v>711</v>
          </cell>
          <cell r="D10">
            <v>711</v>
          </cell>
          <cell r="E10" t="str">
            <v>Porezi</v>
          </cell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  <cell r="AP10"/>
          <cell r="AQ10"/>
          <cell r="AR10"/>
          <cell r="AS10"/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/>
          <cell r="BG10"/>
          <cell r="BH10"/>
          <cell r="BI10"/>
          <cell r="BJ10"/>
          <cell r="BK10"/>
          <cell r="BL10"/>
          <cell r="BM10"/>
          <cell r="BN10"/>
          <cell r="BO10"/>
          <cell r="BP10"/>
          <cell r="BQ10"/>
          <cell r="BR10"/>
          <cell r="BS10"/>
          <cell r="BT10"/>
          <cell r="BU10"/>
          <cell r="BV10"/>
          <cell r="BW10"/>
          <cell r="BX10"/>
          <cell r="BY10"/>
          <cell r="BZ10"/>
          <cell r="CA10"/>
          <cell r="CB10"/>
          <cell r="CC10"/>
          <cell r="CD10"/>
          <cell r="CE10"/>
          <cell r="CF10"/>
          <cell r="CG10"/>
          <cell r="CH10"/>
          <cell r="CI10"/>
          <cell r="CJ10"/>
          <cell r="CK10"/>
          <cell r="CL10">
            <v>38651682.140000001</v>
          </cell>
          <cell r="CM10">
            <v>43074559.129999995</v>
          </cell>
          <cell r="CN10">
            <v>53935470.890000001</v>
          </cell>
          <cell r="CO10">
            <v>70397095.140000015</v>
          </cell>
          <cell r="CP10">
            <v>59487673.050000004</v>
          </cell>
          <cell r="CQ10">
            <v>61991252.849999994</v>
          </cell>
          <cell r="CR10">
            <v>78155438.859999985</v>
          </cell>
          <cell r="CS10">
            <v>82426236.730000019</v>
          </cell>
          <cell r="CT10">
            <v>71970399.340000018</v>
          </cell>
          <cell r="CU10">
            <v>66404277.470000006</v>
          </cell>
          <cell r="CV10">
            <v>57024205.149999999</v>
          </cell>
          <cell r="CW10">
            <v>72178168.75999999</v>
          </cell>
          <cell r="CX10">
            <v>48388139.909999996</v>
          </cell>
          <cell r="CY10">
            <v>48891680.68999999</v>
          </cell>
          <cell r="CZ10">
            <v>66983401.859999999</v>
          </cell>
          <cell r="DA10">
            <v>71590015.019999996</v>
          </cell>
          <cell r="DB10">
            <v>59304955.359999999</v>
          </cell>
          <cell r="DC10">
            <v>65704527.309999995</v>
          </cell>
          <cell r="DD10">
            <v>79435217.059999987</v>
          </cell>
          <cell r="DE10">
            <v>84181706.100000024</v>
          </cell>
          <cell r="DF10">
            <v>79682673.109999999</v>
          </cell>
          <cell r="DG10">
            <v>102761223.56000002</v>
          </cell>
          <cell r="DH10">
            <v>56236155.620000012</v>
          </cell>
          <cell r="DI10">
            <v>70043886.920000002</v>
          </cell>
          <cell r="DJ10">
            <v>48650345.919999994</v>
          </cell>
          <cell r="DK10">
            <v>51592469.180000007</v>
          </cell>
          <cell r="DL10">
            <v>60361034.989999995</v>
          </cell>
          <cell r="DM10">
            <v>69639815.219999999</v>
          </cell>
          <cell r="DN10">
            <v>62514260.400000006</v>
          </cell>
          <cell r="DO10">
            <v>73370468.569999993</v>
          </cell>
          <cell r="DP10">
            <v>77525685.449999988</v>
          </cell>
          <cell r="DQ10">
            <v>77946419.109999985</v>
          </cell>
          <cell r="DR10">
            <v>78770043.420000017</v>
          </cell>
          <cell r="DS10">
            <v>63111454.090000011</v>
          </cell>
          <cell r="DT10">
            <v>61933489.370000012</v>
          </cell>
          <cell r="DU10">
            <v>80122100.639999971</v>
          </cell>
          <cell r="DV10">
            <v>49873109.479999997</v>
          </cell>
          <cell r="DW10">
            <v>55731541.770000003</v>
          </cell>
          <cell r="DX10">
            <v>74814586.949999988</v>
          </cell>
          <cell r="DY10">
            <v>72317902.650000006</v>
          </cell>
          <cell r="DZ10">
            <v>67796504.100000009</v>
          </cell>
          <cell r="EA10">
            <v>77725350.840000018</v>
          </cell>
          <cell r="EB10">
            <v>84660750.020000011</v>
          </cell>
          <cell r="EC10">
            <v>95610203.920000017</v>
          </cell>
          <cell r="ED10">
            <v>84436328.609999999</v>
          </cell>
          <cell r="EE10">
            <v>76418294.650000006</v>
          </cell>
          <cell r="EF10">
            <v>66580660.090000004</v>
          </cell>
          <cell r="EG10">
            <v>80561502.650000006</v>
          </cell>
          <cell r="EH10">
            <v>53512170.450000003</v>
          </cell>
          <cell r="EI10">
            <v>50615120.200000003</v>
          </cell>
          <cell r="EJ10">
            <v>90524246.909999996</v>
          </cell>
          <cell r="EK10">
            <v>81677988.170000002</v>
          </cell>
          <cell r="EL10">
            <v>77800336.480000004</v>
          </cell>
          <cell r="EM10">
            <v>85282444.409999996</v>
          </cell>
          <cell r="EN10">
            <v>89248400.650000006</v>
          </cell>
          <cell r="EO10">
            <v>99153787.180000007</v>
          </cell>
          <cell r="EP10">
            <v>92913520.620000005</v>
          </cell>
          <cell r="EQ10">
            <v>86378572.319999993</v>
          </cell>
          <cell r="ER10">
            <v>74654697.829999998</v>
          </cell>
          <cell r="ES10">
            <v>89394289.060000002</v>
          </cell>
          <cell r="ET10">
            <v>60295851.509999998</v>
          </cell>
          <cell r="EU10">
            <v>64797597.329999998</v>
          </cell>
          <cell r="EV10">
            <v>89261850.609999999</v>
          </cell>
          <cell r="EW10">
            <v>97799793.079999998</v>
          </cell>
          <cell r="EX10">
            <v>90553351.069999993</v>
          </cell>
          <cell r="EY10">
            <v>87503254.430000007</v>
          </cell>
          <cell r="EZ10">
            <v>105015545.47</v>
          </cell>
          <cell r="FA10">
            <v>107951400.73999999</v>
          </cell>
          <cell r="FB10">
            <v>102839740.52</v>
          </cell>
          <cell r="FC10">
            <v>89707200.510000005</v>
          </cell>
          <cell r="FD10">
            <v>81788199.120000005</v>
          </cell>
          <cell r="FE10">
            <v>91433416.909999996</v>
          </cell>
          <cell r="FF10">
            <v>72429730.420000002</v>
          </cell>
          <cell r="FG10">
            <v>68470908.439999998</v>
          </cell>
          <cell r="FH10">
            <v>98709545.510000005</v>
          </cell>
          <cell r="FI10">
            <v>106791818.52</v>
          </cell>
          <cell r="FJ10">
            <v>94372185.030000001</v>
          </cell>
          <cell r="FK10">
            <v>89389439.689999998</v>
          </cell>
          <cell r="FL10">
            <v>115363471.45</v>
          </cell>
          <cell r="FM10">
            <v>118817091.44</v>
          </cell>
          <cell r="FN10">
            <v>114500270.97</v>
          </cell>
          <cell r="FO10">
            <v>101600991.11</v>
          </cell>
          <cell r="FP10">
            <v>87468589.950000003</v>
          </cell>
          <cell r="FQ10">
            <v>104834610.59</v>
          </cell>
          <cell r="FR10"/>
          <cell r="FS10"/>
          <cell r="FT10"/>
          <cell r="FU10"/>
          <cell r="FV10"/>
          <cell r="FW10"/>
          <cell r="FX10"/>
          <cell r="FY10"/>
          <cell r="FZ10"/>
          <cell r="GA10"/>
          <cell r="GB10"/>
          <cell r="GC10"/>
          <cell r="GD10"/>
          <cell r="GE10"/>
          <cell r="GF10"/>
          <cell r="GG10"/>
          <cell r="GH10"/>
          <cell r="GI10"/>
          <cell r="GJ10"/>
          <cell r="GK10"/>
          <cell r="GL10"/>
          <cell r="GM10"/>
          <cell r="GN10"/>
          <cell r="GO10"/>
          <cell r="GP10"/>
          <cell r="GQ10"/>
          <cell r="GR10"/>
          <cell r="GS10"/>
          <cell r="GT10"/>
          <cell r="GU10"/>
          <cell r="GV10"/>
          <cell r="GW10"/>
          <cell r="GX10"/>
          <cell r="GY10"/>
          <cell r="GZ10"/>
          <cell r="HA10"/>
          <cell r="HB10"/>
          <cell r="HC10"/>
          <cell r="HD10"/>
          <cell r="HE10"/>
          <cell r="HF10"/>
          <cell r="HG10"/>
          <cell r="HH10"/>
          <cell r="HI10"/>
          <cell r="HJ10"/>
          <cell r="HK10"/>
          <cell r="HL10"/>
          <cell r="HM10"/>
          <cell r="HN10"/>
          <cell r="HO10"/>
          <cell r="HP10"/>
          <cell r="HQ10"/>
          <cell r="HR10"/>
          <cell r="HS10"/>
          <cell r="HT10"/>
          <cell r="HU10"/>
          <cell r="HV10"/>
          <cell r="HW10"/>
          <cell r="HX10"/>
          <cell r="HY10"/>
          <cell r="HZ10"/>
          <cell r="IA10"/>
          <cell r="IB10"/>
          <cell r="IC10"/>
          <cell r="ID10"/>
          <cell r="IE10"/>
          <cell r="IF10"/>
          <cell r="IG10"/>
          <cell r="IH10"/>
          <cell r="II10"/>
          <cell r="IJ10"/>
          <cell r="IK10"/>
          <cell r="IL10"/>
          <cell r="IM10"/>
          <cell r="IN10"/>
          <cell r="IO10"/>
          <cell r="IP10"/>
          <cell r="IQ10"/>
          <cell r="IR10"/>
          <cell r="IS10"/>
          <cell r="IT10"/>
          <cell r="IU10"/>
          <cell r="IV10"/>
          <cell r="IW10"/>
          <cell r="IX10"/>
          <cell r="IY10"/>
          <cell r="IZ10"/>
          <cell r="JA10"/>
          <cell r="JB10"/>
          <cell r="JC10"/>
          <cell r="JD10"/>
          <cell r="JE10"/>
          <cell r="JF10"/>
          <cell r="JG10"/>
          <cell r="JH10"/>
          <cell r="JI10"/>
          <cell r="JJ10"/>
          <cell r="JK10"/>
          <cell r="JL10"/>
          <cell r="JM10"/>
          <cell r="JN10"/>
          <cell r="JO10"/>
          <cell r="JP10"/>
          <cell r="JQ10"/>
          <cell r="JR10"/>
          <cell r="JS10"/>
          <cell r="JT10"/>
          <cell r="JU10"/>
          <cell r="JV10"/>
          <cell r="JW10"/>
          <cell r="JX10"/>
          <cell r="JY10"/>
          <cell r="JZ10"/>
          <cell r="KA10"/>
          <cell r="KB10"/>
          <cell r="KC10"/>
          <cell r="KD10"/>
          <cell r="KE10"/>
          <cell r="KF10"/>
          <cell r="KG10"/>
          <cell r="KH10"/>
          <cell r="KI10"/>
          <cell r="KJ10"/>
          <cell r="KK10"/>
          <cell r="KL10"/>
          <cell r="KM10"/>
          <cell r="KN10"/>
          <cell r="KO10"/>
          <cell r="KP10"/>
          <cell r="KQ10"/>
          <cell r="KR10"/>
          <cell r="KS10"/>
          <cell r="KT10"/>
          <cell r="KU10"/>
          <cell r="KV10"/>
          <cell r="KW10"/>
          <cell r="KX10"/>
          <cell r="KY10"/>
          <cell r="KZ10"/>
          <cell r="LA10"/>
          <cell r="LB10"/>
          <cell r="LC10"/>
          <cell r="LD10"/>
          <cell r="LE10"/>
          <cell r="LF10"/>
          <cell r="LG10"/>
          <cell r="LH10"/>
          <cell r="LI10"/>
        </row>
        <row r="11">
          <cell r="D11">
            <v>7111</v>
          </cell>
          <cell r="E11" t="str">
            <v>Porez na dohodak fizičkih lica</v>
          </cell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/>
          <cell r="BG11"/>
          <cell r="BH11"/>
          <cell r="BI11"/>
          <cell r="BJ11"/>
          <cell r="BK11"/>
          <cell r="BL11"/>
          <cell r="BM11"/>
          <cell r="BN11"/>
          <cell r="BO11"/>
          <cell r="BP11"/>
          <cell r="BQ11"/>
          <cell r="BR11"/>
          <cell r="BS11"/>
          <cell r="BT11"/>
          <cell r="BU11"/>
          <cell r="BV11"/>
          <cell r="BW11"/>
          <cell r="BX11"/>
          <cell r="BY11"/>
          <cell r="BZ11"/>
          <cell r="CA11"/>
          <cell r="CB11"/>
          <cell r="CC11"/>
          <cell r="CD11"/>
          <cell r="CE11"/>
          <cell r="CF11"/>
          <cell r="CG11"/>
          <cell r="CH11"/>
          <cell r="CI11"/>
          <cell r="CJ11"/>
          <cell r="CK11"/>
          <cell r="CL11">
            <v>2526434.27</v>
          </cell>
          <cell r="CM11">
            <v>6576693.6499999939</v>
          </cell>
          <cell r="CN11">
            <v>6649607.6899999976</v>
          </cell>
          <cell r="CO11">
            <v>6878624.9600000037</v>
          </cell>
          <cell r="CP11">
            <v>7715762.9900000067</v>
          </cell>
          <cell r="CQ11">
            <v>6905575.8100000024</v>
          </cell>
          <cell r="CR11">
            <v>7544499.169999999</v>
          </cell>
          <cell r="CS11">
            <v>8683203.9300000034</v>
          </cell>
          <cell r="CT11">
            <v>9021711.1100000013</v>
          </cell>
          <cell r="CU11">
            <v>10279942.169999996</v>
          </cell>
          <cell r="CV11">
            <v>7302700.2599999951</v>
          </cell>
          <cell r="CW11">
            <v>15533677.899999999</v>
          </cell>
          <cell r="CX11">
            <v>3618675.86</v>
          </cell>
          <cell r="CY11">
            <v>6667541.54</v>
          </cell>
          <cell r="CZ11">
            <v>8194536.0300000003</v>
          </cell>
          <cell r="DA11">
            <v>8012567.7000000002</v>
          </cell>
          <cell r="DB11">
            <v>8930235.6400000006</v>
          </cell>
          <cell r="DC11">
            <v>8873002.2799999993</v>
          </cell>
          <cell r="DD11">
            <v>8846190.8499999996</v>
          </cell>
          <cell r="DE11">
            <v>9451996.9199999999</v>
          </cell>
          <cell r="DF11">
            <v>8133658.2199999997</v>
          </cell>
          <cell r="DG11">
            <v>10375239.68</v>
          </cell>
          <cell r="DH11">
            <v>7680183.6100000003</v>
          </cell>
          <cell r="DI11">
            <v>15621993.34</v>
          </cell>
          <cell r="DJ11">
            <v>4124772.2199999942</v>
          </cell>
          <cell r="DK11">
            <v>6382588.3899999997</v>
          </cell>
          <cell r="DL11">
            <v>7348323.950000002</v>
          </cell>
          <cell r="DM11">
            <v>7769463.1899999976</v>
          </cell>
          <cell r="DN11">
            <v>6638534.7299999977</v>
          </cell>
          <cell r="DO11">
            <v>7851015.5500000063</v>
          </cell>
          <cell r="DP11">
            <v>8602485.6799999997</v>
          </cell>
          <cell r="DQ11">
            <v>7987492.7399999984</v>
          </cell>
          <cell r="DR11">
            <v>7895000.8600000087</v>
          </cell>
          <cell r="DS11">
            <v>12558044.720000006</v>
          </cell>
          <cell r="DT11">
            <v>10620418.339999994</v>
          </cell>
          <cell r="DU11">
            <v>16988178.789999992</v>
          </cell>
          <cell r="DV11">
            <v>3378459.01</v>
          </cell>
          <cell r="DW11">
            <v>8966879.7300000004</v>
          </cell>
          <cell r="DX11">
            <v>9924140.9199999999</v>
          </cell>
          <cell r="DY11">
            <v>8377077.25</v>
          </cell>
          <cell r="DZ11">
            <v>8563145.8100000005</v>
          </cell>
          <cell r="EA11">
            <v>9760165.0700000003</v>
          </cell>
          <cell r="EB11">
            <v>12597996.66</v>
          </cell>
          <cell r="EC11">
            <v>11738543.99</v>
          </cell>
          <cell r="ED11">
            <v>12658379.98</v>
          </cell>
          <cell r="EE11">
            <v>10220885.41</v>
          </cell>
          <cell r="EF11">
            <v>8748146.6300000008</v>
          </cell>
          <cell r="EG11">
            <v>18197782.010000002</v>
          </cell>
          <cell r="EH11">
            <v>3855468.97</v>
          </cell>
          <cell r="EI11">
            <v>7751521.5300000003</v>
          </cell>
          <cell r="EJ11">
            <v>9093379.6300000008</v>
          </cell>
          <cell r="EK11">
            <v>8729072.4399999995</v>
          </cell>
          <cell r="EL11">
            <v>9825835.5299999993</v>
          </cell>
          <cell r="EM11">
            <v>9719543.6799999997</v>
          </cell>
          <cell r="EN11">
            <v>10577855.74</v>
          </cell>
          <cell r="EO11">
            <v>10476522.35</v>
          </cell>
          <cell r="EP11">
            <v>9609655.3800000008</v>
          </cell>
          <cell r="EQ11">
            <v>10226839.18</v>
          </cell>
          <cell r="ER11">
            <v>7670634.21</v>
          </cell>
          <cell r="ES11">
            <v>14446111.9</v>
          </cell>
          <cell r="ET11">
            <v>3496624.83</v>
          </cell>
          <cell r="EU11">
            <v>8897390.9499999993</v>
          </cell>
          <cell r="EV11">
            <v>10001520.890000001</v>
          </cell>
          <cell r="EW11">
            <v>9899613.5099999998</v>
          </cell>
          <cell r="EX11">
            <v>10330673.77</v>
          </cell>
          <cell r="EY11">
            <v>10475384.99</v>
          </cell>
          <cell r="EZ11">
            <v>11318576.82</v>
          </cell>
          <cell r="FA11">
            <v>11227078</v>
          </cell>
          <cell r="FB11">
            <v>9598204.1500000004</v>
          </cell>
          <cell r="FC11">
            <v>10275884.26</v>
          </cell>
          <cell r="FD11">
            <v>10504970.310000001</v>
          </cell>
          <cell r="FE11">
            <v>18872459.579999998</v>
          </cell>
          <cell r="FF11">
            <v>4240913.8099999996</v>
          </cell>
          <cell r="FG11">
            <v>9361661.1500000004</v>
          </cell>
          <cell r="FH11">
            <v>9044961.5800000001</v>
          </cell>
          <cell r="FI11">
            <v>10767101.800000001</v>
          </cell>
          <cell r="FJ11">
            <v>10210712.41</v>
          </cell>
          <cell r="FK11">
            <v>10125793.029999999</v>
          </cell>
          <cell r="FL11">
            <v>10986746.67</v>
          </cell>
          <cell r="FM11">
            <v>10477204.85</v>
          </cell>
          <cell r="FN11">
            <v>10332018.109999999</v>
          </cell>
          <cell r="FO11">
            <v>10824900.91</v>
          </cell>
          <cell r="FP11">
            <v>9987863.9000000004</v>
          </cell>
          <cell r="FQ11">
            <v>18641048.940000001</v>
          </cell>
          <cell r="FR11"/>
          <cell r="FS11"/>
          <cell r="FT11"/>
          <cell r="FU11"/>
          <cell r="FV11"/>
          <cell r="FW11"/>
          <cell r="FX11"/>
          <cell r="FY11"/>
          <cell r="FZ11"/>
          <cell r="GA11"/>
          <cell r="GB11"/>
          <cell r="GC11"/>
          <cell r="GD11"/>
          <cell r="GE11"/>
          <cell r="GF11"/>
          <cell r="GG11"/>
          <cell r="GH11"/>
          <cell r="GI11"/>
          <cell r="GJ11"/>
          <cell r="GK11"/>
          <cell r="GL11"/>
          <cell r="GM11"/>
          <cell r="GN11"/>
          <cell r="GO11"/>
          <cell r="GP11"/>
          <cell r="GQ11"/>
          <cell r="GR11"/>
          <cell r="GS11"/>
          <cell r="GT11"/>
          <cell r="GU11"/>
          <cell r="GV11"/>
          <cell r="GW11"/>
          <cell r="GX11"/>
          <cell r="GY11"/>
          <cell r="GZ11"/>
          <cell r="HA11"/>
          <cell r="HB11"/>
          <cell r="HC11"/>
          <cell r="HD11"/>
          <cell r="HE11"/>
          <cell r="HF11"/>
          <cell r="HG11"/>
          <cell r="HH11"/>
          <cell r="HI11"/>
          <cell r="HJ11"/>
          <cell r="HK11"/>
          <cell r="HL11"/>
          <cell r="HM11"/>
          <cell r="HN11"/>
          <cell r="HO11"/>
          <cell r="HP11"/>
          <cell r="HQ11"/>
          <cell r="HR11"/>
          <cell r="HS11"/>
          <cell r="HT11"/>
          <cell r="HU11"/>
          <cell r="HV11"/>
          <cell r="HW11"/>
          <cell r="HX11"/>
          <cell r="HY11"/>
          <cell r="HZ11"/>
          <cell r="IA11"/>
          <cell r="IB11"/>
          <cell r="IC11"/>
          <cell r="ID11"/>
          <cell r="IE11"/>
          <cell r="IF11"/>
          <cell r="IG11"/>
          <cell r="IH11"/>
          <cell r="II11"/>
          <cell r="IJ11"/>
          <cell r="IK11"/>
          <cell r="IL11"/>
          <cell r="IM11"/>
          <cell r="IN11"/>
          <cell r="IO11"/>
          <cell r="IP11"/>
          <cell r="IQ11"/>
          <cell r="IR11"/>
          <cell r="IS11"/>
          <cell r="IT11"/>
          <cell r="IU11"/>
          <cell r="IV11"/>
          <cell r="IW11"/>
          <cell r="IX11"/>
          <cell r="IY11"/>
          <cell r="IZ11"/>
          <cell r="JA11"/>
          <cell r="JB11"/>
          <cell r="JC11"/>
          <cell r="JD11"/>
          <cell r="JE11"/>
          <cell r="JF11"/>
          <cell r="JG11"/>
          <cell r="JH11"/>
          <cell r="JI11"/>
          <cell r="JJ11"/>
          <cell r="JK11"/>
          <cell r="JL11"/>
          <cell r="JM11"/>
          <cell r="JN11"/>
          <cell r="JO11"/>
          <cell r="JP11"/>
          <cell r="JQ11"/>
          <cell r="JR11"/>
          <cell r="JS11"/>
          <cell r="JT11"/>
          <cell r="JU11"/>
          <cell r="JV11"/>
          <cell r="JW11"/>
          <cell r="JX11"/>
          <cell r="JY11"/>
          <cell r="JZ11"/>
          <cell r="KA11"/>
          <cell r="KB11"/>
          <cell r="KC11"/>
          <cell r="KD11"/>
          <cell r="KE11"/>
          <cell r="KF11"/>
          <cell r="KG11"/>
          <cell r="KH11"/>
          <cell r="KI11"/>
          <cell r="KJ11"/>
          <cell r="KK11"/>
          <cell r="KL11"/>
          <cell r="KM11"/>
          <cell r="KN11"/>
          <cell r="KO11"/>
          <cell r="KP11"/>
          <cell r="KQ11"/>
          <cell r="KR11"/>
          <cell r="KS11"/>
          <cell r="KT11"/>
          <cell r="KU11"/>
          <cell r="KV11"/>
          <cell r="KW11"/>
          <cell r="KX11"/>
          <cell r="KY11"/>
          <cell r="KZ11"/>
          <cell r="LA11"/>
          <cell r="LB11"/>
          <cell r="LC11"/>
          <cell r="LD11"/>
          <cell r="LE11"/>
          <cell r="LF11"/>
          <cell r="LG11"/>
          <cell r="LH11"/>
          <cell r="LI11"/>
        </row>
        <row r="12">
          <cell r="D12">
            <v>7112</v>
          </cell>
          <cell r="E12" t="str">
            <v>Porez na dobit pravnih lica</v>
          </cell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/>
          <cell r="BG12"/>
          <cell r="BH12"/>
          <cell r="BI12"/>
          <cell r="BJ12"/>
          <cell r="BK12"/>
          <cell r="BL12"/>
          <cell r="BM12"/>
          <cell r="BN12"/>
          <cell r="BO12"/>
          <cell r="BP12"/>
          <cell r="BQ12"/>
          <cell r="BR12"/>
          <cell r="BS12"/>
          <cell r="BT12"/>
          <cell r="BU12"/>
          <cell r="BV12"/>
          <cell r="BW12"/>
          <cell r="BX12"/>
          <cell r="BY12"/>
          <cell r="BZ12"/>
          <cell r="CA12"/>
          <cell r="CB12"/>
          <cell r="CC12"/>
          <cell r="CD12"/>
          <cell r="CE12"/>
          <cell r="CF12"/>
          <cell r="CG12"/>
          <cell r="CH12"/>
          <cell r="CI12"/>
          <cell r="CJ12"/>
          <cell r="CK12"/>
          <cell r="CL12">
            <v>496276.24</v>
          </cell>
          <cell r="CM12">
            <v>1055200.6000000003</v>
          </cell>
          <cell r="CN12">
            <v>5089275.7499999991</v>
          </cell>
          <cell r="CO12">
            <v>14799003.470000001</v>
          </cell>
          <cell r="CP12">
            <v>3059202.23</v>
          </cell>
          <cell r="CQ12">
            <v>3636920.8499999996</v>
          </cell>
          <cell r="CR12">
            <v>3866755.9</v>
          </cell>
          <cell r="CS12">
            <v>2838435.42</v>
          </cell>
          <cell r="CT12">
            <v>2334594.66</v>
          </cell>
          <cell r="CU12">
            <v>1290368.17</v>
          </cell>
          <cell r="CV12">
            <v>1131477.26</v>
          </cell>
          <cell r="CW12">
            <v>1041215.8400000002</v>
          </cell>
          <cell r="CX12">
            <v>1541172.27</v>
          </cell>
          <cell r="CY12">
            <v>956251.9</v>
          </cell>
          <cell r="CZ12">
            <v>12105724.380000001</v>
          </cell>
          <cell r="DA12">
            <v>11308140.51</v>
          </cell>
          <cell r="DB12">
            <v>2493246.79</v>
          </cell>
          <cell r="DC12">
            <v>2382596.06</v>
          </cell>
          <cell r="DD12">
            <v>5915301.0899999999</v>
          </cell>
          <cell r="DE12">
            <v>2518646.2200000002</v>
          </cell>
          <cell r="DF12">
            <v>2054396.39</v>
          </cell>
          <cell r="DG12">
            <v>1764157.95</v>
          </cell>
          <cell r="DH12">
            <v>495961.62</v>
          </cell>
          <cell r="DI12">
            <v>1484776.32</v>
          </cell>
          <cell r="DJ12">
            <v>500820.52999999991</v>
          </cell>
          <cell r="DK12">
            <v>776411.7200000002</v>
          </cell>
          <cell r="DL12">
            <v>9846873.8099999987</v>
          </cell>
          <cell r="DM12">
            <v>15145224.379999999</v>
          </cell>
          <cell r="DN12">
            <v>2278350.0299999993</v>
          </cell>
          <cell r="DO12">
            <v>4095208.3599999989</v>
          </cell>
          <cell r="DP12">
            <v>2969829.04</v>
          </cell>
          <cell r="DQ12">
            <v>1709846.5499999991</v>
          </cell>
          <cell r="DR12">
            <v>2279121.8800000008</v>
          </cell>
          <cell r="DS12">
            <v>629921.88999999966</v>
          </cell>
          <cell r="DT12">
            <v>477921.05</v>
          </cell>
          <cell r="DU12">
            <v>1442198.9400000004</v>
          </cell>
          <cell r="DV12">
            <v>308497.07</v>
          </cell>
          <cell r="DW12">
            <v>1230342</v>
          </cell>
          <cell r="DX12">
            <v>15051954.65</v>
          </cell>
          <cell r="DY12">
            <v>11458551.32</v>
          </cell>
          <cell r="DZ12">
            <v>2599087.38</v>
          </cell>
          <cell r="EA12">
            <v>4450921.9400000004</v>
          </cell>
          <cell r="EB12">
            <v>2550814.71</v>
          </cell>
          <cell r="EC12">
            <v>2816513.59</v>
          </cell>
          <cell r="ED12">
            <v>1745433.32</v>
          </cell>
          <cell r="EE12">
            <v>1556300.93</v>
          </cell>
          <cell r="EF12">
            <v>521816.19</v>
          </cell>
          <cell r="EG12">
            <v>964356.93</v>
          </cell>
          <cell r="EH12">
            <v>632316.18999999994</v>
          </cell>
          <cell r="EI12">
            <v>1242026.04</v>
          </cell>
          <cell r="EJ12">
            <v>17612665.690000001</v>
          </cell>
          <cell r="EK12">
            <v>14506801.98</v>
          </cell>
          <cell r="EL12">
            <v>2683183.94</v>
          </cell>
          <cell r="EM12">
            <v>2493382.48</v>
          </cell>
          <cell r="EN12">
            <v>2422592.44</v>
          </cell>
          <cell r="EO12">
            <v>2511333.39</v>
          </cell>
          <cell r="EP12">
            <v>1103662</v>
          </cell>
          <cell r="EQ12">
            <v>1688078.63</v>
          </cell>
          <cell r="ER12">
            <v>667573.11</v>
          </cell>
          <cell r="ES12">
            <v>1664886.32</v>
          </cell>
          <cell r="ET12">
            <v>475602.8</v>
          </cell>
          <cell r="EU12">
            <v>1641570.62</v>
          </cell>
          <cell r="EV12">
            <v>22262597.649999999</v>
          </cell>
          <cell r="EW12">
            <v>18095823.48</v>
          </cell>
          <cell r="EX12">
            <v>3730435.57</v>
          </cell>
          <cell r="EY12">
            <v>3402383.37</v>
          </cell>
          <cell r="EZ12">
            <v>4232537.58</v>
          </cell>
          <cell r="FA12">
            <v>3499255.87</v>
          </cell>
          <cell r="FB12">
            <v>7173346.1399999997</v>
          </cell>
          <cell r="FC12">
            <v>1043872.54</v>
          </cell>
          <cell r="FD12">
            <v>802479.78</v>
          </cell>
          <cell r="FE12">
            <v>1812573.03</v>
          </cell>
          <cell r="FF12">
            <v>936843.13</v>
          </cell>
          <cell r="FG12">
            <v>1962550.32</v>
          </cell>
          <cell r="FH12">
            <v>22465664.23</v>
          </cell>
          <cell r="FI12">
            <v>20408432.98</v>
          </cell>
          <cell r="FJ12">
            <v>4781744.7</v>
          </cell>
          <cell r="FK12">
            <v>3678815</v>
          </cell>
          <cell r="FL12">
            <v>3890710.55</v>
          </cell>
          <cell r="FM12">
            <v>3092994.24</v>
          </cell>
          <cell r="FN12">
            <v>2242778.35</v>
          </cell>
          <cell r="FO12">
            <v>690017.25</v>
          </cell>
          <cell r="FP12">
            <v>879657.72</v>
          </cell>
          <cell r="FQ12">
            <v>7785764.6100000003</v>
          </cell>
          <cell r="FR12"/>
          <cell r="FS12"/>
          <cell r="FT12"/>
          <cell r="FU12"/>
          <cell r="FV12"/>
          <cell r="FW12"/>
          <cell r="FX12"/>
          <cell r="FY12"/>
          <cell r="FZ12"/>
          <cell r="GA12"/>
          <cell r="GB12"/>
          <cell r="GC12"/>
          <cell r="GD12"/>
          <cell r="GE12"/>
          <cell r="GF12"/>
          <cell r="GG12"/>
          <cell r="GH12"/>
          <cell r="GI12"/>
          <cell r="GJ12"/>
          <cell r="GK12"/>
          <cell r="GL12"/>
          <cell r="GM12"/>
          <cell r="GN12"/>
          <cell r="GO12"/>
          <cell r="GP12"/>
          <cell r="GQ12"/>
          <cell r="GR12"/>
          <cell r="GS12"/>
          <cell r="GT12"/>
          <cell r="GU12"/>
          <cell r="GV12"/>
          <cell r="GW12"/>
          <cell r="GX12"/>
          <cell r="GY12"/>
          <cell r="GZ12"/>
          <cell r="HA12"/>
          <cell r="HB12"/>
          <cell r="HC12"/>
          <cell r="HD12"/>
          <cell r="HE12"/>
          <cell r="HF12"/>
          <cell r="HG12"/>
          <cell r="HH12"/>
          <cell r="HI12"/>
          <cell r="HJ12"/>
          <cell r="HK12"/>
          <cell r="HL12"/>
          <cell r="HM12"/>
          <cell r="HN12"/>
          <cell r="HO12"/>
          <cell r="HP12"/>
          <cell r="HQ12"/>
          <cell r="HR12"/>
          <cell r="HS12"/>
          <cell r="HT12"/>
          <cell r="HU12"/>
          <cell r="HV12"/>
          <cell r="HW12"/>
          <cell r="HX12"/>
          <cell r="HY12"/>
          <cell r="HZ12"/>
          <cell r="IA12"/>
          <cell r="IB12"/>
          <cell r="IC12"/>
          <cell r="ID12"/>
          <cell r="IE12"/>
          <cell r="IF12"/>
          <cell r="IG12"/>
          <cell r="IH12"/>
          <cell r="II12"/>
          <cell r="IJ12"/>
          <cell r="IK12"/>
          <cell r="IL12"/>
          <cell r="IM12"/>
          <cell r="IN12"/>
          <cell r="IO12"/>
          <cell r="IP12"/>
          <cell r="IQ12"/>
          <cell r="IR12"/>
          <cell r="IS12"/>
          <cell r="IT12"/>
          <cell r="IU12"/>
          <cell r="IV12"/>
          <cell r="IW12"/>
          <cell r="IX12"/>
          <cell r="IY12"/>
          <cell r="IZ12"/>
          <cell r="JA12"/>
          <cell r="JB12"/>
          <cell r="JC12"/>
          <cell r="JD12"/>
          <cell r="JE12"/>
          <cell r="JF12"/>
          <cell r="JG12"/>
          <cell r="JH12"/>
          <cell r="JI12"/>
          <cell r="JJ12"/>
          <cell r="JK12"/>
          <cell r="JL12"/>
          <cell r="JM12"/>
          <cell r="JN12"/>
          <cell r="JO12"/>
          <cell r="JP12"/>
          <cell r="JQ12"/>
          <cell r="JR12"/>
          <cell r="JS12"/>
          <cell r="JT12"/>
          <cell r="JU12"/>
          <cell r="JV12"/>
          <cell r="JW12"/>
          <cell r="JX12"/>
          <cell r="JY12"/>
          <cell r="JZ12"/>
          <cell r="KA12"/>
          <cell r="KB12"/>
          <cell r="KC12"/>
          <cell r="KD12"/>
          <cell r="KE12"/>
          <cell r="KF12"/>
          <cell r="KG12"/>
          <cell r="KH12"/>
          <cell r="KI12"/>
          <cell r="KJ12"/>
          <cell r="KK12"/>
          <cell r="KL12"/>
          <cell r="KM12"/>
          <cell r="KN12"/>
          <cell r="KO12"/>
          <cell r="KP12"/>
          <cell r="KQ12"/>
          <cell r="KR12"/>
          <cell r="KS12"/>
          <cell r="KT12"/>
          <cell r="KU12"/>
          <cell r="KV12"/>
          <cell r="KW12"/>
          <cell r="KX12"/>
          <cell r="KY12"/>
          <cell r="KZ12"/>
          <cell r="LA12"/>
          <cell r="LB12"/>
          <cell r="LC12"/>
          <cell r="LD12"/>
          <cell r="LE12"/>
          <cell r="LF12"/>
          <cell r="LG12"/>
          <cell r="LH12"/>
          <cell r="LI12"/>
        </row>
        <row r="13">
          <cell r="D13">
            <v>7113</v>
          </cell>
          <cell r="E13" t="str">
            <v>Porez na promet nepokretnosti</v>
          </cell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/>
          <cell r="BG13"/>
          <cell r="BH13"/>
          <cell r="BI13"/>
          <cell r="BJ13"/>
          <cell r="BK13"/>
          <cell r="BL13"/>
          <cell r="BM13"/>
          <cell r="BN13"/>
          <cell r="BO13"/>
          <cell r="BP13"/>
          <cell r="BQ13"/>
          <cell r="BR13"/>
          <cell r="BS13"/>
          <cell r="BT13"/>
          <cell r="BU13"/>
          <cell r="BV13"/>
          <cell r="BW13"/>
          <cell r="BX13"/>
          <cell r="BY13"/>
          <cell r="BZ13"/>
          <cell r="CA13"/>
          <cell r="CB13"/>
          <cell r="CC13"/>
          <cell r="CD13"/>
          <cell r="CE13"/>
          <cell r="CF13"/>
          <cell r="CG13"/>
          <cell r="CH13"/>
          <cell r="CI13"/>
          <cell r="CJ13"/>
          <cell r="CK13"/>
          <cell r="CL13">
            <v>115652.5</v>
          </cell>
          <cell r="CM13">
            <v>124226.80999999998</v>
          </cell>
          <cell r="CN13">
            <v>132357.70000000001</v>
          </cell>
          <cell r="CO13">
            <v>115457.95</v>
          </cell>
          <cell r="CP13">
            <v>67705.25999999998</v>
          </cell>
          <cell r="CQ13">
            <v>72081.91</v>
          </cell>
          <cell r="CR13">
            <v>126831.70000000001</v>
          </cell>
          <cell r="CS13">
            <v>162557.79</v>
          </cell>
          <cell r="CT13">
            <v>100652.06999999999</v>
          </cell>
          <cell r="CU13">
            <v>168549.68</v>
          </cell>
          <cell r="CV13">
            <v>113492.53000000001</v>
          </cell>
          <cell r="CW13">
            <v>140999.42000000001</v>
          </cell>
          <cell r="CX13">
            <v>101912.43</v>
          </cell>
          <cell r="CY13">
            <v>108443.93</v>
          </cell>
          <cell r="CZ13">
            <v>147063.39000000001</v>
          </cell>
          <cell r="DA13">
            <v>141709.28</v>
          </cell>
          <cell r="DB13">
            <v>99243.1</v>
          </cell>
          <cell r="DC13">
            <v>122243.61</v>
          </cell>
          <cell r="DD13">
            <v>137366.94</v>
          </cell>
          <cell r="DE13">
            <v>107633.93</v>
          </cell>
          <cell r="DF13">
            <v>124234.63</v>
          </cell>
          <cell r="DG13">
            <v>120976.32000000001</v>
          </cell>
          <cell r="DH13">
            <v>104566.49</v>
          </cell>
          <cell r="DI13">
            <v>164005.82999999999</v>
          </cell>
          <cell r="DJ13">
            <v>64332.390000000007</v>
          </cell>
          <cell r="DK13">
            <v>156323.32</v>
          </cell>
          <cell r="DL13">
            <v>109018.21</v>
          </cell>
          <cell r="DM13">
            <v>92127.279999999984</v>
          </cell>
          <cell r="DN13">
            <v>84167.930000000008</v>
          </cell>
          <cell r="DO13">
            <v>129133.9</v>
          </cell>
          <cell r="DP13">
            <v>107539.78</v>
          </cell>
          <cell r="DQ13">
            <v>98669.24</v>
          </cell>
          <cell r="DR13">
            <v>145821.66</v>
          </cell>
          <cell r="DS13">
            <v>120068.57</v>
          </cell>
          <cell r="DT13">
            <v>133190.98000000001</v>
          </cell>
          <cell r="DU13">
            <v>246402.12000000005</v>
          </cell>
          <cell r="DV13">
            <v>84789.68</v>
          </cell>
          <cell r="DW13">
            <v>116811.6</v>
          </cell>
          <cell r="DX13">
            <v>93474.83</v>
          </cell>
          <cell r="DY13">
            <v>89942.54</v>
          </cell>
          <cell r="DZ13">
            <v>95910.8</v>
          </cell>
          <cell r="EA13">
            <v>125863.94</v>
          </cell>
          <cell r="EB13">
            <v>87863.37</v>
          </cell>
          <cell r="EC13">
            <v>133027.82999999999</v>
          </cell>
          <cell r="ED13">
            <v>160261.85</v>
          </cell>
          <cell r="EE13">
            <v>102926.91</v>
          </cell>
          <cell r="EF13">
            <v>121571.98</v>
          </cell>
          <cell r="EG13">
            <v>117604.66</v>
          </cell>
          <cell r="EH13">
            <v>58790.3</v>
          </cell>
          <cell r="EI13">
            <v>107978.26</v>
          </cell>
          <cell r="EJ13">
            <v>88556.13</v>
          </cell>
          <cell r="EK13">
            <v>93919.51</v>
          </cell>
          <cell r="EL13">
            <v>178761.83</v>
          </cell>
          <cell r="EM13">
            <v>96074.04</v>
          </cell>
          <cell r="EN13">
            <v>140635.43</v>
          </cell>
          <cell r="EO13">
            <v>152546.72</v>
          </cell>
          <cell r="EP13">
            <v>115920.43</v>
          </cell>
          <cell r="EQ13">
            <v>195735.62</v>
          </cell>
          <cell r="ER13">
            <v>165720.76</v>
          </cell>
          <cell r="ES13">
            <v>130025.67</v>
          </cell>
          <cell r="ET13">
            <v>93380.49</v>
          </cell>
          <cell r="EU13">
            <v>116565.53</v>
          </cell>
          <cell r="EV13">
            <v>203411.31</v>
          </cell>
          <cell r="EW13">
            <v>117398.62</v>
          </cell>
          <cell r="EX13">
            <v>143886.48000000001</v>
          </cell>
          <cell r="EY13">
            <v>122124.66</v>
          </cell>
          <cell r="EZ13">
            <v>114234.91</v>
          </cell>
          <cell r="FA13">
            <v>218611.11</v>
          </cell>
          <cell r="FB13">
            <v>148315.04999999999</v>
          </cell>
          <cell r="FC13">
            <v>155540.06</v>
          </cell>
          <cell r="FD13">
            <v>193671.67</v>
          </cell>
          <cell r="FE13">
            <v>208954.63</v>
          </cell>
          <cell r="FF13">
            <v>118243.45</v>
          </cell>
          <cell r="FG13">
            <v>169568.16</v>
          </cell>
          <cell r="FH13">
            <v>146352.49</v>
          </cell>
          <cell r="FI13">
            <v>204359.36</v>
          </cell>
          <cell r="FJ13">
            <v>147510.5</v>
          </cell>
          <cell r="FK13">
            <v>158253.64000000001</v>
          </cell>
          <cell r="FL13">
            <v>152687.82</v>
          </cell>
          <cell r="FM13">
            <v>172408.19</v>
          </cell>
          <cell r="FN13">
            <v>131658.57</v>
          </cell>
          <cell r="FO13">
            <v>174049.01</v>
          </cell>
          <cell r="FP13">
            <v>172799.49</v>
          </cell>
          <cell r="FQ13">
            <v>289363.09000000003</v>
          </cell>
          <cell r="FR13"/>
          <cell r="FS13"/>
          <cell r="FT13"/>
          <cell r="FU13"/>
          <cell r="FV13"/>
          <cell r="FW13"/>
          <cell r="FX13"/>
          <cell r="FY13"/>
          <cell r="FZ13"/>
          <cell r="GA13"/>
          <cell r="GB13"/>
          <cell r="GC13"/>
          <cell r="GD13"/>
          <cell r="GE13"/>
          <cell r="GF13"/>
          <cell r="GG13"/>
          <cell r="GH13"/>
          <cell r="GI13"/>
          <cell r="GJ13"/>
          <cell r="GK13"/>
          <cell r="GL13"/>
          <cell r="GM13"/>
          <cell r="GN13"/>
          <cell r="GO13"/>
          <cell r="GP13"/>
          <cell r="GQ13"/>
          <cell r="GR13"/>
          <cell r="GS13"/>
          <cell r="GT13"/>
          <cell r="GU13"/>
          <cell r="GV13"/>
          <cell r="GW13"/>
          <cell r="GX13"/>
          <cell r="GY13"/>
          <cell r="GZ13"/>
          <cell r="HA13"/>
          <cell r="HB13"/>
          <cell r="HC13"/>
          <cell r="HD13"/>
          <cell r="HE13"/>
          <cell r="HF13"/>
          <cell r="HG13"/>
          <cell r="HH13"/>
          <cell r="HI13"/>
          <cell r="HJ13"/>
          <cell r="HK13"/>
          <cell r="HL13"/>
          <cell r="HM13"/>
          <cell r="HN13"/>
          <cell r="HO13"/>
          <cell r="HP13"/>
          <cell r="HQ13"/>
          <cell r="HR13"/>
          <cell r="HS13"/>
          <cell r="HT13"/>
          <cell r="HU13"/>
          <cell r="HV13"/>
          <cell r="HW13"/>
          <cell r="HX13"/>
          <cell r="HY13"/>
          <cell r="HZ13"/>
          <cell r="IA13"/>
          <cell r="IB13"/>
          <cell r="IC13"/>
          <cell r="ID13"/>
          <cell r="IE13"/>
          <cell r="IF13"/>
          <cell r="IG13"/>
          <cell r="IH13"/>
          <cell r="II13"/>
          <cell r="IJ13"/>
          <cell r="IK13"/>
          <cell r="IL13"/>
          <cell r="IM13"/>
          <cell r="IN13"/>
          <cell r="IO13"/>
          <cell r="IP13"/>
          <cell r="IQ13"/>
          <cell r="IR13"/>
          <cell r="IS13"/>
          <cell r="IT13"/>
          <cell r="IU13"/>
          <cell r="IV13"/>
          <cell r="IW13"/>
          <cell r="IX13"/>
          <cell r="IY13"/>
          <cell r="IZ13"/>
          <cell r="JA13"/>
          <cell r="JB13"/>
          <cell r="JC13"/>
          <cell r="JD13"/>
          <cell r="JE13"/>
          <cell r="JF13"/>
          <cell r="JG13"/>
          <cell r="JH13"/>
          <cell r="JI13"/>
          <cell r="JJ13"/>
          <cell r="JK13"/>
          <cell r="JL13"/>
          <cell r="JM13"/>
          <cell r="JN13"/>
          <cell r="JO13"/>
          <cell r="JP13"/>
          <cell r="JQ13"/>
          <cell r="JR13"/>
          <cell r="JS13"/>
          <cell r="JT13"/>
          <cell r="JU13"/>
          <cell r="JV13"/>
          <cell r="JW13"/>
          <cell r="JX13"/>
          <cell r="JY13"/>
          <cell r="JZ13"/>
          <cell r="KA13"/>
          <cell r="KB13"/>
          <cell r="KC13"/>
          <cell r="KD13"/>
          <cell r="KE13"/>
          <cell r="KF13"/>
          <cell r="KG13"/>
          <cell r="KH13"/>
          <cell r="KI13"/>
          <cell r="KJ13"/>
          <cell r="KK13"/>
          <cell r="KL13"/>
          <cell r="KM13"/>
          <cell r="KN13"/>
          <cell r="KO13"/>
          <cell r="KP13"/>
          <cell r="KQ13"/>
          <cell r="KR13"/>
          <cell r="KS13"/>
          <cell r="KT13"/>
          <cell r="KU13"/>
          <cell r="KV13"/>
          <cell r="KW13"/>
          <cell r="KX13"/>
          <cell r="KY13"/>
          <cell r="KZ13"/>
          <cell r="LA13"/>
          <cell r="LB13"/>
          <cell r="LC13"/>
          <cell r="LD13"/>
          <cell r="LE13"/>
          <cell r="LF13"/>
          <cell r="LG13"/>
          <cell r="LH13"/>
          <cell r="LI13"/>
        </row>
        <row r="14">
          <cell r="D14">
            <v>7114</v>
          </cell>
          <cell r="E14" t="str">
            <v>Porez na dodatu vrijednost</v>
          </cell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/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/>
          <cell r="BG14"/>
          <cell r="BH14"/>
          <cell r="BI14"/>
          <cell r="BJ14"/>
          <cell r="BK14"/>
          <cell r="BL14"/>
          <cell r="BM14"/>
          <cell r="BN14"/>
          <cell r="BO14"/>
          <cell r="BP14"/>
          <cell r="BQ14"/>
          <cell r="BR14"/>
          <cell r="BS14"/>
          <cell r="BT14"/>
          <cell r="BU14"/>
          <cell r="BV14"/>
          <cell r="BW14"/>
          <cell r="BX14"/>
          <cell r="BY14"/>
          <cell r="BZ14"/>
          <cell r="CA14"/>
          <cell r="CB14"/>
          <cell r="CC14"/>
          <cell r="CD14"/>
          <cell r="CE14"/>
          <cell r="CF14"/>
          <cell r="CG14"/>
          <cell r="CH14"/>
          <cell r="CI14"/>
          <cell r="CJ14"/>
          <cell r="CK14"/>
          <cell r="CL14">
            <v>24859352.080000006</v>
          </cell>
          <cell r="CM14">
            <v>24747849.059999999</v>
          </cell>
          <cell r="CN14">
            <v>29494567.999999996</v>
          </cell>
          <cell r="CO14">
            <v>33764031.280000009</v>
          </cell>
          <cell r="CP14">
            <v>34164912.100000001</v>
          </cell>
          <cell r="CQ14">
            <v>35865076.689999998</v>
          </cell>
          <cell r="CR14">
            <v>47181978.859999999</v>
          </cell>
          <cell r="CS14">
            <v>47065903.330000013</v>
          </cell>
          <cell r="CT14">
            <v>40694228.75</v>
          </cell>
          <cell r="CU14">
            <v>37652216.650000013</v>
          </cell>
          <cell r="CV14">
            <v>33512039.469999999</v>
          </cell>
          <cell r="CW14">
            <v>40192913.059999995</v>
          </cell>
          <cell r="CX14">
            <v>32174209.809999999</v>
          </cell>
          <cell r="CY14">
            <v>31155049.949999999</v>
          </cell>
          <cell r="CZ14">
            <v>34924206.759999998</v>
          </cell>
          <cell r="DA14">
            <v>39010711.420000002</v>
          </cell>
          <cell r="DB14">
            <v>33083866.59</v>
          </cell>
          <cell r="DC14">
            <v>37063129.880000003</v>
          </cell>
          <cell r="DD14">
            <v>45610499.039999999</v>
          </cell>
          <cell r="DE14">
            <v>49644681.740000002</v>
          </cell>
          <cell r="DF14">
            <v>49308851.600000001</v>
          </cell>
          <cell r="DG14">
            <v>74541408.469999999</v>
          </cell>
          <cell r="DH14">
            <v>33888254.93</v>
          </cell>
          <cell r="DI14">
            <v>37184322.609999999</v>
          </cell>
          <cell r="DJ14">
            <v>31202700.220000006</v>
          </cell>
          <cell r="DK14">
            <v>32500382.550000008</v>
          </cell>
          <cell r="DL14">
            <v>29666863.00999999</v>
          </cell>
          <cell r="DM14">
            <v>33285867.309999991</v>
          </cell>
          <cell r="DN14">
            <v>38310409.780000009</v>
          </cell>
          <cell r="DO14">
            <v>44764837.369999982</v>
          </cell>
          <cell r="DP14">
            <v>45939444.719999984</v>
          </cell>
          <cell r="DQ14">
            <v>45420402.369999982</v>
          </cell>
          <cell r="DR14">
            <v>48200089.810000002</v>
          </cell>
          <cell r="DS14">
            <v>32697450.309999999</v>
          </cell>
          <cell r="DT14">
            <v>34204989.410000004</v>
          </cell>
          <cell r="DU14">
            <v>40922044.359999999</v>
          </cell>
          <cell r="DV14">
            <v>33402847.57</v>
          </cell>
          <cell r="DW14">
            <v>32832195.190000001</v>
          </cell>
          <cell r="DX14">
            <v>34901875.719999999</v>
          </cell>
          <cell r="DY14">
            <v>36772461.840000004</v>
          </cell>
          <cell r="DZ14">
            <v>39500513.950000003</v>
          </cell>
          <cell r="EA14">
            <v>44189336.990000002</v>
          </cell>
          <cell r="EB14">
            <v>48332253.479999997</v>
          </cell>
          <cell r="EC14">
            <v>55987960.810000002</v>
          </cell>
          <cell r="ED14">
            <v>46312840.030000001</v>
          </cell>
          <cell r="EE14">
            <v>44771417.82</v>
          </cell>
          <cell r="EF14">
            <v>40192729.450000003</v>
          </cell>
          <cell r="EG14">
            <v>43460100.479999997</v>
          </cell>
          <cell r="EH14">
            <v>33352018.879999999</v>
          </cell>
          <cell r="EI14">
            <v>26961493.609999999</v>
          </cell>
          <cell r="EJ14">
            <v>45891894.880000003</v>
          </cell>
          <cell r="EK14">
            <v>39843066.039999999</v>
          </cell>
          <cell r="EL14">
            <v>44329065.979999997</v>
          </cell>
          <cell r="EM14">
            <v>51058078.640000001</v>
          </cell>
          <cell r="EN14">
            <v>51792411.350000001</v>
          </cell>
          <cell r="EO14">
            <v>56845360.840000004</v>
          </cell>
          <cell r="EP14">
            <v>53436415.75</v>
          </cell>
          <cell r="EQ14">
            <v>50058448.369999997</v>
          </cell>
          <cell r="ER14">
            <v>44942136.68</v>
          </cell>
          <cell r="ES14">
            <v>50200125.439999998</v>
          </cell>
          <cell r="ET14">
            <v>40926868.810000002</v>
          </cell>
          <cell r="EU14">
            <v>38270122.18</v>
          </cell>
          <cell r="EV14">
            <v>40510183.409999996</v>
          </cell>
          <cell r="EW14">
            <v>50343037.649999999</v>
          </cell>
          <cell r="EX14">
            <v>53847636.579999998</v>
          </cell>
          <cell r="EY14">
            <v>52130099.289999999</v>
          </cell>
          <cell r="EZ14">
            <v>63886169.009999998</v>
          </cell>
          <cell r="FA14">
            <v>64152277.310000002</v>
          </cell>
          <cell r="FB14">
            <v>57402321.350000001</v>
          </cell>
          <cell r="FC14">
            <v>56740213.189999998</v>
          </cell>
          <cell r="FD14">
            <v>47812481.689999998</v>
          </cell>
          <cell r="FE14">
            <v>50892268.439999998</v>
          </cell>
          <cell r="FF14">
            <v>49847223.18</v>
          </cell>
          <cell r="FG14">
            <v>38958365.399999999</v>
          </cell>
          <cell r="FH14">
            <v>50498218.18</v>
          </cell>
          <cell r="FI14">
            <v>55142838.460000001</v>
          </cell>
          <cell r="FJ14">
            <v>56428341.859999999</v>
          </cell>
          <cell r="FK14">
            <v>52810087.229999997</v>
          </cell>
          <cell r="FL14">
            <v>71626480.939999998</v>
          </cell>
          <cell r="FM14">
            <v>71690318.180000007</v>
          </cell>
          <cell r="FN14">
            <v>70816309.909999996</v>
          </cell>
          <cell r="FO14">
            <v>65908952.759999998</v>
          </cell>
          <cell r="FP14">
            <v>54764641.939999998</v>
          </cell>
          <cell r="FQ14">
            <v>57237175.490000002</v>
          </cell>
          <cell r="FR14"/>
          <cell r="FS14"/>
          <cell r="FT14"/>
          <cell r="FU14"/>
          <cell r="FV14"/>
          <cell r="FW14"/>
          <cell r="FX14"/>
          <cell r="FY14"/>
          <cell r="FZ14"/>
          <cell r="GA14"/>
          <cell r="GB14"/>
          <cell r="GC14"/>
          <cell r="GD14"/>
          <cell r="GE14"/>
          <cell r="GF14"/>
          <cell r="GG14"/>
          <cell r="GH14"/>
          <cell r="GI14"/>
          <cell r="GJ14"/>
          <cell r="GK14"/>
          <cell r="GL14"/>
          <cell r="GM14"/>
          <cell r="GN14"/>
          <cell r="GO14"/>
          <cell r="GP14"/>
          <cell r="GQ14"/>
          <cell r="GR14"/>
          <cell r="GS14"/>
          <cell r="GT14"/>
          <cell r="GU14"/>
          <cell r="GV14"/>
          <cell r="GW14"/>
          <cell r="GX14"/>
          <cell r="GY14"/>
          <cell r="GZ14"/>
          <cell r="HA14"/>
          <cell r="HB14"/>
          <cell r="HC14"/>
          <cell r="HD14"/>
          <cell r="HE14"/>
          <cell r="HF14"/>
          <cell r="HG14"/>
          <cell r="HH14"/>
          <cell r="HI14"/>
          <cell r="HJ14"/>
          <cell r="HK14"/>
          <cell r="HL14"/>
          <cell r="HM14"/>
          <cell r="HN14"/>
          <cell r="HO14"/>
          <cell r="HP14"/>
          <cell r="HQ14"/>
          <cell r="HR14"/>
          <cell r="HS14"/>
          <cell r="HT14"/>
          <cell r="HU14"/>
          <cell r="HV14"/>
          <cell r="HW14"/>
          <cell r="HX14"/>
          <cell r="HY14"/>
          <cell r="HZ14"/>
          <cell r="IA14"/>
          <cell r="IB14"/>
          <cell r="IC14"/>
          <cell r="ID14"/>
          <cell r="IE14"/>
          <cell r="IF14"/>
          <cell r="IG14"/>
          <cell r="IH14"/>
          <cell r="II14"/>
          <cell r="IJ14"/>
          <cell r="IK14"/>
          <cell r="IL14"/>
          <cell r="IM14"/>
          <cell r="IN14"/>
          <cell r="IO14"/>
          <cell r="IP14"/>
          <cell r="IQ14"/>
          <cell r="IR14"/>
          <cell r="IS14"/>
          <cell r="IT14"/>
          <cell r="IU14"/>
          <cell r="IV14"/>
          <cell r="IW14"/>
          <cell r="IX14"/>
          <cell r="IY14"/>
          <cell r="IZ14"/>
          <cell r="JA14"/>
          <cell r="JB14"/>
          <cell r="JC14"/>
          <cell r="JD14"/>
          <cell r="JE14"/>
          <cell r="JF14"/>
          <cell r="JG14"/>
          <cell r="JH14"/>
          <cell r="JI14"/>
          <cell r="JJ14"/>
          <cell r="JK14"/>
          <cell r="JL14"/>
          <cell r="JM14"/>
          <cell r="JN14"/>
          <cell r="JO14"/>
          <cell r="JP14"/>
          <cell r="JQ14"/>
          <cell r="JR14"/>
          <cell r="JS14"/>
          <cell r="JT14"/>
          <cell r="JU14"/>
          <cell r="JV14"/>
          <cell r="JW14"/>
          <cell r="JX14"/>
          <cell r="JY14"/>
          <cell r="JZ14"/>
          <cell r="KA14"/>
          <cell r="KB14"/>
          <cell r="KC14"/>
          <cell r="KD14"/>
          <cell r="KE14"/>
          <cell r="KF14"/>
          <cell r="KG14"/>
          <cell r="KH14"/>
          <cell r="KI14"/>
          <cell r="KJ14"/>
          <cell r="KK14"/>
          <cell r="KL14"/>
          <cell r="KM14"/>
          <cell r="KN14"/>
          <cell r="KO14"/>
          <cell r="KP14"/>
          <cell r="KQ14"/>
          <cell r="KR14"/>
          <cell r="KS14"/>
          <cell r="KT14"/>
          <cell r="KU14"/>
          <cell r="KV14"/>
          <cell r="KW14"/>
          <cell r="KX14"/>
          <cell r="KY14"/>
          <cell r="KZ14"/>
          <cell r="LA14"/>
          <cell r="LB14"/>
          <cell r="LC14"/>
          <cell r="LD14"/>
          <cell r="LE14"/>
          <cell r="LF14"/>
          <cell r="LG14"/>
          <cell r="LH14"/>
          <cell r="LI14"/>
        </row>
        <row r="15">
          <cell r="D15">
            <v>7115</v>
          </cell>
          <cell r="E15" t="str">
            <v>Akcize</v>
          </cell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/>
          <cell r="BG15"/>
          <cell r="BH15"/>
          <cell r="BI15"/>
          <cell r="BJ15"/>
          <cell r="BK15"/>
          <cell r="BL15"/>
          <cell r="BM15"/>
          <cell r="BN15"/>
          <cell r="BO15"/>
          <cell r="BP15"/>
          <cell r="BQ15"/>
          <cell r="BR15"/>
          <cell r="BS15"/>
          <cell r="BT15"/>
          <cell r="BU15"/>
          <cell r="BV15"/>
          <cell r="BW15"/>
          <cell r="BX15"/>
          <cell r="BY15"/>
          <cell r="BZ15"/>
          <cell r="CA15"/>
          <cell r="CB15"/>
          <cell r="CC15"/>
          <cell r="CD15"/>
          <cell r="CE15"/>
          <cell r="CF15"/>
          <cell r="CG15"/>
          <cell r="CH15"/>
          <cell r="CI15"/>
          <cell r="CJ15"/>
          <cell r="CK15"/>
          <cell r="CL15">
            <v>9255849.1899999939</v>
          </cell>
          <cell r="CM15">
            <v>8985711.9700000007</v>
          </cell>
          <cell r="CN15">
            <v>10357645.700000003</v>
          </cell>
          <cell r="CO15">
            <v>12315837.070000006</v>
          </cell>
          <cell r="CP15">
            <v>12029998.559999997</v>
          </cell>
          <cell r="CQ15">
            <v>13029212.489999993</v>
          </cell>
          <cell r="CR15">
            <v>16425719.379999999</v>
          </cell>
          <cell r="CS15">
            <v>20976976.140000008</v>
          </cell>
          <cell r="CT15">
            <v>17250832.810000006</v>
          </cell>
          <cell r="CU15">
            <v>14547164.49</v>
          </cell>
          <cell r="CV15">
            <v>13082725.299999997</v>
          </cell>
          <cell r="CW15">
            <v>13187797.070000004</v>
          </cell>
          <cell r="CX15">
            <v>9737815.5600000005</v>
          </cell>
          <cell r="CY15">
            <v>8372894.3799999999</v>
          </cell>
          <cell r="CZ15">
            <v>9529436.2400000002</v>
          </cell>
          <cell r="DA15">
            <v>10780925.279999999</v>
          </cell>
          <cell r="DB15">
            <v>12293075.98</v>
          </cell>
          <cell r="DC15">
            <v>14553419.619999999</v>
          </cell>
          <cell r="DD15">
            <v>15754067.460000001</v>
          </cell>
          <cell r="DE15">
            <v>19490192.98</v>
          </cell>
          <cell r="DF15">
            <v>17281700.260000002</v>
          </cell>
          <cell r="DG15">
            <v>13399782.050000001</v>
          </cell>
          <cell r="DH15">
            <v>12177293.33</v>
          </cell>
          <cell r="DI15">
            <v>13096343.609999999</v>
          </cell>
          <cell r="DJ15">
            <v>11276886.989999995</v>
          </cell>
          <cell r="DK15">
            <v>9929984.3499999996</v>
          </cell>
          <cell r="DL15">
            <v>10877770.980000008</v>
          </cell>
          <cell r="DM15">
            <v>11002378.41</v>
          </cell>
          <cell r="DN15">
            <v>12787560.769999996</v>
          </cell>
          <cell r="DO15">
            <v>14052956.079999998</v>
          </cell>
          <cell r="DP15">
            <v>16782489.130000006</v>
          </cell>
          <cell r="DQ15">
            <v>19718089.159999993</v>
          </cell>
          <cell r="DR15">
            <v>17464956.870000001</v>
          </cell>
          <cell r="DS15">
            <v>14295919.869999997</v>
          </cell>
          <cell r="DT15">
            <v>14228009.040000003</v>
          </cell>
          <cell r="DU15">
            <v>17593236.669999991</v>
          </cell>
          <cell r="DV15">
            <v>11189049.66</v>
          </cell>
          <cell r="DW15">
            <v>10518357.289999999</v>
          </cell>
          <cell r="DX15">
            <v>12038089.529999999</v>
          </cell>
          <cell r="DY15">
            <v>12679799.32</v>
          </cell>
          <cell r="DZ15">
            <v>14146687.77</v>
          </cell>
          <cell r="EA15">
            <v>16150649.140000001</v>
          </cell>
          <cell r="EB15">
            <v>17832974.68</v>
          </cell>
          <cell r="EC15">
            <v>21188493.210000001</v>
          </cell>
          <cell r="ED15">
            <v>20370273.57</v>
          </cell>
          <cell r="EE15">
            <v>16959705.550000001</v>
          </cell>
          <cell r="EF15">
            <v>14552987.24</v>
          </cell>
          <cell r="EG15">
            <v>15043855.42</v>
          </cell>
          <cell r="EH15">
            <v>13972593.029999999</v>
          </cell>
          <cell r="EI15">
            <v>12356371.449999999</v>
          </cell>
          <cell r="EJ15">
            <v>14808666.49</v>
          </cell>
          <cell r="EK15">
            <v>15647198.060000001</v>
          </cell>
          <cell r="EL15">
            <v>17742897.41</v>
          </cell>
          <cell r="EM15">
            <v>18687302.640000001</v>
          </cell>
          <cell r="EN15">
            <v>20939541.420000002</v>
          </cell>
          <cell r="EO15">
            <v>25506175.510000002</v>
          </cell>
          <cell r="EP15">
            <v>25706299.34</v>
          </cell>
          <cell r="EQ15">
            <v>21225508.199999999</v>
          </cell>
          <cell r="ER15">
            <v>18614457.170000002</v>
          </cell>
          <cell r="ES15">
            <v>19877899.5</v>
          </cell>
          <cell r="ET15">
            <v>13370061.67</v>
          </cell>
          <cell r="EU15">
            <v>13585674.48</v>
          </cell>
          <cell r="EV15">
            <v>13376493.630000001</v>
          </cell>
          <cell r="EW15">
            <v>16425170.310000001</v>
          </cell>
          <cell r="EX15">
            <v>19160303.329999998</v>
          </cell>
          <cell r="EY15">
            <v>18124078.879999999</v>
          </cell>
          <cell r="EZ15">
            <v>21799989.129999999</v>
          </cell>
          <cell r="FA15">
            <v>25150486.629999999</v>
          </cell>
          <cell r="FB15">
            <v>25504339.800000001</v>
          </cell>
          <cell r="FC15">
            <v>18141856.039999999</v>
          </cell>
          <cell r="FD15">
            <v>19778303.699999999</v>
          </cell>
          <cell r="FE15">
            <v>16761286.810000001</v>
          </cell>
          <cell r="FF15">
            <v>15141217.210000001</v>
          </cell>
          <cell r="FG15">
            <v>13186126.23</v>
          </cell>
          <cell r="FH15">
            <v>13315087.640000001</v>
          </cell>
          <cell r="FI15">
            <v>16826313.73</v>
          </cell>
          <cell r="FJ15">
            <v>19442485.359999999</v>
          </cell>
          <cell r="FK15">
            <v>19205497.870000001</v>
          </cell>
          <cell r="FL15">
            <v>24612824.059999999</v>
          </cell>
          <cell r="FM15">
            <v>29562766.32</v>
          </cell>
          <cell r="FN15">
            <v>27417042.280000001</v>
          </cell>
          <cell r="FO15">
            <v>20585777.449999999</v>
          </cell>
          <cell r="FP15">
            <v>18663851.199999999</v>
          </cell>
          <cell r="FQ15">
            <v>17559308.390000001</v>
          </cell>
          <cell r="FR15"/>
          <cell r="FS15"/>
          <cell r="FT15"/>
          <cell r="FU15"/>
          <cell r="FV15"/>
          <cell r="FW15"/>
          <cell r="FX15"/>
          <cell r="FY15"/>
          <cell r="FZ15"/>
          <cell r="GA15"/>
          <cell r="GB15"/>
          <cell r="GC15"/>
          <cell r="GD15"/>
          <cell r="GE15"/>
          <cell r="GF15"/>
          <cell r="GG15"/>
          <cell r="GH15"/>
          <cell r="GI15"/>
          <cell r="GJ15"/>
          <cell r="GK15"/>
          <cell r="GL15"/>
          <cell r="GM15"/>
          <cell r="GN15"/>
          <cell r="GO15"/>
          <cell r="GP15"/>
          <cell r="GQ15"/>
          <cell r="GR15"/>
          <cell r="GS15"/>
          <cell r="GT15"/>
          <cell r="GU15"/>
          <cell r="GV15"/>
          <cell r="GW15"/>
          <cell r="GX15"/>
          <cell r="GY15"/>
          <cell r="GZ15"/>
          <cell r="HA15"/>
          <cell r="HB15"/>
          <cell r="HC15"/>
          <cell r="HD15"/>
          <cell r="HE15"/>
          <cell r="HF15"/>
          <cell r="HG15"/>
          <cell r="HH15"/>
          <cell r="HI15"/>
          <cell r="HJ15"/>
          <cell r="HK15"/>
          <cell r="HL15"/>
          <cell r="HM15"/>
          <cell r="HN15"/>
          <cell r="HO15"/>
          <cell r="HP15"/>
          <cell r="HQ15"/>
          <cell r="HR15"/>
          <cell r="HS15"/>
          <cell r="HT15"/>
          <cell r="HU15"/>
          <cell r="HV15"/>
          <cell r="HW15"/>
          <cell r="HX15"/>
          <cell r="HY15"/>
          <cell r="HZ15"/>
          <cell r="IA15"/>
          <cell r="IB15"/>
          <cell r="IC15"/>
          <cell r="ID15"/>
          <cell r="IE15"/>
          <cell r="IF15"/>
          <cell r="IG15"/>
          <cell r="IH15"/>
          <cell r="II15"/>
          <cell r="IJ15"/>
          <cell r="IK15"/>
          <cell r="IL15"/>
          <cell r="IM15"/>
          <cell r="IN15"/>
          <cell r="IO15"/>
          <cell r="IP15"/>
          <cell r="IQ15"/>
          <cell r="IR15"/>
          <cell r="IS15"/>
          <cell r="IT15"/>
          <cell r="IU15"/>
          <cell r="IV15"/>
          <cell r="IW15"/>
          <cell r="IX15"/>
          <cell r="IY15"/>
          <cell r="IZ15"/>
          <cell r="JA15"/>
          <cell r="JB15"/>
          <cell r="JC15"/>
          <cell r="JD15"/>
          <cell r="JE15"/>
          <cell r="JF15"/>
          <cell r="JG15"/>
          <cell r="JH15"/>
          <cell r="JI15"/>
          <cell r="JJ15"/>
          <cell r="JK15"/>
          <cell r="JL15"/>
          <cell r="JM15"/>
          <cell r="JN15"/>
          <cell r="JO15"/>
          <cell r="JP15"/>
          <cell r="JQ15"/>
          <cell r="JR15"/>
          <cell r="JS15"/>
          <cell r="JT15"/>
          <cell r="JU15"/>
          <cell r="JV15"/>
          <cell r="JW15"/>
          <cell r="JX15"/>
          <cell r="JY15"/>
          <cell r="JZ15"/>
          <cell r="KA15"/>
          <cell r="KB15"/>
          <cell r="KC15"/>
          <cell r="KD15"/>
          <cell r="KE15"/>
          <cell r="KF15"/>
          <cell r="KG15"/>
          <cell r="KH15"/>
          <cell r="KI15"/>
          <cell r="KJ15"/>
          <cell r="KK15"/>
          <cell r="KL15"/>
          <cell r="KM15"/>
          <cell r="KN15"/>
          <cell r="KO15"/>
          <cell r="KP15"/>
          <cell r="KQ15"/>
          <cell r="KR15"/>
          <cell r="KS15"/>
          <cell r="KT15"/>
          <cell r="KU15"/>
          <cell r="KV15"/>
          <cell r="KW15"/>
          <cell r="KX15"/>
          <cell r="KY15"/>
          <cell r="KZ15"/>
          <cell r="LA15"/>
          <cell r="LB15"/>
          <cell r="LC15"/>
          <cell r="LD15"/>
          <cell r="LE15"/>
          <cell r="LF15"/>
          <cell r="LG15"/>
          <cell r="LH15"/>
          <cell r="LI15"/>
        </row>
        <row r="16">
          <cell r="D16">
            <v>7116</v>
          </cell>
          <cell r="E16" t="str">
            <v>Porez na međunarodnu trgovinu i transakcije</v>
          </cell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  <cell r="AN16"/>
          <cell r="AO16"/>
          <cell r="AP16"/>
          <cell r="AQ16"/>
          <cell r="AR16"/>
          <cell r="AS16"/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/>
          <cell r="BG16"/>
          <cell r="BH16"/>
          <cell r="BI16"/>
          <cell r="BJ16"/>
          <cell r="BK16"/>
          <cell r="BL16"/>
          <cell r="BM16"/>
          <cell r="BN16"/>
          <cell r="BO16"/>
          <cell r="BP16"/>
          <cell r="BQ16"/>
          <cell r="BR16"/>
          <cell r="BS16"/>
          <cell r="BT16"/>
          <cell r="BU16"/>
          <cell r="BV16"/>
          <cell r="BW16"/>
          <cell r="BX16"/>
          <cell r="BY16"/>
          <cell r="BZ16"/>
          <cell r="CA16"/>
          <cell r="CB16"/>
          <cell r="CC16"/>
          <cell r="CD16"/>
          <cell r="CE16"/>
          <cell r="CF16"/>
          <cell r="CG16"/>
          <cell r="CH16"/>
          <cell r="CI16"/>
          <cell r="CJ16"/>
          <cell r="CK16"/>
          <cell r="CL16">
            <v>1102894.9200000002</v>
          </cell>
          <cell r="CM16">
            <v>1314712.1300000008</v>
          </cell>
          <cell r="CN16">
            <v>1860387.3400000003</v>
          </cell>
          <cell r="CO16">
            <v>2089824.5000000002</v>
          </cell>
          <cell r="CP16">
            <v>1988387.8799999994</v>
          </cell>
          <cell r="CQ16">
            <v>1996988.0300000007</v>
          </cell>
          <cell r="CR16">
            <v>2464457.4599999995</v>
          </cell>
          <cell r="CS16">
            <v>2205770.9</v>
          </cell>
          <cell r="CT16">
            <v>2039547.6500000001</v>
          </cell>
          <cell r="CU16">
            <v>2036206.1199999999</v>
          </cell>
          <cell r="CV16">
            <v>1479074.4800000004</v>
          </cell>
          <cell r="CW16">
            <v>1691131.2300000002</v>
          </cell>
          <cell r="CX16">
            <v>956509.68</v>
          </cell>
          <cell r="CY16">
            <v>1301360.32</v>
          </cell>
          <cell r="CZ16">
            <v>1639263.5</v>
          </cell>
          <cell r="DA16">
            <v>1828424.62</v>
          </cell>
          <cell r="DB16">
            <v>1872868.86</v>
          </cell>
          <cell r="DC16">
            <v>2141367.04</v>
          </cell>
          <cell r="DD16">
            <v>2584330.91</v>
          </cell>
          <cell r="DE16">
            <v>2351659.09</v>
          </cell>
          <cell r="DF16">
            <v>2203205.1</v>
          </cell>
          <cell r="DG16">
            <v>1997978.87</v>
          </cell>
          <cell r="DH16">
            <v>1427993.66</v>
          </cell>
          <cell r="DI16">
            <v>1965267.81</v>
          </cell>
          <cell r="DJ16">
            <v>1071213.9200000002</v>
          </cell>
          <cell r="DK16">
            <v>1444482.9499999995</v>
          </cell>
          <cell r="DL16">
            <v>2074964.34</v>
          </cell>
          <cell r="DM16">
            <v>1815828.5299999996</v>
          </cell>
          <cell r="DN16">
            <v>1872861.03</v>
          </cell>
          <cell r="DO16">
            <v>1899753.9300000002</v>
          </cell>
          <cell r="DP16">
            <v>2390343.2099999995</v>
          </cell>
          <cell r="DQ16">
            <v>2290094.3700000006</v>
          </cell>
          <cell r="DR16">
            <v>2132226.08</v>
          </cell>
          <cell r="DS16">
            <v>2264852.35</v>
          </cell>
          <cell r="DT16">
            <v>1654729.28</v>
          </cell>
          <cell r="DU16">
            <v>1976131.9299999995</v>
          </cell>
          <cell r="DV16">
            <v>1014140.86</v>
          </cell>
          <cell r="DW16">
            <v>1540490.17</v>
          </cell>
          <cell r="DX16">
            <v>1983786.94</v>
          </cell>
          <cell r="DY16">
            <v>2062637.22</v>
          </cell>
          <cell r="DZ16">
            <v>2073939.87</v>
          </cell>
          <cell r="EA16">
            <v>2201013.2200000002</v>
          </cell>
          <cell r="EB16">
            <v>2455559.5</v>
          </cell>
          <cell r="EC16">
            <v>2776408.9</v>
          </cell>
          <cell r="ED16">
            <v>2378559.9</v>
          </cell>
          <cell r="EE16">
            <v>2041655.91</v>
          </cell>
          <cell r="EF16">
            <v>1779286.64</v>
          </cell>
          <cell r="EG16">
            <v>1976163.59</v>
          </cell>
          <cell r="EH16">
            <v>1071292.49</v>
          </cell>
          <cell r="EI16">
            <v>1596950.17</v>
          </cell>
          <cell r="EJ16">
            <v>2226840.15</v>
          </cell>
          <cell r="EK16">
            <v>2007545.03</v>
          </cell>
          <cell r="EL16">
            <v>2283048.27</v>
          </cell>
          <cell r="EM16">
            <v>2361499.6</v>
          </cell>
          <cell r="EN16">
            <v>2521752.11</v>
          </cell>
          <cell r="EO16">
            <v>2861682.41</v>
          </cell>
          <cell r="EP16">
            <v>2150781.52</v>
          </cell>
          <cell r="EQ16">
            <v>2167495.09</v>
          </cell>
          <cell r="ER16">
            <v>1890362.65</v>
          </cell>
          <cell r="ES16">
            <v>2285551.31</v>
          </cell>
          <cell r="ET16">
            <v>1218936.71</v>
          </cell>
          <cell r="EU16">
            <v>1678360</v>
          </cell>
          <cell r="EV16">
            <v>2228428.98</v>
          </cell>
          <cell r="EW16">
            <v>2192466.4500000002</v>
          </cell>
          <cell r="EX16">
            <v>2597651.13</v>
          </cell>
          <cell r="EY16">
            <v>2330703.23</v>
          </cell>
          <cell r="EZ16">
            <v>2801895.93</v>
          </cell>
          <cell r="FA16">
            <v>2858882.98</v>
          </cell>
          <cell r="FB16">
            <v>2205218.35</v>
          </cell>
          <cell r="FC16">
            <v>2570061.1800000002</v>
          </cell>
          <cell r="FD16">
            <v>1901910.24</v>
          </cell>
          <cell r="FE16">
            <v>2050376.81</v>
          </cell>
          <cell r="FF16">
            <v>1424968.68</v>
          </cell>
          <cell r="FG16">
            <v>1733788.33</v>
          </cell>
          <cell r="FH16">
            <v>2462209.73</v>
          </cell>
          <cell r="FI16">
            <v>2531899.16</v>
          </cell>
          <cell r="FJ16">
            <v>2502520.2799999998</v>
          </cell>
          <cell r="FK16">
            <v>2485583.9700000002</v>
          </cell>
          <cell r="FL16">
            <v>3088089.4</v>
          </cell>
          <cell r="FM16">
            <v>2788700.72</v>
          </cell>
          <cell r="FN16">
            <v>2553125.85</v>
          </cell>
          <cell r="FO16">
            <v>2492699.6800000002</v>
          </cell>
          <cell r="FP16">
            <v>2023761.96</v>
          </cell>
          <cell r="FQ16">
            <v>2439192.98</v>
          </cell>
          <cell r="FR16"/>
          <cell r="FS16"/>
          <cell r="FT16"/>
          <cell r="FU16"/>
          <cell r="FV16"/>
          <cell r="FW16"/>
          <cell r="FX16"/>
          <cell r="FY16"/>
          <cell r="FZ16"/>
          <cell r="GA16"/>
          <cell r="GB16"/>
          <cell r="GC16"/>
          <cell r="GD16"/>
          <cell r="GE16"/>
          <cell r="GF16"/>
          <cell r="GG16"/>
          <cell r="GH16"/>
          <cell r="GI16"/>
          <cell r="GJ16"/>
          <cell r="GK16"/>
          <cell r="GL16"/>
          <cell r="GM16"/>
          <cell r="GN16"/>
          <cell r="GO16"/>
          <cell r="GP16"/>
          <cell r="GQ16"/>
          <cell r="GR16"/>
          <cell r="GS16"/>
          <cell r="GT16"/>
          <cell r="GU16"/>
          <cell r="GV16"/>
          <cell r="GW16"/>
          <cell r="GX16"/>
          <cell r="GY16"/>
          <cell r="GZ16"/>
          <cell r="HA16"/>
          <cell r="HB16"/>
          <cell r="HC16"/>
          <cell r="HD16"/>
          <cell r="HE16"/>
          <cell r="HF16"/>
          <cell r="HG16"/>
          <cell r="HH16"/>
          <cell r="HI16"/>
          <cell r="HJ16"/>
          <cell r="HK16"/>
          <cell r="HL16"/>
          <cell r="HM16"/>
          <cell r="HN16"/>
          <cell r="HO16"/>
          <cell r="HP16"/>
          <cell r="HQ16"/>
          <cell r="HR16"/>
          <cell r="HS16"/>
          <cell r="HT16"/>
          <cell r="HU16"/>
          <cell r="HV16"/>
          <cell r="HW16"/>
          <cell r="HX16"/>
          <cell r="HY16"/>
          <cell r="HZ16"/>
          <cell r="IA16"/>
          <cell r="IB16"/>
          <cell r="IC16"/>
          <cell r="ID16"/>
          <cell r="IE16"/>
          <cell r="IF16"/>
          <cell r="IG16"/>
          <cell r="IH16"/>
          <cell r="II16"/>
          <cell r="IJ16"/>
          <cell r="IK16"/>
          <cell r="IL16"/>
          <cell r="IM16"/>
          <cell r="IN16"/>
          <cell r="IO16"/>
          <cell r="IP16"/>
          <cell r="IQ16"/>
          <cell r="IR16"/>
          <cell r="IS16"/>
          <cell r="IT16"/>
          <cell r="IU16"/>
          <cell r="IV16"/>
          <cell r="IW16"/>
          <cell r="IX16"/>
          <cell r="IY16"/>
          <cell r="IZ16"/>
          <cell r="JA16"/>
          <cell r="JB16"/>
          <cell r="JC16"/>
          <cell r="JD16"/>
          <cell r="JE16"/>
          <cell r="JF16"/>
          <cell r="JG16"/>
          <cell r="JH16"/>
          <cell r="JI16"/>
          <cell r="JJ16"/>
          <cell r="JK16"/>
          <cell r="JL16"/>
          <cell r="JM16"/>
          <cell r="JN16"/>
          <cell r="JO16"/>
          <cell r="JP16"/>
          <cell r="JQ16"/>
          <cell r="JR16"/>
          <cell r="JS16"/>
          <cell r="JT16"/>
          <cell r="JU16"/>
          <cell r="JV16"/>
          <cell r="JW16"/>
          <cell r="JX16"/>
          <cell r="JY16"/>
          <cell r="JZ16"/>
          <cell r="KA16"/>
          <cell r="KB16"/>
          <cell r="KC16"/>
          <cell r="KD16"/>
          <cell r="KE16"/>
          <cell r="KF16"/>
          <cell r="KG16"/>
          <cell r="KH16"/>
          <cell r="KI16"/>
          <cell r="KJ16"/>
          <cell r="KK16"/>
          <cell r="KL16"/>
          <cell r="KM16"/>
          <cell r="KN16"/>
          <cell r="KO16"/>
          <cell r="KP16"/>
          <cell r="KQ16"/>
          <cell r="KR16"/>
          <cell r="KS16"/>
          <cell r="KT16"/>
          <cell r="KU16"/>
          <cell r="KV16"/>
          <cell r="KW16"/>
          <cell r="KX16"/>
          <cell r="KY16"/>
          <cell r="KZ16"/>
          <cell r="LA16"/>
          <cell r="LB16"/>
          <cell r="LC16"/>
          <cell r="LD16"/>
          <cell r="LE16"/>
          <cell r="LF16"/>
          <cell r="LG16"/>
          <cell r="LH16"/>
          <cell r="LI16"/>
        </row>
        <row r="17">
          <cell r="D17">
            <v>7118</v>
          </cell>
          <cell r="E17" t="str">
            <v>Ostali republički porezi</v>
          </cell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/>
          <cell r="BG17"/>
          <cell r="BH17"/>
          <cell r="BI17"/>
          <cell r="BJ17"/>
          <cell r="BK17"/>
          <cell r="BL17"/>
          <cell r="BM17"/>
          <cell r="BN17"/>
          <cell r="BO17"/>
          <cell r="BP17"/>
          <cell r="BQ17"/>
          <cell r="BR17"/>
          <cell r="BS17"/>
          <cell r="BT17"/>
          <cell r="BU17"/>
          <cell r="BV17"/>
          <cell r="BW17"/>
          <cell r="BX17"/>
          <cell r="BY17"/>
          <cell r="BZ17"/>
          <cell r="CA17"/>
          <cell r="CB17"/>
          <cell r="CC17"/>
          <cell r="CD17"/>
          <cell r="CE17"/>
          <cell r="CF17"/>
          <cell r="CG17"/>
          <cell r="CH17"/>
          <cell r="CI17"/>
          <cell r="CJ17"/>
          <cell r="CK17"/>
          <cell r="CL17">
            <v>295222.94000000006</v>
          </cell>
          <cell r="CM17">
            <v>270164.90999999992</v>
          </cell>
          <cell r="CN17">
            <v>351628.71</v>
          </cell>
          <cell r="CO17">
            <v>434315.91000000003</v>
          </cell>
          <cell r="CP17">
            <v>461704.03</v>
          </cell>
          <cell r="CQ17">
            <v>485397.07</v>
          </cell>
          <cell r="CR17">
            <v>545196.39000000013</v>
          </cell>
          <cell r="CS17">
            <v>493389.22000000003</v>
          </cell>
          <cell r="CT17">
            <v>528832.29000000015</v>
          </cell>
          <cell r="CU17">
            <v>429830.19</v>
          </cell>
          <cell r="CV17">
            <v>402695.85000000003</v>
          </cell>
          <cell r="CW17">
            <v>390434.24000000011</v>
          </cell>
          <cell r="CX17">
            <v>257844.3</v>
          </cell>
          <cell r="CY17">
            <v>330138.67</v>
          </cell>
          <cell r="CZ17">
            <v>443171.56</v>
          </cell>
          <cell r="DA17">
            <v>507536.21</v>
          </cell>
          <cell r="DB17">
            <v>532418.4</v>
          </cell>
          <cell r="DC17">
            <v>568768.81999999995</v>
          </cell>
          <cell r="DD17">
            <v>587460.77</v>
          </cell>
          <cell r="DE17">
            <v>616895.22</v>
          </cell>
          <cell r="DF17">
            <v>576626.91</v>
          </cell>
          <cell r="DG17">
            <v>561680.22</v>
          </cell>
          <cell r="DH17">
            <v>461901.98</v>
          </cell>
          <cell r="DI17">
            <v>527177.4</v>
          </cell>
          <cell r="DJ17">
            <v>409619.65</v>
          </cell>
          <cell r="DK17">
            <v>402295.89999999991</v>
          </cell>
          <cell r="DL17">
            <v>437220.69</v>
          </cell>
          <cell r="DM17">
            <v>528926.12</v>
          </cell>
          <cell r="DN17">
            <v>542376.13</v>
          </cell>
          <cell r="DO17">
            <v>577563.37999999989</v>
          </cell>
          <cell r="DP17">
            <v>733553.89000000013</v>
          </cell>
          <cell r="DQ17">
            <v>721824.67999999982</v>
          </cell>
          <cell r="DR17">
            <v>652826.26</v>
          </cell>
          <cell r="DS17">
            <v>545196.38</v>
          </cell>
          <cell r="DT17">
            <v>614231.27</v>
          </cell>
          <cell r="DU17">
            <v>953907.83000000019</v>
          </cell>
          <cell r="DV17">
            <v>495325.63</v>
          </cell>
          <cell r="DW17">
            <v>526465.79</v>
          </cell>
          <cell r="DX17">
            <v>821264.36</v>
          </cell>
          <cell r="DY17">
            <v>877433.16</v>
          </cell>
          <cell r="DZ17">
            <v>817218.52</v>
          </cell>
          <cell r="EA17">
            <v>847400.54</v>
          </cell>
          <cell r="EB17">
            <v>803287.62</v>
          </cell>
          <cell r="EC17">
            <v>969255.59</v>
          </cell>
          <cell r="ED17">
            <v>810579.96</v>
          </cell>
          <cell r="EE17">
            <v>765402.12</v>
          </cell>
          <cell r="EF17">
            <v>664121.96</v>
          </cell>
          <cell r="EG17">
            <v>801639.56</v>
          </cell>
          <cell r="EH17">
            <v>569690.59</v>
          </cell>
          <cell r="EI17">
            <v>598779.14</v>
          </cell>
          <cell r="EJ17">
            <v>802243.94</v>
          </cell>
          <cell r="EK17">
            <v>850385.11</v>
          </cell>
          <cell r="EL17">
            <v>757543.52</v>
          </cell>
          <cell r="EM17">
            <v>866563.33</v>
          </cell>
          <cell r="EN17">
            <v>853612.16</v>
          </cell>
          <cell r="EO17">
            <v>800165.96</v>
          </cell>
          <cell r="EP17">
            <v>790786.2</v>
          </cell>
          <cell r="EQ17">
            <v>816467.23</v>
          </cell>
          <cell r="ER17">
            <v>703813.25</v>
          </cell>
          <cell r="ES17">
            <v>789688.92</v>
          </cell>
          <cell r="ET17">
            <v>714376.2</v>
          </cell>
          <cell r="EU17">
            <v>607913.56999999995</v>
          </cell>
          <cell r="EV17">
            <v>679214.74</v>
          </cell>
          <cell r="EW17">
            <v>726283.06</v>
          </cell>
          <cell r="EX17">
            <v>742764.21</v>
          </cell>
          <cell r="EY17">
            <v>918480.01</v>
          </cell>
          <cell r="EZ17">
            <v>862142.09</v>
          </cell>
          <cell r="FA17">
            <v>844808.84</v>
          </cell>
          <cell r="FB17">
            <v>807995.68</v>
          </cell>
          <cell r="FC17">
            <v>779773.24</v>
          </cell>
          <cell r="FD17">
            <v>794381.73</v>
          </cell>
          <cell r="FE17">
            <v>835497.61</v>
          </cell>
          <cell r="FF17">
            <v>720320.96</v>
          </cell>
          <cell r="FG17">
            <v>3098848.85</v>
          </cell>
          <cell r="FH17">
            <v>777051.66</v>
          </cell>
          <cell r="FI17">
            <v>910873.03</v>
          </cell>
          <cell r="FJ17">
            <v>858869.92</v>
          </cell>
          <cell r="FK17">
            <v>925408.95</v>
          </cell>
          <cell r="FL17">
            <v>1005932.01</v>
          </cell>
          <cell r="FM17">
            <v>1032698.94</v>
          </cell>
          <cell r="FN17">
            <v>1007337.9</v>
          </cell>
          <cell r="FO17">
            <v>924594.05</v>
          </cell>
          <cell r="FP17">
            <v>976013.74</v>
          </cell>
          <cell r="FQ17">
            <v>882757.09</v>
          </cell>
          <cell r="FR17"/>
          <cell r="FS17"/>
          <cell r="FT17"/>
          <cell r="FU17"/>
          <cell r="FV17"/>
          <cell r="FW17"/>
          <cell r="FX17"/>
          <cell r="FY17"/>
          <cell r="FZ17"/>
          <cell r="GA17"/>
          <cell r="GB17"/>
          <cell r="GC17"/>
          <cell r="GD17"/>
          <cell r="GE17"/>
          <cell r="GF17"/>
          <cell r="GG17"/>
          <cell r="GH17"/>
          <cell r="GI17"/>
          <cell r="GJ17"/>
          <cell r="GK17"/>
          <cell r="GL17"/>
          <cell r="GM17"/>
          <cell r="GN17"/>
          <cell r="GO17"/>
          <cell r="GP17"/>
          <cell r="GQ17"/>
          <cell r="GR17"/>
          <cell r="GS17"/>
          <cell r="GT17"/>
          <cell r="GU17"/>
          <cell r="GV17"/>
          <cell r="GW17"/>
          <cell r="GX17"/>
          <cell r="GY17"/>
          <cell r="GZ17"/>
          <cell r="HA17"/>
          <cell r="HB17"/>
          <cell r="HC17"/>
          <cell r="HD17"/>
          <cell r="HE17"/>
          <cell r="HF17"/>
          <cell r="HG17"/>
          <cell r="HH17"/>
          <cell r="HI17"/>
          <cell r="HJ17"/>
          <cell r="HK17"/>
          <cell r="HL17"/>
          <cell r="HM17"/>
          <cell r="HN17"/>
          <cell r="HO17"/>
          <cell r="HP17"/>
          <cell r="HQ17"/>
          <cell r="HR17"/>
          <cell r="HS17"/>
          <cell r="HT17"/>
          <cell r="HU17"/>
          <cell r="HV17"/>
          <cell r="HW17"/>
          <cell r="HX17"/>
          <cell r="HY17"/>
          <cell r="HZ17"/>
          <cell r="IA17"/>
          <cell r="IB17"/>
          <cell r="IC17"/>
          <cell r="ID17"/>
          <cell r="IE17"/>
          <cell r="IF17"/>
          <cell r="IG17"/>
          <cell r="IH17"/>
          <cell r="II17"/>
          <cell r="IJ17"/>
          <cell r="IK17"/>
          <cell r="IL17"/>
          <cell r="IM17"/>
          <cell r="IN17"/>
          <cell r="IO17"/>
          <cell r="IP17"/>
          <cell r="IQ17"/>
          <cell r="IR17"/>
          <cell r="IS17"/>
          <cell r="IT17"/>
          <cell r="IU17"/>
          <cell r="IV17"/>
          <cell r="IW17"/>
          <cell r="IX17"/>
          <cell r="IY17"/>
          <cell r="IZ17"/>
          <cell r="JA17"/>
          <cell r="JB17"/>
          <cell r="JC17"/>
          <cell r="JD17"/>
          <cell r="JE17"/>
          <cell r="JF17"/>
          <cell r="JG17"/>
          <cell r="JH17"/>
          <cell r="JI17"/>
          <cell r="JJ17"/>
          <cell r="JK17"/>
          <cell r="JL17"/>
          <cell r="JM17"/>
          <cell r="JN17"/>
          <cell r="JO17"/>
          <cell r="JP17"/>
          <cell r="JQ17"/>
          <cell r="JR17"/>
          <cell r="JS17"/>
          <cell r="JT17"/>
          <cell r="JU17"/>
          <cell r="JV17"/>
          <cell r="JW17"/>
          <cell r="JX17"/>
          <cell r="JY17"/>
          <cell r="JZ17"/>
          <cell r="KA17"/>
          <cell r="KB17"/>
          <cell r="KC17"/>
          <cell r="KD17"/>
          <cell r="KE17"/>
          <cell r="KF17"/>
          <cell r="KG17"/>
          <cell r="KH17"/>
          <cell r="KI17"/>
          <cell r="KJ17"/>
          <cell r="KK17"/>
          <cell r="KL17"/>
          <cell r="KM17"/>
          <cell r="KN17"/>
          <cell r="KO17"/>
          <cell r="KP17"/>
          <cell r="KQ17"/>
          <cell r="KR17"/>
          <cell r="KS17"/>
          <cell r="KT17"/>
          <cell r="KU17"/>
          <cell r="KV17"/>
          <cell r="KW17"/>
          <cell r="KX17"/>
          <cell r="KY17"/>
          <cell r="KZ17"/>
          <cell r="LA17"/>
          <cell r="LB17"/>
          <cell r="LC17"/>
          <cell r="LD17"/>
          <cell r="LE17"/>
          <cell r="LF17"/>
          <cell r="LG17"/>
          <cell r="LH17"/>
          <cell r="LI17"/>
        </row>
        <row r="18">
          <cell r="A18"/>
          <cell r="B18"/>
          <cell r="C18">
            <v>712</v>
          </cell>
          <cell r="D18">
            <v>712</v>
          </cell>
          <cell r="E18" t="str">
            <v>Doprinosi</v>
          </cell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  <cell r="AN18"/>
          <cell r="AO18"/>
          <cell r="AP18"/>
          <cell r="AQ18"/>
          <cell r="AR18"/>
          <cell r="AS18"/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/>
          <cell r="BG18"/>
          <cell r="BH18"/>
          <cell r="BI18"/>
          <cell r="BJ18"/>
          <cell r="BK18"/>
          <cell r="BL18"/>
          <cell r="BM18"/>
          <cell r="BN18"/>
          <cell r="BO18"/>
          <cell r="BP18"/>
          <cell r="BQ18"/>
          <cell r="BR18"/>
          <cell r="BS18"/>
          <cell r="BT18"/>
          <cell r="BU18"/>
          <cell r="BV18"/>
          <cell r="BW18"/>
          <cell r="BX18"/>
          <cell r="BY18"/>
          <cell r="BZ18"/>
          <cell r="CA18"/>
          <cell r="CB18"/>
          <cell r="CC18"/>
          <cell r="CD18"/>
          <cell r="CE18"/>
          <cell r="CF18"/>
          <cell r="CG18"/>
          <cell r="CH18"/>
          <cell r="CI18"/>
          <cell r="CJ18"/>
          <cell r="CK18"/>
          <cell r="CL18">
            <v>11682979.650000002</v>
          </cell>
          <cell r="CM18">
            <v>27994298.859999996</v>
          </cell>
          <cell r="CN18">
            <v>28945916.929999996</v>
          </cell>
          <cell r="CO18">
            <v>27280628.25</v>
          </cell>
          <cell r="CP18">
            <v>28636828.640000008</v>
          </cell>
          <cell r="CQ18">
            <v>32181705.779999986</v>
          </cell>
          <cell r="CR18">
            <v>33084499.86999999</v>
          </cell>
          <cell r="CS18">
            <v>36125435.900000021</v>
          </cell>
          <cell r="CT18">
            <v>38355351.650000013</v>
          </cell>
          <cell r="CU18">
            <v>43749236.140000015</v>
          </cell>
          <cell r="CV18">
            <v>30216321.530000016</v>
          </cell>
          <cell r="CW18">
            <v>60241080.990000017</v>
          </cell>
          <cell r="CX18">
            <v>17610366.019999992</v>
          </cell>
          <cell r="CY18">
            <v>27692962.629999995</v>
          </cell>
          <cell r="CZ18">
            <v>29711005.170000013</v>
          </cell>
          <cell r="DA18">
            <v>32199860.619999997</v>
          </cell>
          <cell r="DB18">
            <v>36807892.170000002</v>
          </cell>
          <cell r="DC18">
            <v>36834320.209999993</v>
          </cell>
          <cell r="DD18">
            <v>35671054.020000011</v>
          </cell>
          <cell r="DE18">
            <v>35976379.269999973</v>
          </cell>
          <cell r="DF18">
            <v>32269308.189999994</v>
          </cell>
          <cell r="DG18">
            <v>48759873.820000008</v>
          </cell>
          <cell r="DH18">
            <v>35594183.499999993</v>
          </cell>
          <cell r="DI18">
            <v>75176038.930000007</v>
          </cell>
          <cell r="DJ18">
            <v>19334368.370000001</v>
          </cell>
          <cell r="DK18">
            <v>29761964.470000003</v>
          </cell>
          <cell r="DL18">
            <v>34742689.229999982</v>
          </cell>
          <cell r="DM18">
            <v>36027646.540000007</v>
          </cell>
          <cell r="DN18">
            <v>31171999</v>
          </cell>
          <cell r="DO18">
            <v>36861388.580000021</v>
          </cell>
          <cell r="DP18">
            <v>41869300.420000009</v>
          </cell>
          <cell r="DQ18">
            <v>38587920.599999979</v>
          </cell>
          <cell r="DR18">
            <v>37149241.379999995</v>
          </cell>
          <cell r="DS18">
            <v>40193107.020000026</v>
          </cell>
          <cell r="DT18">
            <v>27196160.52</v>
          </cell>
          <cell r="DU18">
            <v>64393034.539999999</v>
          </cell>
          <cell r="DV18">
            <v>13982919.93</v>
          </cell>
          <cell r="DW18">
            <v>36106208.009999998</v>
          </cell>
          <cell r="DX18">
            <v>40051000.780000001</v>
          </cell>
          <cell r="DY18">
            <v>34479540.670000002</v>
          </cell>
          <cell r="DZ18">
            <v>35404319.93</v>
          </cell>
          <cell r="EA18">
            <v>38326161.630000003</v>
          </cell>
          <cell r="EB18">
            <v>34478165.640000001</v>
          </cell>
          <cell r="EC18">
            <v>37521101.960000001</v>
          </cell>
          <cell r="ED18">
            <v>41215546.949999996</v>
          </cell>
          <cell r="EE18">
            <v>36918801.259999998</v>
          </cell>
          <cell r="EF18">
            <v>38950936.620000005</v>
          </cell>
          <cell r="EG18">
            <v>75450500.909999996</v>
          </cell>
          <cell r="EH18">
            <v>15942566.910000002</v>
          </cell>
          <cell r="EI18">
            <v>32105522.039999999</v>
          </cell>
          <cell r="EJ18">
            <v>37652066.75</v>
          </cell>
          <cell r="EK18">
            <v>35977730.460000001</v>
          </cell>
          <cell r="EL18">
            <v>40567246.729999997</v>
          </cell>
          <cell r="EM18">
            <v>40389805.469999999</v>
          </cell>
          <cell r="EN18">
            <v>44393326.049999997</v>
          </cell>
          <cell r="EO18">
            <v>43764113.43</v>
          </cell>
          <cell r="EP18">
            <v>39922755.840000004</v>
          </cell>
          <cell r="EQ18">
            <v>42882136.189999998</v>
          </cell>
          <cell r="ER18">
            <v>43774643.869999997</v>
          </cell>
          <cell r="ES18">
            <v>77580718.680000007</v>
          </cell>
          <cell r="ET18">
            <v>14572676.99</v>
          </cell>
          <cell r="EU18">
            <v>36938118.07</v>
          </cell>
          <cell r="EV18">
            <v>43053255.969999999</v>
          </cell>
          <cell r="EW18">
            <v>41029948</v>
          </cell>
          <cell r="EX18">
            <v>40388291.549999997</v>
          </cell>
          <cell r="EY18">
            <v>42077356.240000002</v>
          </cell>
          <cell r="EZ18">
            <v>45673467.219999999</v>
          </cell>
          <cell r="FA18">
            <v>45633852.549999997</v>
          </cell>
          <cell r="FB18">
            <v>41964422.920000002</v>
          </cell>
          <cell r="FC18">
            <v>47821348.07</v>
          </cell>
          <cell r="FD18">
            <v>44976968.909999996</v>
          </cell>
          <cell r="FE18">
            <v>80310407.909999996</v>
          </cell>
          <cell r="FF18">
            <v>16498881.48</v>
          </cell>
          <cell r="FG18">
            <v>41912269.38000001</v>
          </cell>
          <cell r="FH18">
            <v>41047599.18</v>
          </cell>
          <cell r="FI18">
            <v>50290988.940000005</v>
          </cell>
          <cell r="FJ18">
            <v>37496285.130000003</v>
          </cell>
          <cell r="FK18">
            <v>45280786.510000005</v>
          </cell>
          <cell r="FL18">
            <v>48662139.43999999</v>
          </cell>
          <cell r="FM18">
            <v>45770745.839999996</v>
          </cell>
          <cell r="FN18">
            <v>43611346.450000003</v>
          </cell>
          <cell r="FO18">
            <v>46487647.670000002</v>
          </cell>
          <cell r="FP18">
            <v>44027184.359999999</v>
          </cell>
          <cell r="FQ18">
            <v>85179894.560000002</v>
          </cell>
          <cell r="FR18"/>
          <cell r="FS18"/>
          <cell r="FT18"/>
          <cell r="FU18"/>
          <cell r="FV18"/>
          <cell r="FW18"/>
          <cell r="FX18"/>
          <cell r="FY18"/>
          <cell r="FZ18"/>
          <cell r="GA18"/>
          <cell r="GB18"/>
          <cell r="GC18"/>
          <cell r="GD18"/>
          <cell r="GE18"/>
          <cell r="GF18"/>
          <cell r="GG18"/>
          <cell r="GH18"/>
          <cell r="GI18"/>
          <cell r="GJ18"/>
          <cell r="GK18"/>
          <cell r="GL18"/>
          <cell r="GM18"/>
          <cell r="GN18"/>
          <cell r="GO18"/>
          <cell r="GP18"/>
          <cell r="GQ18"/>
          <cell r="GR18"/>
          <cell r="GS18"/>
          <cell r="GT18"/>
          <cell r="GU18"/>
          <cell r="GV18"/>
          <cell r="GW18"/>
          <cell r="GX18"/>
          <cell r="GY18"/>
          <cell r="GZ18"/>
          <cell r="HA18"/>
          <cell r="HB18"/>
          <cell r="HC18"/>
          <cell r="HD18"/>
          <cell r="HE18"/>
          <cell r="HF18"/>
          <cell r="HG18"/>
          <cell r="HH18"/>
          <cell r="HI18"/>
          <cell r="HJ18"/>
          <cell r="HK18"/>
          <cell r="HL18"/>
          <cell r="HM18"/>
          <cell r="HN18"/>
          <cell r="HO18"/>
          <cell r="HP18"/>
          <cell r="HQ18"/>
          <cell r="HR18"/>
          <cell r="HS18"/>
          <cell r="HT18"/>
          <cell r="HU18"/>
          <cell r="HV18"/>
          <cell r="HW18"/>
          <cell r="HX18"/>
          <cell r="HY18"/>
          <cell r="HZ18"/>
          <cell r="IA18"/>
          <cell r="IB18"/>
          <cell r="IC18"/>
          <cell r="ID18"/>
          <cell r="IE18"/>
          <cell r="IF18"/>
          <cell r="IG18"/>
          <cell r="IH18"/>
          <cell r="II18"/>
          <cell r="IJ18"/>
          <cell r="IK18"/>
          <cell r="IL18"/>
          <cell r="IM18"/>
          <cell r="IN18"/>
          <cell r="IO18"/>
          <cell r="IP18"/>
          <cell r="IQ18"/>
          <cell r="IR18"/>
          <cell r="IS18"/>
          <cell r="IT18"/>
          <cell r="IU18"/>
          <cell r="IV18"/>
          <cell r="IW18"/>
          <cell r="IX18"/>
          <cell r="IY18"/>
          <cell r="IZ18"/>
          <cell r="JA18"/>
          <cell r="JB18"/>
          <cell r="JC18"/>
          <cell r="JD18"/>
          <cell r="JE18"/>
          <cell r="JF18"/>
          <cell r="JG18"/>
          <cell r="JH18"/>
          <cell r="JI18"/>
          <cell r="JJ18"/>
          <cell r="JK18"/>
          <cell r="JL18"/>
          <cell r="JM18"/>
          <cell r="JN18"/>
          <cell r="JO18"/>
          <cell r="JP18"/>
          <cell r="JQ18"/>
          <cell r="JR18"/>
          <cell r="JS18"/>
          <cell r="JT18"/>
          <cell r="JU18"/>
          <cell r="JV18"/>
          <cell r="JW18"/>
          <cell r="JX18"/>
          <cell r="JY18"/>
          <cell r="JZ18"/>
          <cell r="KA18"/>
          <cell r="KB18"/>
          <cell r="KC18"/>
          <cell r="KD18"/>
          <cell r="KE18"/>
          <cell r="KF18"/>
          <cell r="KG18"/>
          <cell r="KH18"/>
          <cell r="KI18"/>
          <cell r="KJ18"/>
          <cell r="KK18"/>
          <cell r="KL18"/>
          <cell r="KM18"/>
          <cell r="KN18"/>
          <cell r="KO18"/>
          <cell r="KP18"/>
          <cell r="KQ18"/>
          <cell r="KR18"/>
          <cell r="KS18"/>
          <cell r="KT18"/>
          <cell r="KU18"/>
          <cell r="KV18"/>
          <cell r="KW18"/>
          <cell r="KX18"/>
          <cell r="KY18"/>
          <cell r="KZ18"/>
          <cell r="LA18"/>
          <cell r="LB18"/>
          <cell r="LC18"/>
          <cell r="LD18"/>
          <cell r="LE18"/>
          <cell r="LF18"/>
          <cell r="LG18"/>
          <cell r="LH18"/>
          <cell r="LI18"/>
        </row>
        <row r="19">
          <cell r="D19">
            <v>7121</v>
          </cell>
          <cell r="E19" t="str">
            <v>Doprinosi za penzijsko i invalidsko osiguranje</v>
          </cell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  <cell r="AQ19"/>
          <cell r="AR19"/>
          <cell r="AS19"/>
          <cell r="AT19"/>
          <cell r="AU19"/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/>
          <cell r="BG19"/>
          <cell r="BH19"/>
          <cell r="BI19"/>
          <cell r="BJ19"/>
          <cell r="BK19"/>
          <cell r="BL19"/>
          <cell r="BM19"/>
          <cell r="BN19"/>
          <cell r="BO19"/>
          <cell r="BP19"/>
          <cell r="BQ19"/>
          <cell r="BR19"/>
          <cell r="BS19"/>
          <cell r="BT19"/>
          <cell r="BU19"/>
          <cell r="BV19"/>
          <cell r="BW19"/>
          <cell r="BX19"/>
          <cell r="BY19"/>
          <cell r="BZ19"/>
          <cell r="CA19"/>
          <cell r="CB19"/>
          <cell r="CC19"/>
          <cell r="CD19"/>
          <cell r="CE19"/>
          <cell r="CF19"/>
          <cell r="CG19"/>
          <cell r="CH19"/>
          <cell r="CI19"/>
          <cell r="CJ19"/>
          <cell r="CK19"/>
          <cell r="CL19">
            <v>6569958.7900000019</v>
          </cell>
          <cell r="CM19">
            <v>16611196.839999998</v>
          </cell>
          <cell r="CN19">
            <v>17067697.949999996</v>
          </cell>
          <cell r="CO19">
            <v>16395294.609999999</v>
          </cell>
          <cell r="CP19">
            <v>17202945.740000002</v>
          </cell>
          <cell r="CQ19">
            <v>19884670.049999997</v>
          </cell>
          <cell r="CR19">
            <v>20554627.069999993</v>
          </cell>
          <cell r="CS19">
            <v>21794241.240000013</v>
          </cell>
          <cell r="CT19">
            <v>24404439.250000011</v>
          </cell>
          <cell r="CU19">
            <v>26554882.900000017</v>
          </cell>
          <cell r="CV19">
            <v>18167916.660000004</v>
          </cell>
          <cell r="CW19">
            <v>36741484.63000001</v>
          </cell>
          <cell r="CX19">
            <v>11471497.619999999</v>
          </cell>
          <cell r="CY19">
            <v>17428110.199999999</v>
          </cell>
          <cell r="CZ19">
            <v>17730616.32</v>
          </cell>
          <cell r="DA19">
            <v>19478759.109999999</v>
          </cell>
          <cell r="DB19">
            <v>22230622.68</v>
          </cell>
          <cell r="DC19">
            <v>22243647.52</v>
          </cell>
          <cell r="DD19">
            <v>21915813.260000002</v>
          </cell>
          <cell r="DE19">
            <v>21555700.870000001</v>
          </cell>
          <cell r="DF19">
            <v>19594244.739999998</v>
          </cell>
          <cell r="DG19">
            <v>29370699.489999998</v>
          </cell>
          <cell r="DH19">
            <v>21438880.609999999</v>
          </cell>
          <cell r="DI19">
            <v>45661635.619999997</v>
          </cell>
          <cell r="DJ19">
            <v>11664478.33</v>
          </cell>
          <cell r="DK19">
            <v>17929835.500000011</v>
          </cell>
          <cell r="DL19">
            <v>20966658.349999998</v>
          </cell>
          <cell r="DM19">
            <v>21707838.580000013</v>
          </cell>
          <cell r="DN19">
            <v>18812433.620000005</v>
          </cell>
          <cell r="DO19">
            <v>22230880.830000017</v>
          </cell>
          <cell r="DP19">
            <v>25263471.430000011</v>
          </cell>
          <cell r="DQ19">
            <v>23215461.899999999</v>
          </cell>
          <cell r="DR19">
            <v>22364190.540000003</v>
          </cell>
          <cell r="DS19">
            <v>23824814.610000018</v>
          </cell>
          <cell r="DT19">
            <v>16253765.800000006</v>
          </cell>
          <cell r="DU19">
            <v>39865409.649999991</v>
          </cell>
          <cell r="DV19">
            <v>8441766.75</v>
          </cell>
          <cell r="DW19">
            <v>21544837.75</v>
          </cell>
          <cell r="DX19">
            <v>24016994.960000001</v>
          </cell>
          <cell r="DY19">
            <v>20790455.370000001</v>
          </cell>
          <cell r="DZ19">
            <v>21319783.719999999</v>
          </cell>
          <cell r="EA19">
            <v>22969090.460000001</v>
          </cell>
          <cell r="EB19">
            <v>19655578.5</v>
          </cell>
          <cell r="EC19">
            <v>21952510.280000001</v>
          </cell>
          <cell r="ED19">
            <v>23706362.129999999</v>
          </cell>
          <cell r="EE19">
            <v>21436627.02</v>
          </cell>
          <cell r="EF19">
            <v>23973031.350000001</v>
          </cell>
          <cell r="EG19">
            <v>43746286.119999997</v>
          </cell>
          <cell r="EH19">
            <v>9612063.3000000007</v>
          </cell>
          <cell r="EI19">
            <v>19294210.57</v>
          </cell>
          <cell r="EJ19">
            <v>22627334.059999999</v>
          </cell>
          <cell r="EK19">
            <v>21639290.52</v>
          </cell>
          <cell r="EL19">
            <v>24386054.73</v>
          </cell>
          <cell r="EM19">
            <v>24310877.91</v>
          </cell>
          <cell r="EN19">
            <v>27022741.59</v>
          </cell>
          <cell r="EO19">
            <v>26577706.039999999</v>
          </cell>
          <cell r="EP19">
            <v>24050825.579999998</v>
          </cell>
          <cell r="EQ19">
            <v>25998719</v>
          </cell>
          <cell r="ER19">
            <v>29222952.370000001</v>
          </cell>
          <cell r="ES19">
            <v>48299287.68</v>
          </cell>
          <cell r="ET19">
            <v>8994145.9900000002</v>
          </cell>
          <cell r="EU19">
            <v>22424749.280000001</v>
          </cell>
          <cell r="EV19">
            <v>26103027.100000001</v>
          </cell>
          <cell r="EW19">
            <v>24891690.100000001</v>
          </cell>
          <cell r="EX19">
            <v>24475000.460000001</v>
          </cell>
          <cell r="EY19">
            <v>25149415.170000002</v>
          </cell>
          <cell r="EZ19">
            <v>27081123.02</v>
          </cell>
          <cell r="FA19">
            <v>27031179.09</v>
          </cell>
          <cell r="FB19">
            <v>25382505.710000001</v>
          </cell>
          <cell r="FC19">
            <v>29472537.77</v>
          </cell>
          <cell r="FD19">
            <v>27715796.140000001</v>
          </cell>
          <cell r="FE19">
            <v>48261788.450000003</v>
          </cell>
          <cell r="FF19">
            <v>9695765.5800000001</v>
          </cell>
          <cell r="FG19">
            <v>24593790.260000002</v>
          </cell>
          <cell r="FH19">
            <v>23923752.719999999</v>
          </cell>
          <cell r="FI19">
            <v>29650595.870000001</v>
          </cell>
          <cell r="FJ19">
            <v>22104934.850000001</v>
          </cell>
          <cell r="FK19">
            <v>27009559.609999999</v>
          </cell>
          <cell r="FL19">
            <v>28964205.43</v>
          </cell>
          <cell r="FM19">
            <v>27519220.43</v>
          </cell>
          <cell r="FN19">
            <v>26730921.559999999</v>
          </cell>
          <cell r="FO19">
            <v>28563512.620000001</v>
          </cell>
          <cell r="FP19">
            <v>27240325.079999998</v>
          </cell>
          <cell r="FQ19">
            <v>53184840.350000001</v>
          </cell>
          <cell r="FR19"/>
          <cell r="FS19"/>
          <cell r="FT19"/>
          <cell r="FU19"/>
          <cell r="FV19"/>
          <cell r="FW19"/>
          <cell r="FX19"/>
          <cell r="FY19"/>
          <cell r="FZ19"/>
          <cell r="GA19"/>
          <cell r="GB19"/>
          <cell r="GC19"/>
          <cell r="GD19"/>
          <cell r="GE19"/>
          <cell r="GF19"/>
          <cell r="GG19"/>
          <cell r="GH19"/>
          <cell r="GI19"/>
          <cell r="GJ19"/>
          <cell r="GK19"/>
          <cell r="GL19"/>
          <cell r="GM19"/>
          <cell r="GN19"/>
          <cell r="GO19"/>
          <cell r="GP19"/>
          <cell r="GQ19"/>
          <cell r="GR19"/>
          <cell r="GS19"/>
          <cell r="GT19"/>
          <cell r="GU19"/>
          <cell r="GV19"/>
          <cell r="GW19"/>
          <cell r="GX19"/>
          <cell r="GY19"/>
          <cell r="GZ19"/>
          <cell r="HA19"/>
          <cell r="HB19"/>
          <cell r="HC19"/>
          <cell r="HD19"/>
          <cell r="HE19"/>
          <cell r="HF19"/>
          <cell r="HG19"/>
          <cell r="HH19"/>
          <cell r="HI19"/>
          <cell r="HJ19"/>
          <cell r="HK19"/>
          <cell r="HL19"/>
          <cell r="HM19"/>
          <cell r="HN19"/>
          <cell r="HO19"/>
          <cell r="HP19"/>
          <cell r="HQ19"/>
          <cell r="HR19"/>
          <cell r="HS19"/>
          <cell r="HT19"/>
          <cell r="HU19"/>
          <cell r="HV19"/>
          <cell r="HW19"/>
          <cell r="HX19"/>
          <cell r="HY19"/>
          <cell r="HZ19"/>
          <cell r="IA19"/>
          <cell r="IB19"/>
          <cell r="IC19"/>
          <cell r="ID19"/>
          <cell r="IE19"/>
          <cell r="IF19"/>
          <cell r="IG19"/>
          <cell r="IH19"/>
          <cell r="II19"/>
          <cell r="IJ19"/>
          <cell r="IK19"/>
          <cell r="IL19"/>
          <cell r="IM19"/>
          <cell r="IN19"/>
          <cell r="IO19"/>
          <cell r="IP19"/>
          <cell r="IQ19"/>
          <cell r="IR19"/>
          <cell r="IS19"/>
          <cell r="IT19"/>
          <cell r="IU19"/>
          <cell r="IV19"/>
          <cell r="IW19"/>
          <cell r="IX19"/>
          <cell r="IY19"/>
          <cell r="IZ19"/>
          <cell r="JA19"/>
          <cell r="JB19"/>
          <cell r="JC19"/>
          <cell r="JD19"/>
          <cell r="JE19"/>
          <cell r="JF19"/>
          <cell r="JG19"/>
          <cell r="JH19"/>
          <cell r="JI19"/>
          <cell r="JJ19"/>
          <cell r="JK19"/>
          <cell r="JL19"/>
          <cell r="JM19"/>
          <cell r="JN19"/>
          <cell r="JO19"/>
          <cell r="JP19"/>
          <cell r="JQ19"/>
          <cell r="JR19"/>
          <cell r="JS19"/>
          <cell r="JT19"/>
          <cell r="JU19"/>
          <cell r="JV19"/>
          <cell r="JW19"/>
          <cell r="JX19"/>
          <cell r="JY19"/>
          <cell r="JZ19"/>
          <cell r="KA19"/>
          <cell r="KB19"/>
          <cell r="KC19"/>
          <cell r="KD19"/>
          <cell r="KE19"/>
          <cell r="KF19"/>
          <cell r="KG19"/>
          <cell r="KH19"/>
          <cell r="KI19"/>
          <cell r="KJ19"/>
          <cell r="KK19"/>
          <cell r="KL19"/>
          <cell r="KM19"/>
          <cell r="KN19"/>
          <cell r="KO19"/>
          <cell r="KP19"/>
          <cell r="KQ19"/>
          <cell r="KR19"/>
          <cell r="KS19"/>
          <cell r="KT19"/>
          <cell r="KU19"/>
          <cell r="KV19"/>
          <cell r="KW19"/>
          <cell r="KX19"/>
          <cell r="KY19"/>
          <cell r="KZ19"/>
          <cell r="LA19"/>
          <cell r="LB19"/>
          <cell r="LC19"/>
          <cell r="LD19"/>
          <cell r="LE19"/>
          <cell r="LF19"/>
          <cell r="LG19"/>
          <cell r="LH19"/>
          <cell r="LI19"/>
        </row>
        <row r="20">
          <cell r="D20">
            <v>7122</v>
          </cell>
          <cell r="E20" t="str">
            <v>Doprinosi za zdravstveno osiguranje</v>
          </cell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  <cell r="AQ20"/>
          <cell r="AR20"/>
          <cell r="AS20"/>
          <cell r="AT20"/>
          <cell r="AU20"/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  <cell r="BF20"/>
          <cell r="BG20"/>
          <cell r="BH20"/>
          <cell r="BI20"/>
          <cell r="BJ20"/>
          <cell r="BK20"/>
          <cell r="BL20"/>
          <cell r="BM20"/>
          <cell r="BN20"/>
          <cell r="BO20"/>
          <cell r="BP20"/>
          <cell r="BQ20"/>
          <cell r="BR20"/>
          <cell r="BS20"/>
          <cell r="BT20"/>
          <cell r="BU20"/>
          <cell r="BV20"/>
          <cell r="BW20"/>
          <cell r="BX20"/>
          <cell r="BY20"/>
          <cell r="BZ20"/>
          <cell r="CA20"/>
          <cell r="CB20"/>
          <cell r="CC20"/>
          <cell r="CD20"/>
          <cell r="CE20"/>
          <cell r="CF20"/>
          <cell r="CG20"/>
          <cell r="CH20"/>
          <cell r="CI20"/>
          <cell r="CJ20"/>
          <cell r="CK20"/>
          <cell r="CL20">
            <v>4448210.5799999991</v>
          </cell>
          <cell r="CM20">
            <v>9815385.6499999948</v>
          </cell>
          <cell r="CN20">
            <v>10258473.91</v>
          </cell>
          <cell r="CO20">
            <v>9269268.3100000005</v>
          </cell>
          <cell r="CP20">
            <v>9910929.3900000043</v>
          </cell>
          <cell r="CQ20">
            <v>10350588.919999991</v>
          </cell>
          <cell r="CR20">
            <v>10616032.939999998</v>
          </cell>
          <cell r="CS20">
            <v>12357023.080000006</v>
          </cell>
          <cell r="CT20">
            <v>12078523.4</v>
          </cell>
          <cell r="CU20">
            <v>14819585.57</v>
          </cell>
          <cell r="CV20">
            <v>10483154.240000008</v>
          </cell>
          <cell r="CW20">
            <v>20296721.100000005</v>
          </cell>
          <cell r="CX20">
            <v>5448406.1600000001</v>
          </cell>
          <cell r="CY20">
            <v>8879083.2599999998</v>
          </cell>
          <cell r="CZ20">
            <v>10464094.869999999</v>
          </cell>
          <cell r="DA20">
            <v>11013856.119999999</v>
          </cell>
          <cell r="DB20">
            <v>12764297.09</v>
          </cell>
          <cell r="DC20">
            <v>12628126.41</v>
          </cell>
          <cell r="DD20">
            <v>11914884.220000001</v>
          </cell>
          <cell r="DE20">
            <v>12465801.640000001</v>
          </cell>
          <cell r="DF20">
            <v>10974978.939999999</v>
          </cell>
          <cell r="DG20">
            <v>16738445.109999999</v>
          </cell>
          <cell r="DH20">
            <v>12242350.449999999</v>
          </cell>
          <cell r="DI20">
            <v>25500379.309999999</v>
          </cell>
          <cell r="DJ20">
            <v>6634782.3899999987</v>
          </cell>
          <cell r="DK20">
            <v>10232820.059999993</v>
          </cell>
          <cell r="DL20">
            <v>11914746.479999989</v>
          </cell>
          <cell r="DM20">
            <v>12374414.689999998</v>
          </cell>
          <cell r="DN20">
            <v>10681950.839999996</v>
          </cell>
          <cell r="DO20">
            <v>12634484.650000002</v>
          </cell>
          <cell r="DP20">
            <v>14433362.059999995</v>
          </cell>
          <cell r="DQ20">
            <v>13329494.45999999</v>
          </cell>
          <cell r="DR20">
            <v>12780379.539999986</v>
          </cell>
          <cell r="DS20">
            <v>14186939.740000004</v>
          </cell>
          <cell r="DT20">
            <v>9643918.1799999941</v>
          </cell>
          <cell r="DU20">
            <v>21462495.260000002</v>
          </cell>
          <cell r="DV20">
            <v>4800329.5</v>
          </cell>
          <cell r="DW20">
            <v>12579165.039999999</v>
          </cell>
          <cell r="DX20">
            <v>13884832.560000001</v>
          </cell>
          <cell r="DY20">
            <v>11850165.390000001</v>
          </cell>
          <cell r="DZ20">
            <v>12187579.609999999</v>
          </cell>
          <cell r="EA20">
            <v>13301393.529999999</v>
          </cell>
          <cell r="EB20">
            <v>12829742.73</v>
          </cell>
          <cell r="EC20">
            <v>13516680.289999999</v>
          </cell>
          <cell r="ED20">
            <v>15235646.779999999</v>
          </cell>
          <cell r="EE20">
            <v>13378931.09</v>
          </cell>
          <cell r="EF20">
            <v>13016303.880000001</v>
          </cell>
          <cell r="EG20">
            <v>27798596.5</v>
          </cell>
          <cell r="EH20">
            <v>5487815.8700000001</v>
          </cell>
          <cell r="EI20">
            <v>11136277.539999999</v>
          </cell>
          <cell r="EJ20">
            <v>13033326.75</v>
          </cell>
          <cell r="EK20">
            <v>12438084.859999999</v>
          </cell>
          <cell r="EL20">
            <v>14031927.32</v>
          </cell>
          <cell r="EM20">
            <v>13948315.880000001</v>
          </cell>
          <cell r="EN20">
            <v>15063870.800000001</v>
          </cell>
          <cell r="EO20">
            <v>14906718.880000001</v>
          </cell>
          <cell r="EP20">
            <v>13781012.470000001</v>
          </cell>
          <cell r="EQ20">
            <v>14691858.58</v>
          </cell>
          <cell r="ER20">
            <v>13422037.59</v>
          </cell>
          <cell r="ES20">
            <v>25459426.109999999</v>
          </cell>
          <cell r="ET20">
            <v>4907250.76</v>
          </cell>
          <cell r="EU20">
            <v>12702016.77</v>
          </cell>
          <cell r="EV20">
            <v>14741947.74</v>
          </cell>
          <cell r="EW20">
            <v>14077229.140000001</v>
          </cell>
          <cell r="EX20">
            <v>13944751.890000001</v>
          </cell>
          <cell r="EY20">
            <v>14898396.42</v>
          </cell>
          <cell r="EZ20">
            <v>16253748.59</v>
          </cell>
          <cell r="FA20">
            <v>16257992.279999999</v>
          </cell>
          <cell r="FB20">
            <v>14479735.869999999</v>
          </cell>
          <cell r="FC20">
            <v>16132677.16</v>
          </cell>
          <cell r="FD20">
            <v>15297077.039999999</v>
          </cell>
          <cell r="FE20">
            <v>28352941.690000001</v>
          </cell>
          <cell r="FF20">
            <v>5963049.2000000002</v>
          </cell>
          <cell r="FG20">
            <v>15122476.890000001</v>
          </cell>
          <cell r="FH20">
            <v>14777265.789999999</v>
          </cell>
          <cell r="FI20">
            <v>17925167.550000001</v>
          </cell>
          <cell r="FJ20">
            <v>13458982.5</v>
          </cell>
          <cell r="FK20">
            <v>15925774.34</v>
          </cell>
          <cell r="FL20">
            <v>17203285.449999999</v>
          </cell>
          <cell r="FM20">
            <v>15860674.26</v>
          </cell>
          <cell r="FN20">
            <v>14501660.91</v>
          </cell>
          <cell r="FO20">
            <v>15344312.359999999</v>
          </cell>
          <cell r="FP20">
            <v>14381893.27</v>
          </cell>
          <cell r="FQ20">
            <v>27283965.91</v>
          </cell>
          <cell r="FR20"/>
          <cell r="FS20"/>
          <cell r="FT20"/>
          <cell r="FU20"/>
          <cell r="FV20"/>
          <cell r="FW20"/>
          <cell r="FX20"/>
          <cell r="FY20"/>
          <cell r="FZ20"/>
          <cell r="GA20"/>
          <cell r="GB20"/>
          <cell r="GC20"/>
          <cell r="GD20"/>
          <cell r="GE20"/>
          <cell r="GF20"/>
          <cell r="GG20"/>
          <cell r="GH20"/>
          <cell r="GI20"/>
          <cell r="GJ20"/>
          <cell r="GK20"/>
          <cell r="GL20"/>
          <cell r="GM20"/>
          <cell r="GN20"/>
          <cell r="GO20"/>
          <cell r="GP20"/>
          <cell r="GQ20"/>
          <cell r="GR20"/>
          <cell r="GS20"/>
          <cell r="GT20"/>
          <cell r="GU20"/>
          <cell r="GV20"/>
          <cell r="GW20"/>
          <cell r="GX20"/>
          <cell r="GY20"/>
          <cell r="GZ20"/>
          <cell r="HA20"/>
          <cell r="HB20"/>
          <cell r="HC20"/>
          <cell r="HD20"/>
          <cell r="HE20"/>
          <cell r="HF20"/>
          <cell r="HG20"/>
          <cell r="HH20"/>
          <cell r="HI20"/>
          <cell r="HJ20"/>
          <cell r="HK20"/>
          <cell r="HL20"/>
          <cell r="HM20"/>
          <cell r="HN20"/>
          <cell r="HO20"/>
          <cell r="HP20"/>
          <cell r="HQ20"/>
          <cell r="HR20"/>
          <cell r="HS20"/>
          <cell r="HT20"/>
          <cell r="HU20"/>
          <cell r="HV20"/>
          <cell r="HW20"/>
          <cell r="HX20"/>
          <cell r="HY20"/>
          <cell r="HZ20"/>
          <cell r="IA20"/>
          <cell r="IB20"/>
          <cell r="IC20"/>
          <cell r="ID20"/>
          <cell r="IE20"/>
          <cell r="IF20"/>
          <cell r="IG20"/>
          <cell r="IH20"/>
          <cell r="II20"/>
          <cell r="IJ20"/>
          <cell r="IK20"/>
          <cell r="IL20"/>
          <cell r="IM20"/>
          <cell r="IN20"/>
          <cell r="IO20"/>
          <cell r="IP20"/>
          <cell r="IQ20"/>
          <cell r="IR20"/>
          <cell r="IS20"/>
          <cell r="IT20"/>
          <cell r="IU20"/>
          <cell r="IV20"/>
          <cell r="IW20"/>
          <cell r="IX20"/>
          <cell r="IY20"/>
          <cell r="IZ20"/>
          <cell r="JA20"/>
          <cell r="JB20"/>
          <cell r="JC20"/>
          <cell r="JD20"/>
          <cell r="JE20"/>
          <cell r="JF20"/>
          <cell r="JG20"/>
          <cell r="JH20"/>
          <cell r="JI20"/>
          <cell r="JJ20"/>
          <cell r="JK20"/>
          <cell r="JL20"/>
          <cell r="JM20"/>
          <cell r="JN20"/>
          <cell r="JO20"/>
          <cell r="JP20"/>
          <cell r="JQ20"/>
          <cell r="JR20"/>
          <cell r="JS20"/>
          <cell r="JT20"/>
          <cell r="JU20"/>
          <cell r="JV20"/>
          <cell r="JW20"/>
          <cell r="JX20"/>
          <cell r="JY20"/>
          <cell r="JZ20"/>
          <cell r="KA20"/>
          <cell r="KB20"/>
          <cell r="KC20"/>
          <cell r="KD20"/>
          <cell r="KE20"/>
          <cell r="KF20"/>
          <cell r="KG20"/>
          <cell r="KH20"/>
          <cell r="KI20"/>
          <cell r="KJ20"/>
          <cell r="KK20"/>
          <cell r="KL20"/>
          <cell r="KM20"/>
          <cell r="KN20"/>
          <cell r="KO20"/>
          <cell r="KP20"/>
          <cell r="KQ20"/>
          <cell r="KR20"/>
          <cell r="KS20"/>
          <cell r="KT20"/>
          <cell r="KU20"/>
          <cell r="KV20"/>
          <cell r="KW20"/>
          <cell r="KX20"/>
          <cell r="KY20"/>
          <cell r="KZ20"/>
          <cell r="LA20"/>
          <cell r="LB20"/>
          <cell r="LC20"/>
          <cell r="LD20"/>
          <cell r="LE20"/>
          <cell r="LF20"/>
          <cell r="LG20"/>
          <cell r="LH20"/>
          <cell r="LI20"/>
        </row>
        <row r="21">
          <cell r="D21">
            <v>7123</v>
          </cell>
          <cell r="E21" t="str">
            <v>Doprinosi za osiguranje od nezaposlenosti</v>
          </cell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  <cell r="BI21"/>
          <cell r="BJ21"/>
          <cell r="BK21"/>
          <cell r="BL21"/>
          <cell r="BM21"/>
          <cell r="BN21"/>
          <cell r="BO21"/>
          <cell r="BP21"/>
          <cell r="BQ21"/>
          <cell r="BR21"/>
          <cell r="BS21"/>
          <cell r="BT21"/>
          <cell r="BU21"/>
          <cell r="BV21"/>
          <cell r="BW21"/>
          <cell r="BX21"/>
          <cell r="BY21"/>
          <cell r="BZ21"/>
          <cell r="CA21"/>
          <cell r="CB21"/>
          <cell r="CC21"/>
          <cell r="CD21"/>
          <cell r="CE21"/>
          <cell r="CF21"/>
          <cell r="CG21"/>
          <cell r="CH21"/>
          <cell r="CI21"/>
          <cell r="CJ21"/>
          <cell r="CK21"/>
          <cell r="CL21">
            <v>320175.13999999996</v>
          </cell>
          <cell r="CM21">
            <v>855409.47999999975</v>
          </cell>
          <cell r="CN21">
            <v>794755.32</v>
          </cell>
          <cell r="CO21">
            <v>736973.07000000018</v>
          </cell>
          <cell r="CP21">
            <v>797748.44000000006</v>
          </cell>
          <cell r="CQ21">
            <v>812695.58999999973</v>
          </cell>
          <cell r="CR21">
            <v>832467.98</v>
          </cell>
          <cell r="CS21">
            <v>972876.82999999973</v>
          </cell>
          <cell r="CT21">
            <v>974818.92999999982</v>
          </cell>
          <cell r="CU21">
            <v>1188966.4200000004</v>
          </cell>
          <cell r="CV21">
            <v>830457.97999999963</v>
          </cell>
          <cell r="CW21">
            <v>1652845.01</v>
          </cell>
          <cell r="CX21">
            <v>423773.65</v>
          </cell>
          <cell r="CY21">
            <v>737969.6</v>
          </cell>
          <cell r="CZ21">
            <v>824174.47</v>
          </cell>
          <cell r="DA21">
            <v>896402.02</v>
          </cell>
          <cell r="DB21">
            <v>1004316.56</v>
          </cell>
          <cell r="DC21">
            <v>1020288.9</v>
          </cell>
          <cell r="DD21">
            <v>956259.22</v>
          </cell>
          <cell r="DE21">
            <v>1012670.5</v>
          </cell>
          <cell r="DF21">
            <v>892387.44</v>
          </cell>
          <cell r="DG21">
            <v>1351827.03</v>
          </cell>
          <cell r="DH21">
            <v>989045.49</v>
          </cell>
          <cell r="DI21">
            <v>2051002.51</v>
          </cell>
          <cell r="DJ21">
            <v>533032.30000000005</v>
          </cell>
          <cell r="DK21">
            <v>825014.52999999956</v>
          </cell>
          <cell r="DL21">
            <v>963008.57000000007</v>
          </cell>
          <cell r="DM21">
            <v>1000044.4400000005</v>
          </cell>
          <cell r="DN21">
            <v>865659.34000000008</v>
          </cell>
          <cell r="DO21">
            <v>1020289.0099999999</v>
          </cell>
          <cell r="DP21">
            <v>1165990.0600000005</v>
          </cell>
          <cell r="DQ21">
            <v>1073369.5099999995</v>
          </cell>
          <cell r="DR21">
            <v>1037271.42</v>
          </cell>
          <cell r="DS21">
            <v>1099016.6800000006</v>
          </cell>
          <cell r="DT21">
            <v>732084.04999999981</v>
          </cell>
          <cell r="DU21">
            <v>1799716.6100000008</v>
          </cell>
          <cell r="DV21">
            <v>384995.73</v>
          </cell>
          <cell r="DW21">
            <v>1030024.78</v>
          </cell>
          <cell r="DX21">
            <v>1115430.03</v>
          </cell>
          <cell r="DY21">
            <v>954928.12</v>
          </cell>
          <cell r="DZ21">
            <v>981014.58</v>
          </cell>
          <cell r="EA21">
            <v>1069704.96</v>
          </cell>
          <cell r="EB21">
            <v>1058680.3600000001</v>
          </cell>
          <cell r="EC21">
            <v>1052281.6200000001</v>
          </cell>
          <cell r="ED21">
            <v>1262370.55</v>
          </cell>
          <cell r="EE21">
            <v>981510.79</v>
          </cell>
          <cell r="EF21">
            <v>984483.18</v>
          </cell>
          <cell r="EG21">
            <v>2114486.02</v>
          </cell>
          <cell r="EH21">
            <v>436423.06</v>
          </cell>
          <cell r="EI21">
            <v>884778.14</v>
          </cell>
          <cell r="EJ21">
            <v>1037531.02</v>
          </cell>
          <cell r="EK21">
            <v>991786.18</v>
          </cell>
          <cell r="EL21">
            <v>1119552.6000000001</v>
          </cell>
          <cell r="EM21">
            <v>1110270.08</v>
          </cell>
          <cell r="EN21">
            <v>1208802.52</v>
          </cell>
          <cell r="EO21">
            <v>1182973.0900000001</v>
          </cell>
          <cell r="EP21">
            <v>1093203.53</v>
          </cell>
          <cell r="EQ21">
            <v>1140055.95</v>
          </cell>
          <cell r="ER21">
            <v>576427.41</v>
          </cell>
          <cell r="ES21">
            <v>1813540.61</v>
          </cell>
          <cell r="ET21">
            <v>365962.97</v>
          </cell>
          <cell r="EU21">
            <v>960588.74</v>
          </cell>
          <cell r="EV21">
            <v>1116426.95</v>
          </cell>
          <cell r="EW21">
            <v>1036934.31</v>
          </cell>
          <cell r="EX21">
            <v>1027117.44</v>
          </cell>
          <cell r="EY21">
            <v>1092483.07</v>
          </cell>
          <cell r="EZ21">
            <v>1188738.43</v>
          </cell>
          <cell r="FA21">
            <v>1194470.45</v>
          </cell>
          <cell r="FB21">
            <v>1084116.54</v>
          </cell>
          <cell r="FC21">
            <v>1217359.6499999999</v>
          </cell>
          <cell r="FD21">
            <v>1157240.48</v>
          </cell>
          <cell r="FE21">
            <v>2149158.34</v>
          </cell>
          <cell r="FF21">
            <v>459881.42</v>
          </cell>
          <cell r="FG21">
            <v>1160315.8500000001</v>
          </cell>
          <cell r="FH21">
            <v>1135767.8899999999</v>
          </cell>
          <cell r="FI21">
            <v>1375720.59</v>
          </cell>
          <cell r="FJ21">
            <v>1026106.03</v>
          </cell>
          <cell r="FK21">
            <v>1222753.49</v>
          </cell>
          <cell r="FL21">
            <v>1316999.83</v>
          </cell>
          <cell r="FM21">
            <v>1256512.28</v>
          </cell>
          <cell r="FN21">
            <v>1242677.57</v>
          </cell>
          <cell r="FO21">
            <v>1311319.78</v>
          </cell>
          <cell r="FP21">
            <v>1232927.92</v>
          </cell>
          <cell r="FQ21">
            <v>2381170.7999999998</v>
          </cell>
          <cell r="FR21"/>
          <cell r="FS21"/>
          <cell r="FT21"/>
          <cell r="FU21"/>
          <cell r="FV21"/>
          <cell r="FW21"/>
          <cell r="FX21"/>
          <cell r="FY21"/>
          <cell r="FZ21"/>
          <cell r="GA21"/>
          <cell r="GB21"/>
          <cell r="GC21"/>
          <cell r="GD21"/>
          <cell r="GE21"/>
          <cell r="GF21"/>
          <cell r="GG21"/>
          <cell r="GH21"/>
          <cell r="GI21"/>
          <cell r="GJ21"/>
          <cell r="GK21"/>
          <cell r="GL21"/>
          <cell r="GM21"/>
          <cell r="GN21"/>
          <cell r="GO21"/>
          <cell r="GP21"/>
          <cell r="GQ21"/>
          <cell r="GR21"/>
          <cell r="GS21"/>
          <cell r="GT21"/>
          <cell r="GU21"/>
          <cell r="GV21"/>
          <cell r="GW21"/>
          <cell r="GX21"/>
          <cell r="GY21"/>
          <cell r="GZ21"/>
          <cell r="HA21"/>
          <cell r="HB21"/>
          <cell r="HC21"/>
          <cell r="HD21"/>
          <cell r="HE21"/>
          <cell r="HF21"/>
          <cell r="HG21"/>
          <cell r="HH21"/>
          <cell r="HI21"/>
          <cell r="HJ21"/>
          <cell r="HK21"/>
          <cell r="HL21"/>
          <cell r="HM21"/>
          <cell r="HN21"/>
          <cell r="HO21"/>
          <cell r="HP21"/>
          <cell r="HQ21"/>
          <cell r="HR21"/>
          <cell r="HS21"/>
          <cell r="HT21"/>
          <cell r="HU21"/>
          <cell r="HV21"/>
          <cell r="HW21"/>
          <cell r="HX21"/>
          <cell r="HY21"/>
          <cell r="HZ21"/>
          <cell r="IA21"/>
          <cell r="IB21"/>
          <cell r="IC21"/>
          <cell r="ID21"/>
          <cell r="IE21"/>
          <cell r="IF21"/>
          <cell r="IG21"/>
          <cell r="IH21"/>
          <cell r="II21"/>
          <cell r="IJ21"/>
          <cell r="IK21"/>
          <cell r="IL21"/>
          <cell r="IM21"/>
          <cell r="IN21"/>
          <cell r="IO21"/>
          <cell r="IP21"/>
          <cell r="IQ21"/>
          <cell r="IR21"/>
          <cell r="IS21"/>
          <cell r="IT21"/>
          <cell r="IU21"/>
          <cell r="IV21"/>
          <cell r="IW21"/>
          <cell r="IX21"/>
          <cell r="IY21"/>
          <cell r="IZ21"/>
          <cell r="JA21"/>
          <cell r="JB21"/>
          <cell r="JC21"/>
          <cell r="JD21"/>
          <cell r="JE21"/>
          <cell r="JF21"/>
          <cell r="JG21"/>
          <cell r="JH21"/>
          <cell r="JI21"/>
          <cell r="JJ21"/>
          <cell r="JK21"/>
          <cell r="JL21"/>
          <cell r="JM21"/>
          <cell r="JN21"/>
          <cell r="JO21"/>
          <cell r="JP21"/>
          <cell r="JQ21"/>
          <cell r="JR21"/>
          <cell r="JS21"/>
          <cell r="JT21"/>
          <cell r="JU21"/>
          <cell r="JV21"/>
          <cell r="JW21"/>
          <cell r="JX21"/>
          <cell r="JY21"/>
          <cell r="JZ21"/>
          <cell r="KA21"/>
          <cell r="KB21"/>
          <cell r="KC21"/>
          <cell r="KD21"/>
          <cell r="KE21"/>
          <cell r="KF21"/>
          <cell r="KG21"/>
          <cell r="KH21"/>
          <cell r="KI21"/>
          <cell r="KJ21"/>
          <cell r="KK21"/>
          <cell r="KL21"/>
          <cell r="KM21"/>
          <cell r="KN21"/>
          <cell r="KO21"/>
          <cell r="KP21"/>
          <cell r="KQ21"/>
          <cell r="KR21"/>
          <cell r="KS21"/>
          <cell r="KT21"/>
          <cell r="KU21"/>
          <cell r="KV21"/>
          <cell r="KW21"/>
          <cell r="KX21"/>
          <cell r="KY21"/>
          <cell r="KZ21"/>
          <cell r="LA21"/>
          <cell r="LB21"/>
          <cell r="LC21"/>
          <cell r="LD21"/>
          <cell r="LE21"/>
          <cell r="LF21"/>
          <cell r="LG21"/>
          <cell r="LH21"/>
          <cell r="LI21"/>
        </row>
        <row r="22">
          <cell r="D22">
            <v>7124</v>
          </cell>
          <cell r="E22" t="str">
            <v>Ostali doprinosi</v>
          </cell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  <cell r="BI22"/>
          <cell r="BJ22"/>
          <cell r="BK22"/>
          <cell r="BL22"/>
          <cell r="BM22"/>
          <cell r="BN22"/>
          <cell r="BO22"/>
          <cell r="BP22"/>
          <cell r="BQ22"/>
          <cell r="BR22"/>
          <cell r="BS22"/>
          <cell r="BT22"/>
          <cell r="BU22"/>
          <cell r="BV22"/>
          <cell r="BW22"/>
          <cell r="BX22"/>
          <cell r="BY22"/>
          <cell r="BZ22"/>
          <cell r="CA22"/>
          <cell r="CB22"/>
          <cell r="CC22"/>
          <cell r="CD22"/>
          <cell r="CE22"/>
          <cell r="CF22"/>
          <cell r="CG22"/>
          <cell r="CH22"/>
          <cell r="CI22"/>
          <cell r="CJ22"/>
          <cell r="CK22"/>
          <cell r="CL22">
            <v>344635.14000000007</v>
          </cell>
          <cell r="CM22">
            <v>712306.89000000025</v>
          </cell>
          <cell r="CN22">
            <v>824989.75</v>
          </cell>
          <cell r="CO22">
            <v>879092.25999999966</v>
          </cell>
          <cell r="CP22">
            <v>725205.07000000018</v>
          </cell>
          <cell r="CQ22">
            <v>1133751.2200000002</v>
          </cell>
          <cell r="CR22">
            <v>1081371.8799999994</v>
          </cell>
          <cell r="CS22">
            <v>1001294.7499999998</v>
          </cell>
          <cell r="CT22">
            <v>897570.06999999948</v>
          </cell>
          <cell r="CU22">
            <v>1185801.2499999998</v>
          </cell>
          <cell r="CV22">
            <v>734792.65000000037</v>
          </cell>
          <cell r="CW22">
            <v>1550030.2500000012</v>
          </cell>
          <cell r="CX22">
            <v>266688.59000000003</v>
          </cell>
          <cell r="CY22">
            <v>647799.56999999995</v>
          </cell>
          <cell r="CZ22">
            <v>692119.51</v>
          </cell>
          <cell r="DA22">
            <v>810843.37</v>
          </cell>
          <cell r="DB22">
            <v>808655.84</v>
          </cell>
          <cell r="DC22">
            <v>942257.38</v>
          </cell>
          <cell r="DD22">
            <v>884097.32</v>
          </cell>
          <cell r="DE22">
            <v>942206.26</v>
          </cell>
          <cell r="DF22">
            <v>807697.07</v>
          </cell>
          <cell r="DG22">
            <v>1298902.19</v>
          </cell>
          <cell r="DH22">
            <v>923906.95</v>
          </cell>
          <cell r="DI22">
            <v>1963021.49</v>
          </cell>
          <cell r="DJ22">
            <v>502075.35</v>
          </cell>
          <cell r="DK22">
            <v>774294.38000000035</v>
          </cell>
          <cell r="DL22">
            <v>898275.83000000007</v>
          </cell>
          <cell r="DM22">
            <v>945348.83000000019</v>
          </cell>
          <cell r="DN22">
            <v>811955.19999999972</v>
          </cell>
          <cell r="DO22">
            <v>975734.09</v>
          </cell>
          <cell r="DP22">
            <v>1006476.8699999998</v>
          </cell>
          <cell r="DQ22">
            <v>969594.72999999986</v>
          </cell>
          <cell r="DR22">
            <v>967399.87999999954</v>
          </cell>
          <cell r="DS22">
            <v>1082335.99</v>
          </cell>
          <cell r="DT22">
            <v>566392.49</v>
          </cell>
          <cell r="DU22">
            <v>1265413.0200000003</v>
          </cell>
          <cell r="DV22">
            <v>355827.95</v>
          </cell>
          <cell r="DW22">
            <v>952180.44</v>
          </cell>
          <cell r="DX22">
            <v>1033743.23</v>
          </cell>
          <cell r="DY22">
            <v>883991.79</v>
          </cell>
          <cell r="DZ22">
            <v>915942.02</v>
          </cell>
          <cell r="EA22">
            <v>985972.68</v>
          </cell>
          <cell r="EB22">
            <v>934164.05</v>
          </cell>
          <cell r="EC22">
            <v>999629.77</v>
          </cell>
          <cell r="ED22">
            <v>1011167.49</v>
          </cell>
          <cell r="EE22">
            <v>1121732.3600000001</v>
          </cell>
          <cell r="EF22">
            <v>977118.21</v>
          </cell>
          <cell r="EG22">
            <v>1791132.27</v>
          </cell>
          <cell r="EH22">
            <v>406264.68</v>
          </cell>
          <cell r="EI22">
            <v>790255.79</v>
          </cell>
          <cell r="EJ22">
            <v>953874.92</v>
          </cell>
          <cell r="EK22">
            <v>908568.9</v>
          </cell>
          <cell r="EL22">
            <v>1029712.08</v>
          </cell>
          <cell r="EM22">
            <v>1020341.6</v>
          </cell>
          <cell r="EN22">
            <v>1097911.1399999999</v>
          </cell>
          <cell r="EO22">
            <v>1096715.42</v>
          </cell>
          <cell r="EP22">
            <v>997714.26</v>
          </cell>
          <cell r="EQ22">
            <v>1051502.6599999999</v>
          </cell>
          <cell r="ER22">
            <v>553226.5</v>
          </cell>
          <cell r="ES22">
            <v>2008464.28</v>
          </cell>
          <cell r="ET22">
            <v>305317.27</v>
          </cell>
          <cell r="EU22">
            <v>850763.28</v>
          </cell>
          <cell r="EV22">
            <v>1091854.18</v>
          </cell>
          <cell r="EW22">
            <v>1024094.45</v>
          </cell>
          <cell r="EX22">
            <v>941421.76</v>
          </cell>
          <cell r="EY22">
            <v>937061.58</v>
          </cell>
          <cell r="EZ22">
            <v>1149857.18</v>
          </cell>
          <cell r="FA22">
            <v>1150210.73</v>
          </cell>
          <cell r="FB22">
            <v>1018064.8</v>
          </cell>
          <cell r="FC22">
            <v>998773.49</v>
          </cell>
          <cell r="FD22">
            <v>806855.25</v>
          </cell>
          <cell r="FE22">
            <v>1546519.43</v>
          </cell>
          <cell r="FF22">
            <v>380185.28</v>
          </cell>
          <cell r="FG22">
            <v>1035686.38</v>
          </cell>
          <cell r="FH22">
            <v>1210812.78</v>
          </cell>
          <cell r="FI22">
            <v>1339504.93</v>
          </cell>
          <cell r="FJ22">
            <v>906261.75</v>
          </cell>
          <cell r="FK22">
            <v>1122699.07</v>
          </cell>
          <cell r="FL22">
            <v>1177648.73</v>
          </cell>
          <cell r="FM22">
            <v>1134338.8700000001</v>
          </cell>
          <cell r="FN22">
            <v>1136086.4099999999</v>
          </cell>
          <cell r="FO22">
            <v>1268502.9099999999</v>
          </cell>
          <cell r="FP22">
            <v>1172038.0900000001</v>
          </cell>
          <cell r="FQ22">
            <v>2329917.5</v>
          </cell>
          <cell r="FR22"/>
          <cell r="FS22"/>
          <cell r="FT22"/>
          <cell r="FU22"/>
          <cell r="FV22"/>
          <cell r="FW22"/>
          <cell r="FX22"/>
          <cell r="FY22"/>
          <cell r="FZ22"/>
          <cell r="GA22"/>
          <cell r="GB22"/>
          <cell r="GC22"/>
          <cell r="GD22"/>
          <cell r="GE22"/>
          <cell r="GF22"/>
          <cell r="GG22"/>
          <cell r="GH22"/>
          <cell r="GI22"/>
          <cell r="GJ22"/>
          <cell r="GK22"/>
          <cell r="GL22"/>
          <cell r="GM22"/>
          <cell r="GN22"/>
          <cell r="GO22"/>
          <cell r="GP22"/>
          <cell r="GQ22"/>
          <cell r="GR22"/>
          <cell r="GS22"/>
          <cell r="GT22"/>
          <cell r="GU22"/>
          <cell r="GV22"/>
          <cell r="GW22"/>
          <cell r="GX22"/>
          <cell r="GY22"/>
          <cell r="GZ22"/>
          <cell r="HA22"/>
          <cell r="HB22"/>
          <cell r="HC22"/>
          <cell r="HD22"/>
          <cell r="HE22"/>
          <cell r="HF22"/>
          <cell r="HG22"/>
          <cell r="HH22"/>
          <cell r="HI22"/>
          <cell r="HJ22"/>
          <cell r="HK22"/>
          <cell r="HL22"/>
          <cell r="HM22"/>
          <cell r="HN22"/>
          <cell r="HO22"/>
          <cell r="HP22"/>
          <cell r="HQ22"/>
          <cell r="HR22"/>
          <cell r="HS22"/>
          <cell r="HT22"/>
          <cell r="HU22"/>
          <cell r="HV22"/>
          <cell r="HW22"/>
          <cell r="HX22"/>
          <cell r="HY22"/>
          <cell r="HZ22"/>
          <cell r="IA22"/>
          <cell r="IB22"/>
          <cell r="IC22"/>
          <cell r="ID22"/>
          <cell r="IE22"/>
          <cell r="IF22"/>
          <cell r="IG22"/>
          <cell r="IH22"/>
          <cell r="II22"/>
          <cell r="IJ22"/>
          <cell r="IK22"/>
          <cell r="IL22"/>
          <cell r="IM22"/>
          <cell r="IN22"/>
          <cell r="IO22"/>
          <cell r="IP22"/>
          <cell r="IQ22"/>
          <cell r="IR22"/>
          <cell r="IS22"/>
          <cell r="IT22"/>
          <cell r="IU22"/>
          <cell r="IV22"/>
          <cell r="IW22"/>
          <cell r="IX22"/>
          <cell r="IY22"/>
          <cell r="IZ22"/>
          <cell r="JA22"/>
          <cell r="JB22"/>
          <cell r="JC22"/>
          <cell r="JD22"/>
          <cell r="JE22"/>
          <cell r="JF22"/>
          <cell r="JG22"/>
          <cell r="JH22"/>
          <cell r="JI22"/>
          <cell r="JJ22"/>
          <cell r="JK22"/>
          <cell r="JL22"/>
          <cell r="JM22"/>
          <cell r="JN22"/>
          <cell r="JO22"/>
          <cell r="JP22"/>
          <cell r="JQ22"/>
          <cell r="JR22"/>
          <cell r="JS22"/>
          <cell r="JT22"/>
          <cell r="JU22"/>
          <cell r="JV22"/>
          <cell r="JW22"/>
          <cell r="JX22"/>
          <cell r="JY22"/>
          <cell r="JZ22"/>
          <cell r="KA22"/>
          <cell r="KB22"/>
          <cell r="KC22"/>
          <cell r="KD22"/>
          <cell r="KE22"/>
          <cell r="KF22"/>
          <cell r="KG22"/>
          <cell r="KH22"/>
          <cell r="KI22"/>
          <cell r="KJ22"/>
          <cell r="KK22"/>
          <cell r="KL22"/>
          <cell r="KM22"/>
          <cell r="KN22"/>
          <cell r="KO22"/>
          <cell r="KP22"/>
          <cell r="KQ22"/>
          <cell r="KR22"/>
          <cell r="KS22"/>
          <cell r="KT22"/>
          <cell r="KU22"/>
          <cell r="KV22"/>
          <cell r="KW22"/>
          <cell r="KX22"/>
          <cell r="KY22"/>
          <cell r="KZ22"/>
          <cell r="LA22"/>
          <cell r="LB22"/>
          <cell r="LC22"/>
          <cell r="LD22"/>
          <cell r="LE22"/>
          <cell r="LF22"/>
          <cell r="LG22"/>
          <cell r="LH22"/>
          <cell r="LI22"/>
        </row>
        <row r="23">
          <cell r="A23"/>
          <cell r="B23"/>
          <cell r="C23">
            <v>713</v>
          </cell>
          <cell r="D23">
            <v>713</v>
          </cell>
          <cell r="E23" t="str">
            <v>Takse</v>
          </cell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  <cell r="BI23"/>
          <cell r="BJ23"/>
          <cell r="BK23"/>
          <cell r="BL23"/>
          <cell r="BM23"/>
          <cell r="BN23"/>
          <cell r="BO23"/>
          <cell r="BP23"/>
          <cell r="BQ23"/>
          <cell r="BR23"/>
          <cell r="BS23"/>
          <cell r="BT23"/>
          <cell r="BU23"/>
          <cell r="BV23"/>
          <cell r="BW23"/>
          <cell r="BX23"/>
          <cell r="BY23"/>
          <cell r="BZ23"/>
          <cell r="CA23"/>
          <cell r="CB23"/>
          <cell r="CC23"/>
          <cell r="CD23"/>
          <cell r="CE23"/>
          <cell r="CF23"/>
          <cell r="CG23"/>
          <cell r="CH23"/>
          <cell r="CI23"/>
          <cell r="CJ23"/>
          <cell r="CK23"/>
          <cell r="CL23">
            <v>1080928.04</v>
          </cell>
          <cell r="CM23">
            <v>1829225.4899999998</v>
          </cell>
          <cell r="CN23">
            <v>2131564.3200000003</v>
          </cell>
          <cell r="CO23">
            <v>2230267.9299999997</v>
          </cell>
          <cell r="CP23">
            <v>2071940.6700000004</v>
          </cell>
          <cell r="CQ23">
            <v>2056189.4</v>
          </cell>
          <cell r="CR23">
            <v>2845514.48</v>
          </cell>
          <cell r="CS23">
            <v>2292067.08</v>
          </cell>
          <cell r="CT23">
            <v>1734506.4499999997</v>
          </cell>
          <cell r="CU23">
            <v>2895854.4999999995</v>
          </cell>
          <cell r="CV23">
            <v>2729149.32</v>
          </cell>
          <cell r="CW23">
            <v>3282224.9699999997</v>
          </cell>
          <cell r="CX23">
            <v>987210.26</v>
          </cell>
          <cell r="CY23">
            <v>2559133.91</v>
          </cell>
          <cell r="CZ23">
            <v>1026658.4100000001</v>
          </cell>
          <cell r="DA23">
            <v>1154845.05</v>
          </cell>
          <cell r="DB23">
            <v>1020195.28</v>
          </cell>
          <cell r="DC23">
            <v>1227617.2</v>
          </cell>
          <cell r="DD23">
            <v>1201295.81</v>
          </cell>
          <cell r="DE23">
            <v>1330351.8499999999</v>
          </cell>
          <cell r="DF23">
            <v>1239112.8199999998</v>
          </cell>
          <cell r="DG23">
            <v>1180240.26</v>
          </cell>
          <cell r="DH23">
            <v>933354.76</v>
          </cell>
          <cell r="DI23">
            <v>1146974.23</v>
          </cell>
          <cell r="DJ23">
            <v>706842.14</v>
          </cell>
          <cell r="DK23">
            <v>891170.60999999964</v>
          </cell>
          <cell r="DL23">
            <v>1005157.1000000003</v>
          </cell>
          <cell r="DM23">
            <v>971110.91999999993</v>
          </cell>
          <cell r="DN23">
            <v>893907.30999999994</v>
          </cell>
          <cell r="DO23">
            <v>1347126.1600000001</v>
          </cell>
          <cell r="DP23">
            <v>1276781.7799999998</v>
          </cell>
          <cell r="DQ23">
            <v>1455129.9900000002</v>
          </cell>
          <cell r="DR23">
            <v>1280973.7399999998</v>
          </cell>
          <cell r="DS23">
            <v>1121434.51</v>
          </cell>
          <cell r="DT23">
            <v>1007456.2700000003</v>
          </cell>
          <cell r="DU23">
            <v>1197323.1599999997</v>
          </cell>
          <cell r="DV23">
            <v>567280.62</v>
          </cell>
          <cell r="DW23">
            <v>882122.42</v>
          </cell>
          <cell r="DX23">
            <v>1021044.04</v>
          </cell>
          <cell r="DY23">
            <v>944204.45</v>
          </cell>
          <cell r="DZ23">
            <v>1105782.3500000001</v>
          </cell>
          <cell r="EA23">
            <v>1267830.2999999998</v>
          </cell>
          <cell r="EB23">
            <v>1271362.8700000001</v>
          </cell>
          <cell r="EC23">
            <v>1569273.21</v>
          </cell>
          <cell r="ED23">
            <v>1230361.76</v>
          </cell>
          <cell r="EE23">
            <v>1023354.38</v>
          </cell>
          <cell r="EF23">
            <v>998146.17000000016</v>
          </cell>
          <cell r="EG23">
            <v>1104794.31</v>
          </cell>
          <cell r="EH23">
            <v>579949.69999999995</v>
          </cell>
          <cell r="EI23">
            <v>799058.78</v>
          </cell>
          <cell r="EJ23">
            <v>1000001.89</v>
          </cell>
          <cell r="EK23">
            <v>900446.92</v>
          </cell>
          <cell r="EL23">
            <v>1044119.04</v>
          </cell>
          <cell r="EM23">
            <v>1380660.13</v>
          </cell>
          <cell r="EN23">
            <v>1483988.38</v>
          </cell>
          <cell r="EO23">
            <v>1598254.37</v>
          </cell>
          <cell r="EP23">
            <v>1300121.74</v>
          </cell>
          <cell r="EQ23">
            <v>1269238.77</v>
          </cell>
          <cell r="ER23">
            <v>1101076.77</v>
          </cell>
          <cell r="ES23">
            <v>1156088.19</v>
          </cell>
          <cell r="ET23">
            <v>814937.81</v>
          </cell>
          <cell r="EU23">
            <v>993423.94</v>
          </cell>
          <cell r="EV23">
            <v>1111103.6599999999</v>
          </cell>
          <cell r="EW23">
            <v>1198538.77</v>
          </cell>
          <cell r="EX23">
            <v>1382138.78</v>
          </cell>
          <cell r="EY23">
            <v>1616613.01</v>
          </cell>
          <cell r="EZ23">
            <v>2005608.26</v>
          </cell>
          <cell r="FA23">
            <v>1882210.04</v>
          </cell>
          <cell r="FB23">
            <v>1545122.56</v>
          </cell>
          <cell r="FC23">
            <v>1572482.29</v>
          </cell>
          <cell r="FD23">
            <v>1331866.75</v>
          </cell>
          <cell r="FE23">
            <v>1446961.78</v>
          </cell>
          <cell r="FF23">
            <v>851162.27</v>
          </cell>
          <cell r="FG23">
            <v>1041125.3899999999</v>
          </cell>
          <cell r="FH23">
            <v>1066481.8799999999</v>
          </cell>
          <cell r="FI23">
            <v>1290371.49</v>
          </cell>
          <cell r="FJ23">
            <v>1208813.17</v>
          </cell>
          <cell r="FK23">
            <v>1252534.6599999999</v>
          </cell>
          <cell r="FL23">
            <v>1880947.5899999999</v>
          </cell>
          <cell r="FM23">
            <v>1630940.38</v>
          </cell>
          <cell r="FN23">
            <v>1570845.07</v>
          </cell>
          <cell r="FO23">
            <v>1362143.29</v>
          </cell>
          <cell r="FP23">
            <v>1005591.42</v>
          </cell>
          <cell r="FQ23">
            <v>1445452.81</v>
          </cell>
          <cell r="FR23"/>
          <cell r="FS23"/>
          <cell r="FT23"/>
          <cell r="FU23"/>
          <cell r="FV23"/>
          <cell r="FW23"/>
          <cell r="FX23"/>
          <cell r="FY23"/>
          <cell r="FZ23"/>
          <cell r="GA23"/>
          <cell r="GB23"/>
          <cell r="GC23"/>
          <cell r="GD23"/>
          <cell r="GE23"/>
          <cell r="GF23"/>
          <cell r="GG23"/>
          <cell r="GH23"/>
          <cell r="GI23"/>
          <cell r="GJ23"/>
          <cell r="GK23"/>
          <cell r="GL23"/>
          <cell r="GM23"/>
          <cell r="GN23"/>
          <cell r="GO23"/>
          <cell r="GP23"/>
          <cell r="GQ23"/>
          <cell r="GR23"/>
          <cell r="GS23"/>
          <cell r="GT23"/>
          <cell r="GU23"/>
          <cell r="GV23"/>
          <cell r="GW23"/>
          <cell r="GX23"/>
          <cell r="GY23"/>
          <cell r="GZ23"/>
          <cell r="HA23"/>
          <cell r="HB23"/>
          <cell r="HC23"/>
          <cell r="HD23"/>
          <cell r="HE23"/>
          <cell r="HF23"/>
          <cell r="HG23"/>
          <cell r="HH23"/>
          <cell r="HI23"/>
          <cell r="HJ23"/>
          <cell r="HK23"/>
          <cell r="HL23"/>
          <cell r="HM23"/>
          <cell r="HN23"/>
          <cell r="HO23"/>
          <cell r="HP23"/>
          <cell r="HQ23"/>
          <cell r="HR23"/>
          <cell r="HS23"/>
          <cell r="HT23"/>
          <cell r="HU23"/>
          <cell r="HV23"/>
          <cell r="HW23"/>
          <cell r="HX23"/>
          <cell r="HY23"/>
          <cell r="HZ23"/>
          <cell r="IA23"/>
          <cell r="IB23"/>
          <cell r="IC23"/>
          <cell r="ID23"/>
          <cell r="IE23"/>
          <cell r="IF23"/>
          <cell r="IG23"/>
          <cell r="IH23"/>
          <cell r="II23"/>
          <cell r="IJ23"/>
          <cell r="IK23"/>
          <cell r="IL23"/>
          <cell r="IM23"/>
          <cell r="IN23"/>
          <cell r="IO23"/>
          <cell r="IP23"/>
          <cell r="IQ23"/>
          <cell r="IR23"/>
          <cell r="IS23"/>
          <cell r="IT23"/>
          <cell r="IU23"/>
          <cell r="IV23"/>
          <cell r="IW23"/>
          <cell r="IX23"/>
          <cell r="IY23"/>
          <cell r="IZ23"/>
          <cell r="JA23"/>
          <cell r="JB23"/>
          <cell r="JC23"/>
          <cell r="JD23"/>
          <cell r="JE23"/>
          <cell r="JF23"/>
          <cell r="JG23"/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  <cell r="JT23"/>
          <cell r="JU23"/>
          <cell r="JV23"/>
          <cell r="JW23"/>
          <cell r="JX23"/>
          <cell r="JY23"/>
          <cell r="JZ23"/>
          <cell r="KA23"/>
          <cell r="KB23"/>
          <cell r="KC23"/>
          <cell r="KD23"/>
          <cell r="KE23"/>
          <cell r="KF23"/>
          <cell r="KG23"/>
          <cell r="KH23"/>
          <cell r="KI23"/>
          <cell r="KJ23"/>
          <cell r="KK23"/>
          <cell r="KL23"/>
          <cell r="KM23"/>
          <cell r="KN23"/>
          <cell r="KO23"/>
          <cell r="KP23"/>
          <cell r="KQ23"/>
          <cell r="KR23"/>
          <cell r="KS23"/>
          <cell r="KT23"/>
          <cell r="KU23"/>
          <cell r="KV23"/>
          <cell r="KW23"/>
          <cell r="KX23"/>
          <cell r="KY23"/>
          <cell r="KZ23"/>
          <cell r="LA23"/>
          <cell r="LB23"/>
          <cell r="LC23"/>
          <cell r="LD23"/>
          <cell r="LE23"/>
          <cell r="LF23"/>
          <cell r="LG23"/>
          <cell r="LH23"/>
          <cell r="LI23"/>
        </row>
        <row r="24">
          <cell r="D24">
            <v>7131</v>
          </cell>
          <cell r="E24" t="str">
            <v>Administrativne takse</v>
          </cell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>
            <v>459792.76999999996</v>
          </cell>
          <cell r="CM24">
            <v>500772.31999999995</v>
          </cell>
          <cell r="CN24">
            <v>416213.56000000006</v>
          </cell>
          <cell r="CO24">
            <v>800629.84000000008</v>
          </cell>
          <cell r="CP24">
            <v>741038.80000000016</v>
          </cell>
          <cell r="CQ24">
            <v>867200.6100000001</v>
          </cell>
          <cell r="CR24">
            <v>871700.12000000023</v>
          </cell>
          <cell r="CS24">
            <v>683870.65</v>
          </cell>
          <cell r="CT24">
            <v>680610.77000000014</v>
          </cell>
          <cell r="CU24">
            <v>705025.44999999972</v>
          </cell>
          <cell r="CV24">
            <v>617424.99000000011</v>
          </cell>
          <cell r="CW24">
            <v>647157.71000000008</v>
          </cell>
          <cell r="CX24">
            <v>413582.89</v>
          </cell>
          <cell r="CY24">
            <v>528295.03</v>
          </cell>
          <cell r="CZ24">
            <v>616320.68000000005</v>
          </cell>
          <cell r="DA24">
            <v>712408.64</v>
          </cell>
          <cell r="DB24">
            <v>695566.03</v>
          </cell>
          <cell r="DC24">
            <v>814803.79</v>
          </cell>
          <cell r="DD24">
            <v>738641.56</v>
          </cell>
          <cell r="DE24">
            <v>720107.7</v>
          </cell>
          <cell r="DF24">
            <v>714366.37</v>
          </cell>
          <cell r="DG24">
            <v>678264.56</v>
          </cell>
          <cell r="DH24">
            <v>586863.15</v>
          </cell>
          <cell r="DI24">
            <v>654627.1</v>
          </cell>
          <cell r="DJ24">
            <v>447244.32</v>
          </cell>
          <cell r="DK24">
            <v>579888.25999999978</v>
          </cell>
          <cell r="DL24">
            <v>701001.30000000016</v>
          </cell>
          <cell r="DM24">
            <v>648048.47</v>
          </cell>
          <cell r="DN24">
            <v>600552.63</v>
          </cell>
          <cell r="DO24">
            <v>958002.76000000013</v>
          </cell>
          <cell r="DP24">
            <v>746600.31999999983</v>
          </cell>
          <cell r="DQ24">
            <v>765465.40000000026</v>
          </cell>
          <cell r="DR24">
            <v>751632.22999999975</v>
          </cell>
          <cell r="DS24">
            <v>720684.08</v>
          </cell>
          <cell r="DT24">
            <v>663096.15000000026</v>
          </cell>
          <cell r="DU24">
            <v>750993.96999999962</v>
          </cell>
          <cell r="DV24">
            <v>380942.03</v>
          </cell>
          <cell r="DW24">
            <v>631592.89</v>
          </cell>
          <cell r="DX24">
            <v>739975.56</v>
          </cell>
          <cell r="DY24">
            <v>638297.76</v>
          </cell>
          <cell r="DZ24">
            <v>757845.38</v>
          </cell>
          <cell r="EA24">
            <v>850978.98</v>
          </cell>
          <cell r="EB24">
            <v>697704.08</v>
          </cell>
          <cell r="EC24">
            <v>818044.48</v>
          </cell>
          <cell r="ED24">
            <v>708608.5</v>
          </cell>
          <cell r="EE24">
            <v>645709.51</v>
          </cell>
          <cell r="EF24">
            <v>608481.81000000006</v>
          </cell>
          <cell r="EG24">
            <v>666484.25</v>
          </cell>
          <cell r="EH24">
            <v>406775.45</v>
          </cell>
          <cell r="EI24">
            <v>535491.67000000004</v>
          </cell>
          <cell r="EJ24">
            <v>712341.34</v>
          </cell>
          <cell r="EK24">
            <v>635024.81000000006</v>
          </cell>
          <cell r="EL24">
            <v>686793.45</v>
          </cell>
          <cell r="EM24">
            <v>852501.66</v>
          </cell>
          <cell r="EN24">
            <v>827522.72</v>
          </cell>
          <cell r="EO24">
            <v>831396.98</v>
          </cell>
          <cell r="EP24">
            <v>755364.68</v>
          </cell>
          <cell r="EQ24">
            <v>733095.23</v>
          </cell>
          <cell r="ER24">
            <v>673442.99</v>
          </cell>
          <cell r="ES24"/>
          <cell r="ET24">
            <v>601434.28</v>
          </cell>
          <cell r="EU24">
            <v>691468.91</v>
          </cell>
          <cell r="EV24">
            <v>825217.16</v>
          </cell>
          <cell r="EW24">
            <v>905119.47</v>
          </cell>
          <cell r="EX24">
            <v>1028480.47</v>
          </cell>
          <cell r="EY24">
            <v>1159205.33</v>
          </cell>
          <cell r="EZ24">
            <v>1239204.8400000001</v>
          </cell>
          <cell r="FA24">
            <v>1077861.3</v>
          </cell>
          <cell r="FB24">
            <v>936074.99</v>
          </cell>
          <cell r="FC24">
            <v>1054918.45</v>
          </cell>
          <cell r="FD24">
            <v>888912.28</v>
          </cell>
          <cell r="FE24">
            <v>977871.81</v>
          </cell>
          <cell r="FF24">
            <v>649124.48</v>
          </cell>
          <cell r="FG24">
            <v>818776.7</v>
          </cell>
          <cell r="FH24">
            <v>802029.06</v>
          </cell>
          <cell r="FI24">
            <v>949723.87</v>
          </cell>
          <cell r="FJ24">
            <v>855493.95</v>
          </cell>
          <cell r="FK24">
            <v>789796.19</v>
          </cell>
          <cell r="FL24">
            <v>1036831.79</v>
          </cell>
          <cell r="FM24">
            <v>732732.78</v>
          </cell>
          <cell r="FN24">
            <v>909857.41</v>
          </cell>
          <cell r="FO24">
            <v>855972.58</v>
          </cell>
          <cell r="FP24">
            <v>669844.34</v>
          </cell>
          <cell r="FQ24">
            <v>952209.79</v>
          </cell>
          <cell r="FR24"/>
          <cell r="FS24"/>
          <cell r="FT24"/>
          <cell r="FU24"/>
          <cell r="FV24"/>
          <cell r="FW24"/>
          <cell r="FX24"/>
          <cell r="FY24"/>
          <cell r="FZ24"/>
          <cell r="GA24"/>
          <cell r="GB24"/>
          <cell r="GC24"/>
          <cell r="GD24"/>
          <cell r="GE24"/>
          <cell r="GF24"/>
          <cell r="GG24"/>
          <cell r="GH24"/>
          <cell r="GI24"/>
          <cell r="GJ24"/>
          <cell r="GK24"/>
          <cell r="GL24"/>
          <cell r="GM24"/>
          <cell r="GN24"/>
          <cell r="GO24"/>
          <cell r="GP24"/>
          <cell r="GQ24"/>
          <cell r="GR24"/>
          <cell r="GS24"/>
          <cell r="GT24"/>
          <cell r="GU24"/>
          <cell r="GV24"/>
          <cell r="GW24"/>
          <cell r="GX24"/>
          <cell r="GY24"/>
          <cell r="GZ24"/>
          <cell r="HA24"/>
          <cell r="HB24"/>
          <cell r="HC24"/>
          <cell r="HD24"/>
          <cell r="HE24"/>
          <cell r="HF24"/>
          <cell r="HG24"/>
          <cell r="HH24"/>
          <cell r="HI24"/>
          <cell r="HJ24"/>
          <cell r="HK24"/>
          <cell r="HL24"/>
          <cell r="HM24"/>
          <cell r="HN24"/>
          <cell r="HO24"/>
          <cell r="HP24"/>
          <cell r="HQ24"/>
          <cell r="HR24"/>
          <cell r="HS24"/>
          <cell r="HT24"/>
          <cell r="HU24"/>
          <cell r="HV24"/>
          <cell r="HW24"/>
          <cell r="HX24"/>
          <cell r="HY24"/>
          <cell r="HZ24"/>
          <cell r="IA24"/>
          <cell r="IB24"/>
          <cell r="IC24"/>
          <cell r="ID24"/>
          <cell r="IE24"/>
          <cell r="IF24"/>
          <cell r="IG24"/>
          <cell r="IH24"/>
          <cell r="II24"/>
          <cell r="IJ24"/>
          <cell r="IK24"/>
          <cell r="IL24"/>
          <cell r="IM24"/>
          <cell r="IN24"/>
          <cell r="IO24"/>
          <cell r="IP24"/>
          <cell r="IQ24"/>
          <cell r="IR24"/>
          <cell r="IS24"/>
          <cell r="IT24"/>
          <cell r="IU24"/>
          <cell r="IV24"/>
          <cell r="IW24"/>
          <cell r="IX24"/>
          <cell r="IY24"/>
          <cell r="IZ24"/>
          <cell r="JA24"/>
          <cell r="JB24"/>
          <cell r="JC24"/>
          <cell r="JD24"/>
          <cell r="JE24"/>
          <cell r="JF24"/>
          <cell r="JG24"/>
          <cell r="JH24"/>
          <cell r="JI24"/>
          <cell r="JJ24"/>
          <cell r="JK24"/>
          <cell r="JL24"/>
          <cell r="JM24"/>
          <cell r="JN24"/>
          <cell r="JO24"/>
          <cell r="JP24"/>
          <cell r="JQ24"/>
          <cell r="JR24"/>
          <cell r="JS24"/>
          <cell r="JT24"/>
          <cell r="JU24"/>
          <cell r="JV24"/>
          <cell r="JW24"/>
          <cell r="JX24"/>
          <cell r="JY24"/>
          <cell r="JZ24"/>
          <cell r="KA24"/>
          <cell r="KB24"/>
          <cell r="KC24"/>
          <cell r="KD24"/>
          <cell r="KE24"/>
          <cell r="KF24"/>
          <cell r="KG24"/>
          <cell r="KH24"/>
          <cell r="KI24"/>
          <cell r="KJ24"/>
          <cell r="KK24"/>
          <cell r="KL24"/>
          <cell r="KM24"/>
          <cell r="KN24"/>
          <cell r="KO24"/>
          <cell r="KP24"/>
          <cell r="KQ24"/>
          <cell r="KR24"/>
          <cell r="KS24"/>
          <cell r="KT24"/>
          <cell r="KU24"/>
          <cell r="KV24"/>
          <cell r="KW24"/>
          <cell r="KX24"/>
          <cell r="KY24"/>
          <cell r="KZ24"/>
          <cell r="LA24"/>
          <cell r="LB24"/>
          <cell r="LC24"/>
          <cell r="LD24"/>
          <cell r="LE24"/>
          <cell r="LF24"/>
          <cell r="LG24"/>
          <cell r="LH24"/>
          <cell r="LI24"/>
        </row>
        <row r="25">
          <cell r="D25">
            <v>7132</v>
          </cell>
          <cell r="E25" t="str">
            <v>Sudske takse</v>
          </cell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  <cell r="BI25"/>
          <cell r="BJ25"/>
          <cell r="BK25"/>
          <cell r="BL25"/>
          <cell r="BM25"/>
          <cell r="BN25"/>
          <cell r="BO25"/>
          <cell r="BP25"/>
          <cell r="BQ25"/>
          <cell r="BR25"/>
          <cell r="BS25"/>
          <cell r="BT25"/>
          <cell r="BU25"/>
          <cell r="BV25"/>
          <cell r="BW25"/>
          <cell r="BX25"/>
          <cell r="BY25"/>
          <cell r="BZ25"/>
          <cell r="CA25"/>
          <cell r="CB25"/>
          <cell r="CC25"/>
          <cell r="CD25"/>
          <cell r="CE25"/>
          <cell r="CF25"/>
          <cell r="CG25"/>
          <cell r="CH25"/>
          <cell r="CI25"/>
          <cell r="CJ25"/>
          <cell r="CK25"/>
          <cell r="CL25">
            <v>249117.51999999996</v>
          </cell>
          <cell r="CM25">
            <v>274019.35000000009</v>
          </cell>
          <cell r="CN25">
            <v>324113.08000000007</v>
          </cell>
          <cell r="CO25">
            <v>340962.39999999973</v>
          </cell>
          <cell r="CP25">
            <v>236053.60000000003</v>
          </cell>
          <cell r="CQ25">
            <v>329926.79999999981</v>
          </cell>
          <cell r="CR25">
            <v>394971.79</v>
          </cell>
          <cell r="CS25">
            <v>193627.12</v>
          </cell>
          <cell r="CT25">
            <v>283408.96999999997</v>
          </cell>
          <cell r="CU25">
            <v>354059.71999999991</v>
          </cell>
          <cell r="CV25">
            <v>925664.49999999988</v>
          </cell>
          <cell r="CW25">
            <v>651866.40999999992</v>
          </cell>
          <cell r="CX25">
            <v>245212.08</v>
          </cell>
          <cell r="CY25">
            <v>1313502.6499999999</v>
          </cell>
          <cell r="CZ25">
            <v>318720.94</v>
          </cell>
          <cell r="DA25">
            <v>297710.26</v>
          </cell>
          <cell r="DB25">
            <v>188013.48</v>
          </cell>
          <cell r="DC25">
            <v>252707.13</v>
          </cell>
          <cell r="DD25">
            <v>181433.41</v>
          </cell>
          <cell r="DE25">
            <v>171182.51</v>
          </cell>
          <cell r="DF25">
            <v>189661.52</v>
          </cell>
          <cell r="DG25">
            <v>231318.37</v>
          </cell>
          <cell r="DH25">
            <v>162582.62</v>
          </cell>
          <cell r="DI25">
            <v>232160.93</v>
          </cell>
          <cell r="DJ25">
            <v>132407.34000000003</v>
          </cell>
          <cell r="DK25">
            <v>148352.71000000002</v>
          </cell>
          <cell r="DL25">
            <v>213044.5100000001</v>
          </cell>
          <cell r="DM25">
            <v>171013.29000000007</v>
          </cell>
          <cell r="DN25">
            <v>149324.24000000002</v>
          </cell>
          <cell r="DO25">
            <v>188424.29000000004</v>
          </cell>
          <cell r="DP25">
            <v>150172.55000000002</v>
          </cell>
          <cell r="DQ25">
            <v>147618.66000000006</v>
          </cell>
          <cell r="DR25">
            <v>135965.31000000006</v>
          </cell>
          <cell r="DS25">
            <v>145879.53</v>
          </cell>
          <cell r="DT25">
            <v>113196.71</v>
          </cell>
          <cell r="DU25">
            <v>167219.15000000002</v>
          </cell>
          <cell r="DV25">
            <v>79163.77</v>
          </cell>
          <cell r="DW25">
            <v>142203.88</v>
          </cell>
          <cell r="DX25">
            <v>146342.34</v>
          </cell>
          <cell r="DY25">
            <v>117644.98</v>
          </cell>
          <cell r="DZ25">
            <v>112776.17</v>
          </cell>
          <cell r="EA25">
            <v>150552.07999999999</v>
          </cell>
          <cell r="EB25">
            <v>121501.41</v>
          </cell>
          <cell r="EC25">
            <v>94957.83</v>
          </cell>
          <cell r="ED25">
            <v>114550.7</v>
          </cell>
          <cell r="EE25">
            <v>105515.84</v>
          </cell>
          <cell r="EF25">
            <v>124638.63</v>
          </cell>
          <cell r="EG25">
            <v>128155.98</v>
          </cell>
          <cell r="EH25">
            <v>67122.44</v>
          </cell>
          <cell r="EI25">
            <v>89824.72</v>
          </cell>
          <cell r="EJ25">
            <v>123908.06</v>
          </cell>
          <cell r="EK25">
            <v>113328.83</v>
          </cell>
          <cell r="EL25">
            <v>102269.66</v>
          </cell>
          <cell r="EM25">
            <v>124251.74</v>
          </cell>
          <cell r="EN25">
            <v>111124.49</v>
          </cell>
          <cell r="EO25">
            <v>77883.14</v>
          </cell>
          <cell r="EP25">
            <v>117081.53</v>
          </cell>
          <cell r="EQ25">
            <v>126411.14</v>
          </cell>
          <cell r="ER25">
            <v>108010.69</v>
          </cell>
          <cell r="ES25"/>
          <cell r="ET25">
            <v>93434.6</v>
          </cell>
          <cell r="EU25">
            <v>109385.74</v>
          </cell>
          <cell r="EV25">
            <v>120777.01</v>
          </cell>
          <cell r="EW25">
            <v>107766.04</v>
          </cell>
          <cell r="EX25">
            <v>105374.49</v>
          </cell>
          <cell r="EY25">
            <v>116225.41</v>
          </cell>
          <cell r="EZ25">
            <v>115266.9</v>
          </cell>
          <cell r="FA25">
            <v>79847.83</v>
          </cell>
          <cell r="FB25">
            <v>98906.81</v>
          </cell>
          <cell r="FC25">
            <v>105125.41</v>
          </cell>
          <cell r="FD25">
            <v>116947.51</v>
          </cell>
          <cell r="FE25">
            <v>138092.62</v>
          </cell>
          <cell r="FF25">
            <v>64695</v>
          </cell>
          <cell r="FG25">
            <v>85955.36</v>
          </cell>
          <cell r="FH25">
            <v>106907.98</v>
          </cell>
          <cell r="FI25">
            <v>128950.69</v>
          </cell>
          <cell r="FJ25">
            <v>89857.44</v>
          </cell>
          <cell r="FK25">
            <v>90814.91</v>
          </cell>
          <cell r="FL25">
            <v>102054.51</v>
          </cell>
          <cell r="FM25">
            <v>79880.09</v>
          </cell>
          <cell r="FN25">
            <v>81168.460000000006</v>
          </cell>
          <cell r="FO25">
            <v>104547.82</v>
          </cell>
          <cell r="FP25">
            <v>92140.81</v>
          </cell>
          <cell r="FQ25">
            <v>119313.41</v>
          </cell>
          <cell r="FR25"/>
          <cell r="FS25"/>
          <cell r="FT25"/>
          <cell r="FU25"/>
          <cell r="FV25"/>
          <cell r="FW25"/>
          <cell r="FX25"/>
          <cell r="FY25"/>
          <cell r="FZ25"/>
          <cell r="GA25"/>
          <cell r="GB25"/>
          <cell r="GC25"/>
          <cell r="GD25"/>
          <cell r="GE25"/>
          <cell r="GF25"/>
          <cell r="GG25"/>
          <cell r="GH25"/>
          <cell r="GI25"/>
          <cell r="GJ25"/>
          <cell r="GK25"/>
          <cell r="GL25"/>
          <cell r="GM25"/>
          <cell r="GN25"/>
          <cell r="GO25"/>
          <cell r="GP25"/>
          <cell r="GQ25"/>
          <cell r="GR25"/>
          <cell r="GS25"/>
          <cell r="GT25"/>
          <cell r="GU25"/>
          <cell r="GV25"/>
          <cell r="GW25"/>
          <cell r="GX25"/>
          <cell r="GY25"/>
          <cell r="GZ25"/>
          <cell r="HA25"/>
          <cell r="HB25"/>
          <cell r="HC25"/>
          <cell r="HD25"/>
          <cell r="HE25"/>
          <cell r="HF25"/>
          <cell r="HG25"/>
          <cell r="HH25"/>
          <cell r="HI25"/>
          <cell r="HJ25"/>
          <cell r="HK25"/>
          <cell r="HL25"/>
          <cell r="HM25"/>
          <cell r="HN25"/>
          <cell r="HO25"/>
          <cell r="HP25"/>
          <cell r="HQ25"/>
          <cell r="HR25"/>
          <cell r="HS25"/>
          <cell r="HT25"/>
          <cell r="HU25"/>
          <cell r="HV25"/>
          <cell r="HW25"/>
          <cell r="HX25"/>
          <cell r="HY25"/>
          <cell r="HZ25"/>
          <cell r="IA25"/>
          <cell r="IB25"/>
          <cell r="IC25"/>
          <cell r="ID25"/>
          <cell r="IE25"/>
          <cell r="IF25"/>
          <cell r="IG25"/>
          <cell r="IH25"/>
          <cell r="II25"/>
          <cell r="IJ25"/>
          <cell r="IK25"/>
          <cell r="IL25"/>
          <cell r="IM25"/>
          <cell r="IN25"/>
          <cell r="IO25"/>
          <cell r="IP25"/>
          <cell r="IQ25"/>
          <cell r="IR25"/>
          <cell r="IS25"/>
          <cell r="IT25"/>
          <cell r="IU25"/>
          <cell r="IV25"/>
          <cell r="IW25"/>
          <cell r="IX25"/>
          <cell r="IY25"/>
          <cell r="IZ25"/>
          <cell r="JA25"/>
          <cell r="JB25"/>
          <cell r="JC25"/>
          <cell r="JD25"/>
          <cell r="JE25"/>
          <cell r="JF25"/>
          <cell r="JG25"/>
          <cell r="JH25"/>
          <cell r="JI25"/>
          <cell r="JJ25"/>
          <cell r="JK25"/>
          <cell r="JL25"/>
          <cell r="JM25"/>
          <cell r="JN25"/>
          <cell r="JO25"/>
          <cell r="JP25"/>
          <cell r="JQ25"/>
          <cell r="JR25"/>
          <cell r="JS25"/>
          <cell r="JT25"/>
          <cell r="JU25"/>
          <cell r="JV25"/>
          <cell r="JW25"/>
          <cell r="JX25"/>
          <cell r="JY25"/>
          <cell r="JZ25"/>
          <cell r="KA25"/>
          <cell r="KB25"/>
          <cell r="KC25"/>
          <cell r="KD25"/>
          <cell r="KE25"/>
          <cell r="KF25"/>
          <cell r="KG25"/>
          <cell r="KH25"/>
          <cell r="KI25"/>
          <cell r="KJ25"/>
          <cell r="KK25"/>
          <cell r="KL25"/>
          <cell r="KM25"/>
          <cell r="KN25"/>
          <cell r="KO25"/>
          <cell r="KP25"/>
          <cell r="KQ25"/>
          <cell r="KR25"/>
          <cell r="KS25"/>
          <cell r="KT25"/>
          <cell r="KU25"/>
          <cell r="KV25"/>
          <cell r="KW25"/>
          <cell r="KX25"/>
          <cell r="KY25"/>
          <cell r="KZ25"/>
          <cell r="LA25"/>
          <cell r="LB25"/>
          <cell r="LC25"/>
          <cell r="LD25"/>
          <cell r="LE25"/>
          <cell r="LF25"/>
          <cell r="LG25"/>
          <cell r="LH25"/>
          <cell r="LI25"/>
        </row>
        <row r="26">
          <cell r="D26">
            <v>7133</v>
          </cell>
          <cell r="E26" t="str">
            <v>Boravišne takse</v>
          </cell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  <cell r="BI26"/>
          <cell r="BJ26"/>
          <cell r="BK26"/>
          <cell r="BL26"/>
          <cell r="BM26"/>
          <cell r="BN26"/>
          <cell r="BO26"/>
          <cell r="BP26"/>
          <cell r="BQ26"/>
          <cell r="BR26"/>
          <cell r="BS26"/>
          <cell r="BT26"/>
          <cell r="BU26"/>
          <cell r="BV26"/>
          <cell r="BW26"/>
          <cell r="BX26"/>
          <cell r="BY26"/>
          <cell r="BZ26"/>
          <cell r="CA26"/>
          <cell r="CB26"/>
          <cell r="CC26"/>
          <cell r="CD26"/>
          <cell r="CE26"/>
          <cell r="CF26"/>
          <cell r="CG26"/>
          <cell r="CH26"/>
          <cell r="CI26"/>
          <cell r="CJ26"/>
          <cell r="CK26"/>
          <cell r="CL26">
            <v>7635.0399999999991</v>
          </cell>
          <cell r="CM26">
            <v>9839.27</v>
          </cell>
          <cell r="CN26">
            <v>13749.619999999999</v>
          </cell>
          <cell r="CO26">
            <v>30237.239999999994</v>
          </cell>
          <cell r="CP26">
            <v>51941.319999999985</v>
          </cell>
          <cell r="CQ26">
            <v>88623.709999999992</v>
          </cell>
          <cell r="CR26">
            <v>163284.24</v>
          </cell>
          <cell r="CS26">
            <v>197232.93000000005</v>
          </cell>
          <cell r="CT26">
            <v>111463.84999999999</v>
          </cell>
          <cell r="CU26">
            <v>50426.220000000008</v>
          </cell>
          <cell r="CV26">
            <v>31073.220000000005</v>
          </cell>
          <cell r="CW26">
            <v>12430.33</v>
          </cell>
          <cell r="CX26">
            <v>8119.6</v>
          </cell>
          <cell r="CY26">
            <v>9491.69</v>
          </cell>
          <cell r="CZ26">
            <v>11037.38</v>
          </cell>
          <cell r="DA26">
            <v>15407.26</v>
          </cell>
          <cell r="DB26">
            <v>23006.79</v>
          </cell>
          <cell r="DC26">
            <v>53188.68</v>
          </cell>
          <cell r="DD26">
            <v>116408.5</v>
          </cell>
          <cell r="DE26">
            <v>226076.19</v>
          </cell>
          <cell r="DF26">
            <v>102526.32</v>
          </cell>
          <cell r="DG26">
            <v>52441.97</v>
          </cell>
          <cell r="DH26">
            <v>12614.08</v>
          </cell>
          <cell r="DI26">
            <v>13870.62</v>
          </cell>
          <cell r="DJ26">
            <v>8869.4399999999987</v>
          </cell>
          <cell r="DK26">
            <v>10376.969999999998</v>
          </cell>
          <cell r="DL26">
            <v>10335.65</v>
          </cell>
          <cell r="DM26">
            <v>17910.239999999998</v>
          </cell>
          <cell r="DN26">
            <v>30816.6</v>
          </cell>
          <cell r="DO26">
            <v>75975.209999999992</v>
          </cell>
          <cell r="DP26">
            <v>198529.74</v>
          </cell>
          <cell r="DQ26">
            <v>296917.56999999995</v>
          </cell>
          <cell r="DR26">
            <v>123895.80999999998</v>
          </cell>
          <cell r="DS26">
            <v>52619.149999999994</v>
          </cell>
          <cell r="DT26">
            <v>25217.25</v>
          </cell>
          <cell r="DU26">
            <v>22976.560000000001</v>
          </cell>
          <cell r="DV26">
            <v>17074.490000000002</v>
          </cell>
          <cell r="DW26">
            <v>22967.040000000001</v>
          </cell>
          <cell r="DX26">
            <v>26715.42</v>
          </cell>
          <cell r="DY26">
            <v>27081.02</v>
          </cell>
          <cell r="DZ26">
            <v>55185.38</v>
          </cell>
          <cell r="EA26">
            <v>105249.26</v>
          </cell>
          <cell r="EB26">
            <v>247068.31</v>
          </cell>
          <cell r="EC26">
            <v>383280.64000000001</v>
          </cell>
          <cell r="ED26">
            <v>194602.14</v>
          </cell>
          <cell r="EE26">
            <v>70791.399999999994</v>
          </cell>
          <cell r="EF26">
            <v>30364.41</v>
          </cell>
          <cell r="EG26">
            <v>18179.259999999998</v>
          </cell>
          <cell r="EH26">
            <v>17936.740000000002</v>
          </cell>
          <cell r="EI26">
            <v>29045.1</v>
          </cell>
          <cell r="EJ26">
            <v>29271.49</v>
          </cell>
          <cell r="EK26">
            <v>28676.27</v>
          </cell>
          <cell r="EL26">
            <v>54945.86</v>
          </cell>
          <cell r="EM26">
            <v>136681.21</v>
          </cell>
          <cell r="EN26">
            <v>303933.09000000003</v>
          </cell>
          <cell r="EO26">
            <v>401179.76</v>
          </cell>
          <cell r="EP26">
            <v>204730.39</v>
          </cell>
          <cell r="EQ26">
            <v>92200</v>
          </cell>
          <cell r="ER26">
            <v>36222.43</v>
          </cell>
          <cell r="ES26"/>
          <cell r="ET26">
            <v>21633.83</v>
          </cell>
          <cell r="EU26">
            <v>24453.21</v>
          </cell>
          <cell r="EV26">
            <v>30364.14</v>
          </cell>
          <cell r="EW26">
            <v>45135.75</v>
          </cell>
          <cell r="EX26">
            <v>73298.429999999993</v>
          </cell>
          <cell r="EY26">
            <v>154167.12</v>
          </cell>
          <cell r="EZ26">
            <v>354192.61</v>
          </cell>
          <cell r="FA26">
            <v>425912.93</v>
          </cell>
          <cell r="FB26">
            <v>234762.1</v>
          </cell>
          <cell r="FC26">
            <v>119042.18</v>
          </cell>
          <cell r="FD26">
            <v>76747.570000000007</v>
          </cell>
          <cell r="FE26">
            <v>29512.58</v>
          </cell>
          <cell r="FF26">
            <v>24775.52</v>
          </cell>
          <cell r="FG26">
            <v>28443.63</v>
          </cell>
          <cell r="FH26">
            <v>40268.589999999997</v>
          </cell>
          <cell r="FI26">
            <v>55742.67</v>
          </cell>
          <cell r="FJ26">
            <v>91165.22</v>
          </cell>
          <cell r="FK26">
            <v>178796.84</v>
          </cell>
          <cell r="FL26">
            <v>429493.67</v>
          </cell>
          <cell r="FM26">
            <v>521117.38</v>
          </cell>
          <cell r="FN26">
            <v>298489.8</v>
          </cell>
          <cell r="FO26">
            <v>140326.67000000001</v>
          </cell>
          <cell r="FP26">
            <v>59224.28</v>
          </cell>
          <cell r="FQ26">
            <v>44087.08</v>
          </cell>
          <cell r="FR26"/>
          <cell r="FS26"/>
          <cell r="FT26"/>
          <cell r="FU26"/>
          <cell r="FV26"/>
          <cell r="FW26"/>
          <cell r="FX26"/>
          <cell r="FY26"/>
          <cell r="FZ26"/>
          <cell r="GA26"/>
          <cell r="GB26"/>
          <cell r="GC26"/>
          <cell r="GD26"/>
          <cell r="GE26"/>
          <cell r="GF26"/>
          <cell r="GG26"/>
          <cell r="GH26"/>
          <cell r="GI26"/>
          <cell r="GJ26"/>
          <cell r="GK26"/>
          <cell r="GL26"/>
          <cell r="GM26"/>
          <cell r="GN26"/>
          <cell r="GO26"/>
          <cell r="GP26"/>
          <cell r="GQ26"/>
          <cell r="GR26"/>
          <cell r="GS26"/>
          <cell r="GT26"/>
          <cell r="GU26"/>
          <cell r="GV26"/>
          <cell r="GW26"/>
          <cell r="GX26"/>
          <cell r="GY26"/>
          <cell r="GZ26"/>
          <cell r="HA26"/>
          <cell r="HB26"/>
          <cell r="HC26"/>
          <cell r="HD26"/>
          <cell r="HE26"/>
          <cell r="HF26"/>
          <cell r="HG26"/>
          <cell r="HH26"/>
          <cell r="HI26"/>
          <cell r="HJ26"/>
          <cell r="HK26"/>
          <cell r="HL26"/>
          <cell r="HM26"/>
          <cell r="HN26"/>
          <cell r="HO26"/>
          <cell r="HP26"/>
          <cell r="HQ26"/>
          <cell r="HR26"/>
          <cell r="HS26"/>
          <cell r="HT26"/>
          <cell r="HU26"/>
          <cell r="HV26"/>
          <cell r="HW26"/>
          <cell r="HX26"/>
          <cell r="HY26"/>
          <cell r="HZ26"/>
          <cell r="IA26"/>
          <cell r="IB26"/>
          <cell r="IC26"/>
          <cell r="ID26"/>
          <cell r="IE26"/>
          <cell r="IF26"/>
          <cell r="IG26"/>
          <cell r="IH26"/>
          <cell r="II26"/>
          <cell r="IJ26"/>
          <cell r="IK26"/>
          <cell r="IL26"/>
          <cell r="IM26"/>
          <cell r="IN26"/>
          <cell r="IO26"/>
          <cell r="IP26"/>
          <cell r="IQ26"/>
          <cell r="IR26"/>
          <cell r="IS26"/>
          <cell r="IT26"/>
          <cell r="IU26"/>
          <cell r="IV26"/>
          <cell r="IW26"/>
          <cell r="IX26"/>
          <cell r="IY26"/>
          <cell r="IZ26"/>
          <cell r="JA26"/>
          <cell r="JB26"/>
          <cell r="JC26"/>
          <cell r="JD26"/>
          <cell r="JE26"/>
          <cell r="JF26"/>
          <cell r="JG26"/>
          <cell r="JH26"/>
          <cell r="JI26"/>
          <cell r="JJ26"/>
          <cell r="JK26"/>
          <cell r="JL26"/>
          <cell r="JM26"/>
          <cell r="JN26"/>
          <cell r="JO26"/>
          <cell r="JP26"/>
          <cell r="JQ26"/>
          <cell r="JR26"/>
          <cell r="JS26"/>
          <cell r="JT26"/>
          <cell r="JU26"/>
          <cell r="JV26"/>
          <cell r="JW26"/>
          <cell r="JX26"/>
          <cell r="JY26"/>
          <cell r="JZ26"/>
          <cell r="KA26"/>
          <cell r="KB26"/>
          <cell r="KC26"/>
          <cell r="KD26"/>
          <cell r="KE26"/>
          <cell r="KF26"/>
          <cell r="KG26"/>
          <cell r="KH26"/>
          <cell r="KI26"/>
          <cell r="KJ26"/>
          <cell r="KK26"/>
          <cell r="KL26"/>
          <cell r="KM26"/>
          <cell r="KN26"/>
          <cell r="KO26"/>
          <cell r="KP26"/>
          <cell r="KQ26"/>
          <cell r="KR26"/>
          <cell r="KS26"/>
          <cell r="KT26"/>
          <cell r="KU26"/>
          <cell r="KV26"/>
          <cell r="KW26"/>
          <cell r="KX26"/>
          <cell r="KY26"/>
          <cell r="KZ26"/>
          <cell r="LA26"/>
          <cell r="LB26"/>
          <cell r="LC26"/>
          <cell r="LD26"/>
          <cell r="LE26"/>
          <cell r="LF26"/>
          <cell r="LG26"/>
          <cell r="LH26"/>
          <cell r="LI26"/>
        </row>
        <row r="27">
          <cell r="D27">
            <v>7136</v>
          </cell>
          <cell r="E27" t="str">
            <v>Ostale takse</v>
          </cell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  <cell r="BI27"/>
          <cell r="BJ27"/>
          <cell r="BK27"/>
          <cell r="BL27"/>
          <cell r="BM27"/>
          <cell r="BN27"/>
          <cell r="BO27"/>
          <cell r="BP27"/>
          <cell r="BQ27"/>
          <cell r="BR27"/>
          <cell r="BS27"/>
          <cell r="BT27"/>
          <cell r="BU27"/>
          <cell r="BV27"/>
          <cell r="BW27"/>
          <cell r="BX27"/>
          <cell r="BY27"/>
          <cell r="BZ27"/>
          <cell r="CA27"/>
          <cell r="CB27"/>
          <cell r="CC27"/>
          <cell r="CD27"/>
          <cell r="CE27"/>
          <cell r="CF27"/>
          <cell r="CG27"/>
          <cell r="CH27"/>
          <cell r="CI27"/>
          <cell r="CJ27"/>
          <cell r="CK27"/>
          <cell r="CL27">
            <v>364382.71</v>
          </cell>
          <cell r="CM27">
            <v>1044594.5499999998</v>
          </cell>
          <cell r="CN27">
            <v>1377488.06</v>
          </cell>
          <cell r="CO27">
            <v>1058438.4500000002</v>
          </cell>
          <cell r="CP27">
            <v>1042906.9500000002</v>
          </cell>
          <cell r="CQ27">
            <v>770438.28</v>
          </cell>
          <cell r="CR27">
            <v>1415558.3299999998</v>
          </cell>
          <cell r="CS27">
            <v>1217336.3799999999</v>
          </cell>
          <cell r="CT27">
            <v>659022.85999999975</v>
          </cell>
          <cell r="CU27">
            <v>1786343.1099999999</v>
          </cell>
          <cell r="CV27">
            <v>1154986.6099999999</v>
          </cell>
          <cell r="CW27">
            <v>1970770.5199999998</v>
          </cell>
          <cell r="CX27">
            <v>320295.69</v>
          </cell>
          <cell r="CY27">
            <v>707844.54</v>
          </cell>
          <cell r="CZ27">
            <v>80579.41</v>
          </cell>
          <cell r="DA27">
            <v>129318.89</v>
          </cell>
          <cell r="DB27">
            <v>113608.98</v>
          </cell>
          <cell r="DC27">
            <v>106917.6</v>
          </cell>
          <cell r="DD27">
            <v>164812.34</v>
          </cell>
          <cell r="DE27">
            <v>212985.45</v>
          </cell>
          <cell r="DF27">
            <v>232558.61</v>
          </cell>
          <cell r="DG27">
            <v>218215.36</v>
          </cell>
          <cell r="DH27">
            <v>171294.91</v>
          </cell>
          <cell r="DI27">
            <v>246315.58</v>
          </cell>
          <cell r="DJ27">
            <v>118321.04000000001</v>
          </cell>
          <cell r="DK27">
            <v>152552.66999999998</v>
          </cell>
          <cell r="DL27">
            <v>80775.640000000014</v>
          </cell>
          <cell r="DM27">
            <v>134138.91999999995</v>
          </cell>
          <cell r="DN27">
            <v>113213.83999999998</v>
          </cell>
          <cell r="DO27">
            <v>124723.89999999998</v>
          </cell>
          <cell r="DP27">
            <v>181479.16999999995</v>
          </cell>
          <cell r="DQ27">
            <v>245128.36</v>
          </cell>
          <cell r="DR27">
            <v>269480.39</v>
          </cell>
          <cell r="DS27">
            <v>202251.75</v>
          </cell>
          <cell r="DT27">
            <v>205946.15999999997</v>
          </cell>
          <cell r="DU27">
            <v>256133.48</v>
          </cell>
          <cell r="DV27">
            <v>90100.33</v>
          </cell>
          <cell r="DW27">
            <v>85358.61</v>
          </cell>
          <cell r="DX27">
            <v>108010.72</v>
          </cell>
          <cell r="DY27">
            <v>161180.69</v>
          </cell>
          <cell r="DZ27">
            <v>179975.42</v>
          </cell>
          <cell r="EA27">
            <v>161049.98000000001</v>
          </cell>
          <cell r="EB27">
            <v>205089.07</v>
          </cell>
          <cell r="EC27">
            <v>272990.26</v>
          </cell>
          <cell r="ED27">
            <v>212600.42</v>
          </cell>
          <cell r="EE27">
            <v>201337.63</v>
          </cell>
          <cell r="EF27">
            <v>234661.32</v>
          </cell>
          <cell r="EG27">
            <v>291974.82</v>
          </cell>
          <cell r="EH27">
            <v>88115.07</v>
          </cell>
          <cell r="EI27">
            <v>117852.68</v>
          </cell>
          <cell r="EJ27">
            <v>93526.63</v>
          </cell>
          <cell r="EK27">
            <v>123417.01</v>
          </cell>
          <cell r="EL27">
            <v>135486.6</v>
          </cell>
          <cell r="EM27">
            <v>225998.71</v>
          </cell>
          <cell r="EN27">
            <v>208494.23</v>
          </cell>
          <cell r="EO27">
            <v>264663.5</v>
          </cell>
          <cell r="EP27">
            <v>222945.14</v>
          </cell>
          <cell r="EQ27">
            <v>259930.36</v>
          </cell>
          <cell r="ER27">
            <v>257165.18</v>
          </cell>
          <cell r="ES27"/>
          <cell r="ET27">
            <v>98435.1</v>
          </cell>
          <cell r="EU27">
            <v>168116.08</v>
          </cell>
          <cell r="EV27">
            <v>134745.35</v>
          </cell>
          <cell r="EW27">
            <v>140517.51</v>
          </cell>
          <cell r="EX27">
            <v>174985.39</v>
          </cell>
          <cell r="EY27">
            <v>187015.15</v>
          </cell>
          <cell r="EZ27">
            <v>296943.90999999997</v>
          </cell>
          <cell r="FA27">
            <v>298587.98</v>
          </cell>
          <cell r="FB27">
            <v>275378.65999999997</v>
          </cell>
          <cell r="FC27">
            <v>293396.25</v>
          </cell>
          <cell r="FD27">
            <v>249259.39</v>
          </cell>
          <cell r="FE27">
            <v>301484.77</v>
          </cell>
          <cell r="FF27">
            <v>112567.27</v>
          </cell>
          <cell r="FG27">
            <v>107949.7</v>
          </cell>
          <cell r="FH27">
            <v>117276.25</v>
          </cell>
          <cell r="FI27">
            <v>155954.26</v>
          </cell>
          <cell r="FJ27">
            <v>172296.56</v>
          </cell>
          <cell r="FK27">
            <v>193126.72</v>
          </cell>
          <cell r="FL27">
            <v>312567.62</v>
          </cell>
          <cell r="FM27">
            <v>297210.13</v>
          </cell>
          <cell r="FN27">
            <v>281329.40000000002</v>
          </cell>
          <cell r="FO27">
            <v>261296.22</v>
          </cell>
          <cell r="FP27">
            <v>184381.99</v>
          </cell>
          <cell r="FQ27">
            <v>329842.53000000003</v>
          </cell>
          <cell r="FR27"/>
          <cell r="FS27"/>
          <cell r="FT27"/>
          <cell r="FU27"/>
          <cell r="FV27"/>
          <cell r="FW27"/>
          <cell r="FX27"/>
          <cell r="FY27"/>
          <cell r="FZ27"/>
          <cell r="GA27"/>
          <cell r="GB27"/>
          <cell r="GC27"/>
          <cell r="GD27"/>
          <cell r="GE27"/>
          <cell r="GF27"/>
          <cell r="GG27"/>
          <cell r="GH27"/>
          <cell r="GI27"/>
          <cell r="GJ27"/>
          <cell r="GK27"/>
          <cell r="GL27"/>
          <cell r="GM27"/>
          <cell r="GN27"/>
          <cell r="GO27"/>
          <cell r="GP27"/>
          <cell r="GQ27"/>
          <cell r="GR27"/>
          <cell r="GS27"/>
          <cell r="GT27"/>
          <cell r="GU27"/>
          <cell r="GV27"/>
          <cell r="GW27"/>
          <cell r="GX27"/>
          <cell r="GY27"/>
          <cell r="GZ27"/>
          <cell r="HA27"/>
          <cell r="HB27"/>
          <cell r="HC27"/>
          <cell r="HD27"/>
          <cell r="HE27"/>
          <cell r="HF27"/>
          <cell r="HG27"/>
          <cell r="HH27"/>
          <cell r="HI27"/>
          <cell r="HJ27"/>
          <cell r="HK27"/>
          <cell r="HL27"/>
          <cell r="HM27"/>
          <cell r="HN27"/>
          <cell r="HO27"/>
          <cell r="HP27"/>
          <cell r="HQ27"/>
          <cell r="HR27"/>
          <cell r="HS27"/>
          <cell r="HT27"/>
          <cell r="HU27"/>
          <cell r="HV27"/>
          <cell r="HW27"/>
          <cell r="HX27"/>
          <cell r="HY27"/>
          <cell r="HZ27"/>
          <cell r="IA27"/>
          <cell r="IB27"/>
          <cell r="IC27"/>
          <cell r="ID27"/>
          <cell r="IE27"/>
          <cell r="IF27"/>
          <cell r="IG27"/>
          <cell r="IH27"/>
          <cell r="II27"/>
          <cell r="IJ27"/>
          <cell r="IK27"/>
          <cell r="IL27"/>
          <cell r="IM27"/>
          <cell r="IN27"/>
          <cell r="IO27"/>
          <cell r="IP27"/>
          <cell r="IQ27"/>
          <cell r="IR27"/>
          <cell r="IS27"/>
          <cell r="IT27"/>
          <cell r="IU27"/>
          <cell r="IV27"/>
          <cell r="IW27"/>
          <cell r="IX27"/>
          <cell r="IY27"/>
          <cell r="IZ27"/>
          <cell r="JA27"/>
          <cell r="JB27"/>
          <cell r="JC27"/>
          <cell r="JD27"/>
          <cell r="JE27"/>
          <cell r="JF27"/>
          <cell r="JG27"/>
          <cell r="JH27"/>
          <cell r="JI27"/>
          <cell r="JJ27"/>
          <cell r="JK27"/>
          <cell r="JL27"/>
          <cell r="JM27"/>
          <cell r="JN27"/>
          <cell r="JO27"/>
          <cell r="JP27"/>
          <cell r="JQ27"/>
          <cell r="JR27"/>
          <cell r="JS27"/>
          <cell r="JT27"/>
          <cell r="JU27"/>
          <cell r="JV27"/>
          <cell r="JW27"/>
          <cell r="JX27"/>
          <cell r="JY27"/>
          <cell r="JZ27"/>
          <cell r="KA27"/>
          <cell r="KB27"/>
          <cell r="KC27"/>
          <cell r="KD27"/>
          <cell r="KE27"/>
          <cell r="KF27"/>
          <cell r="KG27"/>
          <cell r="KH27"/>
          <cell r="KI27"/>
          <cell r="KJ27"/>
          <cell r="KK27"/>
          <cell r="KL27"/>
          <cell r="KM27"/>
          <cell r="KN27"/>
          <cell r="KO27"/>
          <cell r="KP27"/>
          <cell r="KQ27"/>
          <cell r="KR27"/>
          <cell r="KS27"/>
          <cell r="KT27"/>
          <cell r="KU27"/>
          <cell r="KV27"/>
          <cell r="KW27"/>
          <cell r="KX27"/>
          <cell r="KY27"/>
          <cell r="KZ27"/>
          <cell r="LA27"/>
          <cell r="LB27"/>
          <cell r="LC27"/>
          <cell r="LD27"/>
          <cell r="LE27"/>
          <cell r="LF27"/>
          <cell r="LG27"/>
          <cell r="LH27"/>
          <cell r="LI27"/>
        </row>
        <row r="28">
          <cell r="A28"/>
          <cell r="B28"/>
          <cell r="C28">
            <v>714</v>
          </cell>
          <cell r="D28">
            <v>714</v>
          </cell>
          <cell r="E28" t="str">
            <v>Naknade</v>
          </cell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/>
          <cell r="AS28"/>
          <cell r="AT28"/>
          <cell r="AU28"/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/>
          <cell r="BG28"/>
          <cell r="BH28"/>
          <cell r="BI28"/>
          <cell r="BJ28"/>
          <cell r="BK28"/>
          <cell r="BL28"/>
          <cell r="BM28"/>
          <cell r="BN28"/>
          <cell r="BO28"/>
          <cell r="BP28"/>
          <cell r="BQ28"/>
          <cell r="BR28"/>
          <cell r="BS28"/>
          <cell r="BT28"/>
          <cell r="BU28"/>
          <cell r="BV28"/>
          <cell r="BW28"/>
          <cell r="BX28"/>
          <cell r="BY28"/>
          <cell r="BZ28"/>
          <cell r="CA28"/>
          <cell r="CB28"/>
          <cell r="CC28"/>
          <cell r="CD28"/>
          <cell r="CE28"/>
          <cell r="CF28"/>
          <cell r="CG28"/>
          <cell r="CH28"/>
          <cell r="CI28"/>
          <cell r="CJ28"/>
          <cell r="CK28"/>
          <cell r="CL28">
            <v>893749.16999999993</v>
          </cell>
          <cell r="CM28">
            <v>1163449.2899999996</v>
          </cell>
          <cell r="CN28">
            <v>1397810.9500000002</v>
          </cell>
          <cell r="CO28">
            <v>988260.99000000022</v>
          </cell>
          <cell r="CP28">
            <v>663493.42000000004</v>
          </cell>
          <cell r="CQ28">
            <v>985589.2799999998</v>
          </cell>
          <cell r="CR28">
            <v>1220629.8</v>
          </cell>
          <cell r="CS28">
            <v>1071856.1399999999</v>
          </cell>
          <cell r="CT28">
            <v>1326309.73</v>
          </cell>
          <cell r="CU28">
            <v>1344708.9499999997</v>
          </cell>
          <cell r="CV28">
            <v>1250084.5299999996</v>
          </cell>
          <cell r="CW28">
            <v>927547.93</v>
          </cell>
          <cell r="CX28">
            <v>1287580.6800000002</v>
          </cell>
          <cell r="CY28">
            <v>715085.05</v>
          </cell>
          <cell r="CZ28">
            <v>890846.15</v>
          </cell>
          <cell r="DA28">
            <v>876230.8</v>
          </cell>
          <cell r="DB28">
            <v>1494813.69</v>
          </cell>
          <cell r="DC28">
            <v>1663478.84</v>
          </cell>
          <cell r="DD28">
            <v>1730168.3699999999</v>
          </cell>
          <cell r="DE28">
            <v>1561341.1400000001</v>
          </cell>
          <cell r="DF28">
            <v>1413088.9</v>
          </cell>
          <cell r="DG28">
            <v>2751386.49</v>
          </cell>
          <cell r="DH28">
            <v>1144837.4099999999</v>
          </cell>
          <cell r="DI28">
            <v>1813161.67</v>
          </cell>
          <cell r="DJ28">
            <v>704766.22</v>
          </cell>
          <cell r="DK28">
            <v>1085966.3999999999</v>
          </cell>
          <cell r="DL28">
            <v>1540359.5299999998</v>
          </cell>
          <cell r="DM28">
            <v>925997.17999999993</v>
          </cell>
          <cell r="DN28">
            <v>2000871.4600000004</v>
          </cell>
          <cell r="DO28">
            <v>3067345.3699999996</v>
          </cell>
          <cell r="DP28">
            <v>3701757.8800000008</v>
          </cell>
          <cell r="DQ28">
            <v>3472067.0699999994</v>
          </cell>
          <cell r="DR28">
            <v>4203901.9700000007</v>
          </cell>
          <cell r="DS28">
            <v>3485443.89</v>
          </cell>
          <cell r="DT28">
            <v>2847513.03</v>
          </cell>
          <cell r="DU28">
            <v>2594011.2999999998</v>
          </cell>
          <cell r="DV28">
            <v>1625009.97</v>
          </cell>
          <cell r="DW28">
            <v>1267094.5</v>
          </cell>
          <cell r="DX28">
            <v>1342211.4000000001</v>
          </cell>
          <cell r="DY28">
            <v>1888588.55</v>
          </cell>
          <cell r="DZ28">
            <v>1395110.23</v>
          </cell>
          <cell r="EA28">
            <v>1812519.24</v>
          </cell>
          <cell r="EB28">
            <v>2714766.86</v>
          </cell>
          <cell r="EC28">
            <v>52525267.219999999</v>
          </cell>
          <cell r="ED28">
            <v>2386999.67</v>
          </cell>
          <cell r="EE28">
            <v>2766199.72</v>
          </cell>
          <cell r="EF28">
            <v>1672980.56</v>
          </cell>
          <cell r="EG28">
            <v>2546774.3800000004</v>
          </cell>
          <cell r="EH28">
            <v>1745843.13</v>
          </cell>
          <cell r="EI28">
            <v>1266650.8400000001</v>
          </cell>
          <cell r="EJ28">
            <v>1508161.35</v>
          </cell>
          <cell r="EK28">
            <v>1901163.79</v>
          </cell>
          <cell r="EL28">
            <v>1513570.26</v>
          </cell>
          <cell r="EM28">
            <v>830213.16</v>
          </cell>
          <cell r="EN28">
            <v>1705945.14</v>
          </cell>
          <cell r="EO28">
            <v>1608311.46</v>
          </cell>
          <cell r="EP28">
            <v>1107710.8999999999</v>
          </cell>
          <cell r="EQ28">
            <v>1997706.83</v>
          </cell>
          <cell r="ER28">
            <v>793640.92</v>
          </cell>
          <cell r="ES28">
            <v>2988857.35</v>
          </cell>
          <cell r="ET28">
            <v>1774503.57</v>
          </cell>
          <cell r="EU28">
            <v>1885893.46</v>
          </cell>
          <cell r="EV28">
            <v>2001213.06</v>
          </cell>
          <cell r="EW28">
            <v>2389766.7799999998</v>
          </cell>
          <cell r="EX28">
            <v>1530724.52</v>
          </cell>
          <cell r="EY28">
            <v>2860047.35</v>
          </cell>
          <cell r="EZ28">
            <v>3039336.91</v>
          </cell>
          <cell r="FA28">
            <v>1937135.94</v>
          </cell>
          <cell r="FB28">
            <v>1933671.64</v>
          </cell>
          <cell r="FC28">
            <v>2347083.83</v>
          </cell>
          <cell r="FD28">
            <v>2034357.41</v>
          </cell>
          <cell r="FE28">
            <v>2685804.61</v>
          </cell>
          <cell r="FF28">
            <v>2315003.25</v>
          </cell>
          <cell r="FG28">
            <v>1541397.86</v>
          </cell>
          <cell r="FH28">
            <v>2408517.5</v>
          </cell>
          <cell r="FI28">
            <v>3310133.38</v>
          </cell>
          <cell r="FJ28">
            <v>1792591.2</v>
          </cell>
          <cell r="FK28">
            <v>2081141.31</v>
          </cell>
          <cell r="FL28">
            <v>2697450.35</v>
          </cell>
          <cell r="FM28">
            <v>1985377.1099999999</v>
          </cell>
          <cell r="FN28">
            <v>2352827.11</v>
          </cell>
          <cell r="FO28">
            <v>2477150.35</v>
          </cell>
          <cell r="FP28">
            <v>1582634.86</v>
          </cell>
          <cell r="FQ28">
            <v>3693530.67</v>
          </cell>
          <cell r="FR28"/>
          <cell r="FS28"/>
          <cell r="FT28"/>
          <cell r="FU28"/>
          <cell r="FV28"/>
          <cell r="FW28"/>
          <cell r="FX28"/>
          <cell r="FY28"/>
          <cell r="FZ28"/>
          <cell r="GA28"/>
          <cell r="GB28"/>
          <cell r="GC28"/>
          <cell r="GD28"/>
          <cell r="GE28"/>
          <cell r="GF28"/>
          <cell r="GG28"/>
          <cell r="GH28"/>
          <cell r="GI28"/>
          <cell r="GJ28"/>
          <cell r="GK28"/>
          <cell r="GL28"/>
          <cell r="GM28"/>
          <cell r="GN28"/>
          <cell r="GO28"/>
          <cell r="GP28"/>
          <cell r="GQ28"/>
          <cell r="GR28"/>
          <cell r="GS28"/>
          <cell r="GT28"/>
          <cell r="GU28"/>
          <cell r="GV28"/>
          <cell r="GW28"/>
          <cell r="GX28"/>
          <cell r="GY28"/>
          <cell r="GZ28"/>
          <cell r="HA28"/>
          <cell r="HB28"/>
          <cell r="HC28"/>
          <cell r="HD28"/>
          <cell r="HE28"/>
          <cell r="HF28"/>
          <cell r="HG28"/>
          <cell r="HH28"/>
          <cell r="HI28"/>
          <cell r="HJ28"/>
          <cell r="HK28"/>
          <cell r="HL28"/>
          <cell r="HM28"/>
          <cell r="HN28"/>
          <cell r="HO28"/>
          <cell r="HP28"/>
          <cell r="HQ28"/>
          <cell r="HR28"/>
          <cell r="HS28"/>
          <cell r="HT28"/>
          <cell r="HU28"/>
          <cell r="HV28"/>
          <cell r="HW28"/>
          <cell r="HX28"/>
          <cell r="HY28"/>
          <cell r="HZ28"/>
          <cell r="IA28"/>
          <cell r="IB28"/>
          <cell r="IC28"/>
          <cell r="ID28"/>
          <cell r="IE28"/>
          <cell r="IF28"/>
          <cell r="IG28"/>
          <cell r="IH28"/>
          <cell r="II28"/>
          <cell r="IJ28"/>
          <cell r="IK28"/>
          <cell r="IL28"/>
          <cell r="IM28"/>
          <cell r="IN28"/>
          <cell r="IO28"/>
          <cell r="IP28"/>
          <cell r="IQ28"/>
          <cell r="IR28"/>
          <cell r="IS28"/>
          <cell r="IT28"/>
          <cell r="IU28"/>
          <cell r="IV28"/>
          <cell r="IW28"/>
          <cell r="IX28"/>
          <cell r="IY28"/>
          <cell r="IZ28"/>
          <cell r="JA28"/>
          <cell r="JB28"/>
          <cell r="JC28"/>
          <cell r="JD28"/>
          <cell r="JE28"/>
          <cell r="JF28"/>
          <cell r="JG28"/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  <cell r="JT28"/>
          <cell r="JU28"/>
          <cell r="JV28"/>
          <cell r="JW28"/>
          <cell r="JX28"/>
          <cell r="JY28"/>
          <cell r="JZ28"/>
          <cell r="KA28"/>
          <cell r="KB28"/>
          <cell r="KC28"/>
          <cell r="KD28"/>
          <cell r="KE28"/>
          <cell r="KF28"/>
          <cell r="KG28"/>
          <cell r="KH28"/>
          <cell r="KI28"/>
          <cell r="KJ28"/>
          <cell r="KK28"/>
          <cell r="KL28"/>
          <cell r="KM28"/>
          <cell r="KN28"/>
          <cell r="KO28"/>
          <cell r="KP28"/>
          <cell r="KQ28"/>
          <cell r="KR28"/>
          <cell r="KS28"/>
          <cell r="KT28"/>
          <cell r="KU28"/>
          <cell r="KV28"/>
          <cell r="KW28"/>
          <cell r="KX28"/>
          <cell r="KY28"/>
          <cell r="KZ28"/>
          <cell r="LA28"/>
          <cell r="LB28"/>
          <cell r="LC28"/>
          <cell r="LD28"/>
          <cell r="LE28"/>
          <cell r="LF28"/>
          <cell r="LG28"/>
          <cell r="LH28"/>
          <cell r="LI28"/>
        </row>
        <row r="29">
          <cell r="D29">
            <v>7141</v>
          </cell>
          <cell r="E29" t="str">
            <v>Naknade za korišćenje dobara od opšteg interesa</v>
          </cell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  <cell r="BI29"/>
          <cell r="BJ29"/>
          <cell r="BK29"/>
          <cell r="BL29"/>
          <cell r="BM29"/>
          <cell r="BN29"/>
          <cell r="BO29"/>
          <cell r="BP29"/>
          <cell r="BQ29"/>
          <cell r="BR29"/>
          <cell r="BS29"/>
          <cell r="BT29"/>
          <cell r="BU29"/>
          <cell r="BV29"/>
          <cell r="BW29"/>
          <cell r="BX29"/>
          <cell r="BY29"/>
          <cell r="BZ29"/>
          <cell r="CA29"/>
          <cell r="CB29"/>
          <cell r="CC29"/>
          <cell r="CD29"/>
          <cell r="CE29"/>
          <cell r="CF29"/>
          <cell r="CG29"/>
          <cell r="CH29"/>
          <cell r="CI29"/>
          <cell r="CJ29"/>
          <cell r="CK29"/>
          <cell r="CL29">
            <v>12391.259999999998</v>
          </cell>
          <cell r="CM29">
            <v>9264.06</v>
          </cell>
          <cell r="CN29">
            <v>19332.669999999998</v>
          </cell>
          <cell r="CO29">
            <v>48395.810000000005</v>
          </cell>
          <cell r="CP29">
            <v>27750.960000000003</v>
          </cell>
          <cell r="CQ29">
            <v>70400.889999999985</v>
          </cell>
          <cell r="CR29">
            <v>64040.69</v>
          </cell>
          <cell r="CS29">
            <v>63273.440000000002</v>
          </cell>
          <cell r="CT29">
            <v>75343.26999999999</v>
          </cell>
          <cell r="CU29">
            <v>96159.1</v>
          </cell>
          <cell r="CV29">
            <v>77271.909999999989</v>
          </cell>
          <cell r="CW29">
            <v>83642.799999999974</v>
          </cell>
          <cell r="CX29">
            <v>11805.07</v>
          </cell>
          <cell r="CY29">
            <v>13526.36</v>
          </cell>
          <cell r="CZ29">
            <v>13005.58</v>
          </cell>
          <cell r="DA29">
            <v>7337.36</v>
          </cell>
          <cell r="DB29">
            <v>46276.56</v>
          </cell>
          <cell r="DC29">
            <v>117655.46</v>
          </cell>
          <cell r="DD29">
            <v>64905.22</v>
          </cell>
          <cell r="DE29">
            <v>103478.82</v>
          </cell>
          <cell r="DF29">
            <v>93023.22</v>
          </cell>
          <cell r="DG29">
            <v>47233.75</v>
          </cell>
          <cell r="DH29">
            <v>81196.22</v>
          </cell>
          <cell r="DI29">
            <v>91998.38</v>
          </cell>
          <cell r="DJ29">
            <v>15802.27</v>
          </cell>
          <cell r="DK29">
            <v>8197.84</v>
          </cell>
          <cell r="DL29">
            <v>10063.52</v>
          </cell>
          <cell r="DM29">
            <v>15169.380000000001</v>
          </cell>
          <cell r="DN29">
            <v>11570.17</v>
          </cell>
          <cell r="DO29">
            <v>32379.269999999997</v>
          </cell>
          <cell r="DP29">
            <v>93023.729999999952</v>
          </cell>
          <cell r="DQ29">
            <v>71448.240000000005</v>
          </cell>
          <cell r="DR29">
            <v>100000.09999999998</v>
          </cell>
          <cell r="DS29">
            <v>58422.01</v>
          </cell>
          <cell r="DT29">
            <v>85119.760000000024</v>
          </cell>
          <cell r="DU29">
            <v>87874.58</v>
          </cell>
          <cell r="DV29">
            <v>16922.66</v>
          </cell>
          <cell r="DW29">
            <v>24761.88</v>
          </cell>
          <cell r="DX29">
            <v>40454.300000000003</v>
          </cell>
          <cell r="DY29">
            <v>28670.81</v>
          </cell>
          <cell r="DZ29">
            <v>112730.53</v>
          </cell>
          <cell r="EA29">
            <v>72255.11</v>
          </cell>
          <cell r="EB29">
            <v>64500.49</v>
          </cell>
          <cell r="EC29">
            <v>96171.13</v>
          </cell>
          <cell r="ED29">
            <v>53814.879999999997</v>
          </cell>
          <cell r="EE29">
            <v>61203.82</v>
          </cell>
          <cell r="EF29">
            <v>72483.73</v>
          </cell>
          <cell r="EG29">
            <v>118273.46</v>
          </cell>
          <cell r="EH29"/>
          <cell r="EI29">
            <v>4825.2299999999996</v>
          </cell>
          <cell r="EJ29">
            <v>39152.15</v>
          </cell>
          <cell r="EK29">
            <v>81193.86</v>
          </cell>
          <cell r="EL29">
            <v>65558.350000000006</v>
          </cell>
          <cell r="EM29">
            <v>66880.78</v>
          </cell>
          <cell r="EN29">
            <v>65651.399999999994</v>
          </cell>
          <cell r="EO29">
            <v>67904.44</v>
          </cell>
          <cell r="EP29">
            <v>81157.73</v>
          </cell>
          <cell r="EQ29">
            <v>64320.84</v>
          </cell>
          <cell r="ER29">
            <v>75525.88</v>
          </cell>
          <cell r="ES29"/>
          <cell r="ET29">
            <v>29715.1</v>
          </cell>
          <cell r="EU29">
            <v>46180.29</v>
          </cell>
          <cell r="EV29">
            <v>18063.61</v>
          </cell>
          <cell r="EW29">
            <v>83410.44</v>
          </cell>
          <cell r="EX29">
            <v>66835.44</v>
          </cell>
          <cell r="EY29">
            <v>101713.07</v>
          </cell>
          <cell r="EZ29">
            <v>104118.29</v>
          </cell>
          <cell r="FA29">
            <v>118234.07</v>
          </cell>
          <cell r="FB29">
            <v>81006.02</v>
          </cell>
          <cell r="FC29">
            <v>57855.839999999997</v>
          </cell>
          <cell r="FD29">
            <v>90637.37</v>
          </cell>
          <cell r="FE29">
            <v>149714.78</v>
          </cell>
          <cell r="FF29">
            <v>5596.5</v>
          </cell>
          <cell r="FG29">
            <v>10696.96</v>
          </cell>
          <cell r="FH29">
            <v>76041.279999999999</v>
          </cell>
          <cell r="FI29">
            <v>41798.769999999997</v>
          </cell>
          <cell r="FJ29">
            <v>88788.45</v>
          </cell>
          <cell r="FK29">
            <v>110473.68</v>
          </cell>
          <cell r="FL29">
            <v>103362.04</v>
          </cell>
          <cell r="FM29">
            <v>105693.82</v>
          </cell>
          <cell r="FN29">
            <v>106555.2</v>
          </cell>
          <cell r="FO29">
            <v>95661.45</v>
          </cell>
          <cell r="FP29">
            <v>81294.649999999994</v>
          </cell>
          <cell r="FQ29">
            <v>139471.48000000001</v>
          </cell>
          <cell r="FR29"/>
          <cell r="FS29"/>
          <cell r="FT29"/>
          <cell r="FU29"/>
          <cell r="FV29"/>
          <cell r="FW29"/>
          <cell r="FX29"/>
          <cell r="FY29"/>
          <cell r="FZ29"/>
          <cell r="GA29"/>
          <cell r="GB29"/>
          <cell r="GC29"/>
          <cell r="GD29"/>
          <cell r="GE29"/>
          <cell r="GF29"/>
          <cell r="GG29"/>
          <cell r="GH29"/>
          <cell r="GI29"/>
          <cell r="GJ29"/>
          <cell r="GK29"/>
          <cell r="GL29"/>
          <cell r="GM29"/>
          <cell r="GN29"/>
          <cell r="GO29"/>
          <cell r="GP29"/>
          <cell r="GQ29"/>
          <cell r="GR29"/>
          <cell r="GS29"/>
          <cell r="GT29"/>
          <cell r="GU29"/>
          <cell r="GV29"/>
          <cell r="GW29"/>
          <cell r="GX29"/>
          <cell r="GY29"/>
          <cell r="GZ29"/>
          <cell r="HA29"/>
          <cell r="HB29"/>
          <cell r="HC29"/>
          <cell r="HD29"/>
          <cell r="HE29"/>
          <cell r="HF29"/>
          <cell r="HG29"/>
          <cell r="HH29"/>
          <cell r="HI29"/>
          <cell r="HJ29"/>
          <cell r="HK29"/>
          <cell r="HL29"/>
          <cell r="HM29"/>
          <cell r="HN29"/>
          <cell r="HO29"/>
          <cell r="HP29"/>
          <cell r="HQ29"/>
          <cell r="HR29"/>
          <cell r="HS29"/>
          <cell r="HT29"/>
          <cell r="HU29"/>
          <cell r="HV29"/>
          <cell r="HW29"/>
          <cell r="HX29"/>
          <cell r="HY29"/>
          <cell r="HZ29"/>
          <cell r="IA29"/>
          <cell r="IB29"/>
          <cell r="IC29"/>
          <cell r="ID29"/>
          <cell r="IE29"/>
          <cell r="IF29"/>
          <cell r="IG29"/>
          <cell r="IH29"/>
          <cell r="II29"/>
          <cell r="IJ29"/>
          <cell r="IK29"/>
          <cell r="IL29"/>
          <cell r="IM29"/>
          <cell r="IN29"/>
          <cell r="IO29"/>
          <cell r="IP29"/>
          <cell r="IQ29"/>
          <cell r="IR29"/>
          <cell r="IS29"/>
          <cell r="IT29"/>
          <cell r="IU29"/>
          <cell r="IV29"/>
          <cell r="IW29"/>
          <cell r="IX29"/>
          <cell r="IY29"/>
          <cell r="IZ29"/>
          <cell r="JA29"/>
          <cell r="JB29"/>
          <cell r="JC29"/>
          <cell r="JD29"/>
          <cell r="JE29"/>
          <cell r="JF29"/>
          <cell r="JG29"/>
          <cell r="JH29"/>
          <cell r="JI29"/>
          <cell r="JJ29"/>
          <cell r="JK29"/>
          <cell r="JL29"/>
          <cell r="JM29"/>
          <cell r="JN29"/>
          <cell r="JO29"/>
          <cell r="JP29"/>
          <cell r="JQ29"/>
          <cell r="JR29"/>
          <cell r="JS29"/>
          <cell r="JT29"/>
          <cell r="JU29"/>
          <cell r="JV29"/>
          <cell r="JW29"/>
          <cell r="JX29"/>
          <cell r="JY29"/>
          <cell r="JZ29"/>
          <cell r="KA29"/>
          <cell r="KB29"/>
          <cell r="KC29"/>
          <cell r="KD29"/>
          <cell r="KE29"/>
          <cell r="KF29"/>
          <cell r="KG29"/>
          <cell r="KH29"/>
          <cell r="KI29"/>
          <cell r="KJ29"/>
          <cell r="KK29"/>
          <cell r="KL29"/>
          <cell r="KM29"/>
          <cell r="KN29"/>
          <cell r="KO29"/>
          <cell r="KP29"/>
          <cell r="KQ29"/>
          <cell r="KR29"/>
          <cell r="KS29"/>
          <cell r="KT29"/>
          <cell r="KU29"/>
          <cell r="KV29"/>
          <cell r="KW29"/>
          <cell r="KX29"/>
          <cell r="KY29"/>
          <cell r="KZ29"/>
          <cell r="LA29"/>
          <cell r="LB29"/>
          <cell r="LC29"/>
          <cell r="LD29"/>
          <cell r="LE29"/>
          <cell r="LF29"/>
          <cell r="LG29"/>
          <cell r="LH29"/>
          <cell r="LI29"/>
        </row>
        <row r="30">
          <cell r="D30">
            <v>7142</v>
          </cell>
          <cell r="E30" t="str">
            <v>Naknade za korišćenje prirodnih dobara</v>
          </cell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>
            <v>68464.97</v>
          </cell>
          <cell r="CM30">
            <v>158539.48000000001</v>
          </cell>
          <cell r="CN30">
            <v>86875.06</v>
          </cell>
          <cell r="CO30">
            <v>139023.51</v>
          </cell>
          <cell r="CP30">
            <v>88167.329999999987</v>
          </cell>
          <cell r="CQ30">
            <v>150765.27999999997</v>
          </cell>
          <cell r="CR30">
            <v>282162.88999999996</v>
          </cell>
          <cell r="CS30">
            <v>250555.05000000005</v>
          </cell>
          <cell r="CT30">
            <v>339587.75</v>
          </cell>
          <cell r="CU30">
            <v>157373.04</v>
          </cell>
          <cell r="CV30">
            <v>139158.56</v>
          </cell>
          <cell r="CW30">
            <v>134510.71000000002</v>
          </cell>
          <cell r="CX30">
            <v>199447.96</v>
          </cell>
          <cell r="CY30">
            <v>95519.52</v>
          </cell>
          <cell r="CZ30">
            <v>97649.919999999998</v>
          </cell>
          <cell r="DA30">
            <v>82870.850000000006</v>
          </cell>
          <cell r="DB30">
            <v>71980.22</v>
          </cell>
          <cell r="DC30">
            <v>144705</v>
          </cell>
          <cell r="DD30">
            <v>259275.84</v>
          </cell>
          <cell r="DE30">
            <v>192419.95</v>
          </cell>
          <cell r="DF30">
            <v>222474.97</v>
          </cell>
          <cell r="DG30">
            <v>231620.43</v>
          </cell>
          <cell r="DH30">
            <v>227627.36</v>
          </cell>
          <cell r="DI30">
            <v>361777.89</v>
          </cell>
          <cell r="DJ30">
            <v>185675.62</v>
          </cell>
          <cell r="DK30">
            <v>180971.79</v>
          </cell>
          <cell r="DL30">
            <v>56727.170000000013</v>
          </cell>
          <cell r="DM30">
            <v>91809.7</v>
          </cell>
          <cell r="DN30">
            <v>172520.56999999998</v>
          </cell>
          <cell r="DO30">
            <v>295154.81</v>
          </cell>
          <cell r="DP30">
            <v>235332.98</v>
          </cell>
          <cell r="DQ30">
            <v>104769.60999999999</v>
          </cell>
          <cell r="DR30">
            <v>102156.98</v>
          </cell>
          <cell r="DS30">
            <v>124206.12999999999</v>
          </cell>
          <cell r="DT30">
            <v>191978.25000000003</v>
          </cell>
          <cell r="DU30">
            <v>276158.17</v>
          </cell>
          <cell r="DV30">
            <v>164180.07999999999</v>
          </cell>
          <cell r="DW30">
            <v>112295.88</v>
          </cell>
          <cell r="DX30">
            <v>67805.72</v>
          </cell>
          <cell r="DY30">
            <v>117301.47</v>
          </cell>
          <cell r="DZ30">
            <v>153164.76</v>
          </cell>
          <cell r="EA30">
            <v>279278</v>
          </cell>
          <cell r="EB30">
            <v>344846.57</v>
          </cell>
          <cell r="EC30">
            <v>331321.89</v>
          </cell>
          <cell r="ED30">
            <v>92161.71</v>
          </cell>
          <cell r="EE30">
            <v>218226.67</v>
          </cell>
          <cell r="EF30">
            <v>223645.42</v>
          </cell>
          <cell r="EG30">
            <v>841049.32</v>
          </cell>
          <cell r="EH30"/>
          <cell r="EI30">
            <v>126900.05</v>
          </cell>
          <cell r="EJ30">
            <v>102017.26</v>
          </cell>
          <cell r="EK30">
            <v>133967.31</v>
          </cell>
          <cell r="EL30">
            <v>127991.58</v>
          </cell>
          <cell r="EM30">
            <v>272840.27</v>
          </cell>
          <cell r="EN30">
            <v>382081.72</v>
          </cell>
          <cell r="EO30">
            <v>275535.38</v>
          </cell>
          <cell r="EP30">
            <v>90798.52</v>
          </cell>
          <cell r="EQ30">
            <v>438426.96</v>
          </cell>
          <cell r="ER30">
            <v>377340.14</v>
          </cell>
          <cell r="ES30"/>
          <cell r="ET30">
            <v>120406.14</v>
          </cell>
          <cell r="EU30">
            <v>138658.04999999999</v>
          </cell>
          <cell r="EV30">
            <v>485233.25</v>
          </cell>
          <cell r="EW30">
            <v>85828.09</v>
          </cell>
          <cell r="EX30">
            <v>283390.12</v>
          </cell>
          <cell r="EY30">
            <v>262222.99</v>
          </cell>
          <cell r="EZ30">
            <v>403048.88</v>
          </cell>
          <cell r="FA30">
            <v>378574.18</v>
          </cell>
          <cell r="FB30">
            <v>265996.12</v>
          </cell>
          <cell r="FC30">
            <v>294470.17</v>
          </cell>
          <cell r="FD30">
            <v>250272.14</v>
          </cell>
          <cell r="FE30">
            <v>908698.35</v>
          </cell>
          <cell r="FF30">
            <v>111165.46</v>
          </cell>
          <cell r="FG30">
            <v>101009.27</v>
          </cell>
          <cell r="FH30">
            <v>694197.59</v>
          </cell>
          <cell r="FI30">
            <v>315889.09000000003</v>
          </cell>
          <cell r="FJ30">
            <v>290980.86</v>
          </cell>
          <cell r="FK30">
            <v>135939.44</v>
          </cell>
          <cell r="FL30">
            <v>445502.71999999997</v>
          </cell>
          <cell r="FM30">
            <v>356375.46</v>
          </cell>
          <cell r="FN30">
            <v>240201.78</v>
          </cell>
          <cell r="FO30">
            <v>184381.28</v>
          </cell>
          <cell r="FP30" t="str">
            <v>71209,41 </v>
          </cell>
          <cell r="FQ30">
            <v>979690.53</v>
          </cell>
          <cell r="FR30"/>
          <cell r="FS30"/>
          <cell r="FT30"/>
          <cell r="FU30"/>
          <cell r="FV30"/>
          <cell r="FW30"/>
          <cell r="FX30"/>
          <cell r="FY30"/>
          <cell r="FZ30"/>
          <cell r="GA30"/>
          <cell r="GB30"/>
          <cell r="GC30"/>
          <cell r="GD30"/>
          <cell r="GE30"/>
          <cell r="GF30"/>
          <cell r="GG30"/>
          <cell r="GH30"/>
          <cell r="GI30"/>
          <cell r="GJ30"/>
          <cell r="GK30"/>
          <cell r="GL30"/>
          <cell r="GM30"/>
          <cell r="GN30"/>
          <cell r="GO30"/>
          <cell r="GP30"/>
          <cell r="GQ30"/>
          <cell r="GR30"/>
          <cell r="GS30"/>
          <cell r="GT30"/>
          <cell r="GU30"/>
          <cell r="GV30"/>
          <cell r="GW30"/>
          <cell r="GX30"/>
          <cell r="GY30"/>
          <cell r="GZ30"/>
          <cell r="HA30"/>
          <cell r="HB30"/>
          <cell r="HC30"/>
          <cell r="HD30"/>
          <cell r="HE30"/>
          <cell r="HF30"/>
          <cell r="HG30"/>
          <cell r="HH30"/>
          <cell r="HI30"/>
          <cell r="HJ30"/>
          <cell r="HK30"/>
          <cell r="HL30"/>
          <cell r="HM30"/>
          <cell r="HN30"/>
          <cell r="HO30"/>
          <cell r="HP30"/>
          <cell r="HQ30"/>
          <cell r="HR30"/>
          <cell r="HS30"/>
          <cell r="HT30"/>
          <cell r="HU30"/>
          <cell r="HV30"/>
          <cell r="HW30"/>
          <cell r="HX30"/>
          <cell r="HY30"/>
          <cell r="HZ30"/>
          <cell r="IA30"/>
          <cell r="IB30"/>
          <cell r="IC30"/>
          <cell r="ID30"/>
          <cell r="IE30"/>
          <cell r="IF30"/>
          <cell r="IG30"/>
          <cell r="IH30"/>
          <cell r="II30"/>
          <cell r="IJ30"/>
          <cell r="IK30"/>
          <cell r="IL30"/>
          <cell r="IM30"/>
          <cell r="IN30"/>
          <cell r="IO30"/>
          <cell r="IP30"/>
          <cell r="IQ30"/>
          <cell r="IR30"/>
          <cell r="IS30"/>
          <cell r="IT30"/>
          <cell r="IU30"/>
          <cell r="IV30"/>
          <cell r="IW30"/>
          <cell r="IX30"/>
          <cell r="IY30"/>
          <cell r="IZ30"/>
          <cell r="JA30"/>
          <cell r="JB30"/>
          <cell r="JC30"/>
          <cell r="JD30"/>
          <cell r="JE30"/>
          <cell r="JF30"/>
          <cell r="JG30"/>
          <cell r="JH30"/>
          <cell r="JI30"/>
          <cell r="JJ30"/>
          <cell r="JK30"/>
          <cell r="JL30"/>
          <cell r="JM30"/>
          <cell r="JN30"/>
          <cell r="JO30"/>
          <cell r="JP30"/>
          <cell r="JQ30"/>
          <cell r="JR30"/>
          <cell r="JS30"/>
          <cell r="JT30"/>
          <cell r="JU30"/>
          <cell r="JV30"/>
          <cell r="JW30"/>
          <cell r="JX30"/>
          <cell r="JY30"/>
          <cell r="JZ30"/>
          <cell r="KA30"/>
          <cell r="KB30"/>
          <cell r="KC30"/>
          <cell r="KD30"/>
          <cell r="KE30"/>
          <cell r="KF30"/>
          <cell r="KG30"/>
          <cell r="KH30"/>
          <cell r="KI30"/>
          <cell r="KJ30"/>
          <cell r="KK30"/>
          <cell r="KL30"/>
          <cell r="KM30"/>
          <cell r="KN30"/>
          <cell r="KO30"/>
          <cell r="KP30"/>
          <cell r="KQ30"/>
          <cell r="KR30"/>
          <cell r="KS30"/>
          <cell r="KT30"/>
          <cell r="KU30"/>
          <cell r="KV30"/>
          <cell r="KW30"/>
          <cell r="KX30"/>
          <cell r="KY30"/>
          <cell r="KZ30"/>
          <cell r="LA30"/>
          <cell r="LB30"/>
          <cell r="LC30"/>
          <cell r="LD30"/>
          <cell r="LE30"/>
          <cell r="LF30"/>
          <cell r="LG30"/>
          <cell r="LH30"/>
          <cell r="LI30"/>
        </row>
        <row r="31">
          <cell r="D31">
            <v>7143</v>
          </cell>
          <cell r="E31" t="str">
            <v>Ekološke naknade</v>
          </cell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  <cell r="AL31"/>
          <cell r="AM31"/>
          <cell r="AN31"/>
          <cell r="AO31"/>
          <cell r="AP31"/>
          <cell r="AQ31"/>
          <cell r="AR31"/>
          <cell r="AS31"/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/>
          <cell r="BG31"/>
          <cell r="BH31"/>
          <cell r="BI31"/>
          <cell r="BJ31"/>
          <cell r="BK31"/>
          <cell r="BL31"/>
          <cell r="BM31"/>
          <cell r="BN31"/>
          <cell r="BO31"/>
          <cell r="BP31"/>
          <cell r="BQ31"/>
          <cell r="BR31"/>
          <cell r="BS31"/>
          <cell r="BT31"/>
          <cell r="BU31"/>
          <cell r="BV31"/>
          <cell r="BW31"/>
          <cell r="BX31"/>
          <cell r="BY31"/>
          <cell r="BZ31"/>
          <cell r="CA31"/>
          <cell r="CB31"/>
          <cell r="CC31"/>
          <cell r="CD31"/>
          <cell r="CE31"/>
          <cell r="CF31"/>
          <cell r="CG31"/>
          <cell r="CH31"/>
          <cell r="CI31"/>
          <cell r="CJ31"/>
          <cell r="CK31"/>
          <cell r="CL31">
            <v>6048</v>
          </cell>
          <cell r="CM31">
            <v>320.10999999999996</v>
          </cell>
          <cell r="CN31">
            <v>56177.94</v>
          </cell>
          <cell r="CO31">
            <v>130839.86000000003</v>
          </cell>
          <cell r="CP31">
            <v>16753.849999999999</v>
          </cell>
          <cell r="CQ31">
            <v>764.61000000000013</v>
          </cell>
          <cell r="CR31">
            <v>914.61000000000013</v>
          </cell>
          <cell r="CS31">
            <v>42276.509999999995</v>
          </cell>
          <cell r="CT31">
            <v>13918.49</v>
          </cell>
          <cell r="CU31">
            <v>13185.38</v>
          </cell>
          <cell r="CV31">
            <v>13873.999999999998</v>
          </cell>
          <cell r="CW31">
            <v>14777.889999999998</v>
          </cell>
          <cell r="CX31">
            <v>1060.0899999999999</v>
          </cell>
          <cell r="CY31">
            <v>375.97</v>
          </cell>
          <cell r="CZ31">
            <v>13202.22</v>
          </cell>
          <cell r="DA31">
            <v>12964.26</v>
          </cell>
          <cell r="DB31">
            <v>26281.200000000001</v>
          </cell>
          <cell r="DC31">
            <v>348.13</v>
          </cell>
          <cell r="DD31">
            <v>1616.23</v>
          </cell>
          <cell r="DE31">
            <v>1010.33</v>
          </cell>
          <cell r="DF31">
            <v>44516.99</v>
          </cell>
          <cell r="DG31">
            <v>2431.4299999999998</v>
          </cell>
          <cell r="DH31">
            <v>36650.42</v>
          </cell>
          <cell r="DI31">
            <v>26159.97</v>
          </cell>
          <cell r="DJ31">
            <v>1212.81</v>
          </cell>
          <cell r="DK31">
            <v>5175.4699999999993</v>
          </cell>
          <cell r="DL31">
            <v>732.47</v>
          </cell>
          <cell r="DM31">
            <v>627.47</v>
          </cell>
          <cell r="DN31">
            <v>613.48</v>
          </cell>
          <cell r="DO31">
            <v>744.61</v>
          </cell>
          <cell r="DP31">
            <v>14916.06</v>
          </cell>
          <cell r="DQ31">
            <v>14159.26</v>
          </cell>
          <cell r="DR31">
            <v>17809.689999999999</v>
          </cell>
          <cell r="DS31">
            <v>21494.939999999995</v>
          </cell>
          <cell r="DT31">
            <v>17048.189999999999</v>
          </cell>
          <cell r="DU31">
            <v>4983.7499999999991</v>
          </cell>
          <cell r="DV31">
            <v>4609.49</v>
          </cell>
          <cell r="DW31">
            <v>5593.41</v>
          </cell>
          <cell r="DX31">
            <v>24780.14</v>
          </cell>
          <cell r="DY31">
            <v>5563.09</v>
          </cell>
          <cell r="DZ31">
            <v>6386.11</v>
          </cell>
          <cell r="EA31">
            <v>15939.31</v>
          </cell>
          <cell r="EB31">
            <v>15760.83</v>
          </cell>
          <cell r="EC31">
            <v>19011.66</v>
          </cell>
          <cell r="ED31">
            <v>13015.33</v>
          </cell>
          <cell r="EE31">
            <v>84448.33</v>
          </cell>
          <cell r="EF31">
            <v>36746.82</v>
          </cell>
          <cell r="EG31">
            <v>46419.67</v>
          </cell>
          <cell r="EH31"/>
          <cell r="EI31">
            <v>35010.43</v>
          </cell>
          <cell r="EJ31">
            <v>25986.28</v>
          </cell>
          <cell r="EK31">
            <v>43166.59</v>
          </cell>
          <cell r="EL31">
            <v>34131.769999999997</v>
          </cell>
          <cell r="EM31">
            <v>1161.1600000000001</v>
          </cell>
          <cell r="EN31">
            <v>1020.17</v>
          </cell>
          <cell r="EO31">
            <v>1186.8900000000001</v>
          </cell>
          <cell r="EP31">
            <v>22556.09</v>
          </cell>
          <cell r="EQ31">
            <v>50610.99</v>
          </cell>
          <cell r="ER31">
            <v>22120.86</v>
          </cell>
          <cell r="ES31"/>
          <cell r="ET31">
            <v>1567.64</v>
          </cell>
          <cell r="EU31">
            <v>1648.75</v>
          </cell>
          <cell r="EV31">
            <v>4833.8900000000003</v>
          </cell>
          <cell r="EW31">
            <v>82035.429999999993</v>
          </cell>
          <cell r="EX31">
            <v>32311.79</v>
          </cell>
          <cell r="EY31">
            <v>65947.759999999995</v>
          </cell>
          <cell r="EZ31">
            <v>6390.76</v>
          </cell>
          <cell r="FA31">
            <v>1900.91</v>
          </cell>
          <cell r="FB31">
            <v>2654.64</v>
          </cell>
          <cell r="FC31">
            <v>65997.5</v>
          </cell>
          <cell r="FD31">
            <v>40835.53</v>
          </cell>
          <cell r="FE31">
            <v>52221.62</v>
          </cell>
          <cell r="FF31">
            <v>45324.14</v>
          </cell>
          <cell r="FG31">
            <v>46657.06</v>
          </cell>
          <cell r="FH31">
            <v>40888.620000000003</v>
          </cell>
          <cell r="FI31">
            <v>41064.94</v>
          </cell>
          <cell r="FJ31">
            <v>48239.28</v>
          </cell>
          <cell r="FK31">
            <v>41465.49</v>
          </cell>
          <cell r="FL31">
            <v>41127.160000000003</v>
          </cell>
          <cell r="FM31">
            <v>9621.83</v>
          </cell>
          <cell r="FN31">
            <v>1598.75</v>
          </cell>
          <cell r="FO31">
            <v>362.18</v>
          </cell>
          <cell r="FP31">
            <v>53.62</v>
          </cell>
          <cell r="FQ31">
            <v>211.22</v>
          </cell>
          <cell r="FR31"/>
          <cell r="FS31"/>
          <cell r="FT31"/>
          <cell r="FU31"/>
          <cell r="FV31"/>
          <cell r="FW31"/>
          <cell r="FX31"/>
          <cell r="FY31"/>
          <cell r="FZ31"/>
          <cell r="GA31"/>
          <cell r="GB31"/>
          <cell r="GC31"/>
          <cell r="GD31"/>
          <cell r="GE31"/>
          <cell r="GF31"/>
          <cell r="GG31"/>
          <cell r="GH31"/>
          <cell r="GI31"/>
          <cell r="GJ31"/>
          <cell r="GK31"/>
          <cell r="GL31"/>
          <cell r="GM31"/>
          <cell r="GN31"/>
          <cell r="GO31"/>
          <cell r="GP31"/>
          <cell r="GQ31"/>
          <cell r="GR31"/>
          <cell r="GS31"/>
          <cell r="GT31"/>
          <cell r="GU31"/>
          <cell r="GV31"/>
          <cell r="GW31"/>
          <cell r="GX31"/>
          <cell r="GY31"/>
          <cell r="GZ31"/>
          <cell r="HA31"/>
          <cell r="HB31"/>
          <cell r="HC31"/>
          <cell r="HD31"/>
          <cell r="HE31"/>
          <cell r="HF31"/>
          <cell r="HG31"/>
          <cell r="HH31"/>
          <cell r="HI31"/>
          <cell r="HJ31"/>
          <cell r="HK31"/>
          <cell r="HL31"/>
          <cell r="HM31"/>
          <cell r="HN31"/>
          <cell r="HO31"/>
          <cell r="HP31"/>
          <cell r="HQ31"/>
          <cell r="HR31"/>
          <cell r="HS31"/>
          <cell r="HT31"/>
          <cell r="HU31"/>
          <cell r="HV31"/>
          <cell r="HW31"/>
          <cell r="HX31"/>
          <cell r="HY31"/>
          <cell r="HZ31"/>
          <cell r="IA31"/>
          <cell r="IB31"/>
          <cell r="IC31"/>
          <cell r="ID31"/>
          <cell r="IE31"/>
          <cell r="IF31"/>
          <cell r="IG31"/>
          <cell r="IH31"/>
          <cell r="II31"/>
          <cell r="IJ31"/>
          <cell r="IK31"/>
          <cell r="IL31"/>
          <cell r="IM31"/>
          <cell r="IN31"/>
          <cell r="IO31"/>
          <cell r="IP31"/>
          <cell r="IQ31"/>
          <cell r="IR31"/>
          <cell r="IS31"/>
          <cell r="IT31"/>
          <cell r="IU31"/>
          <cell r="IV31"/>
          <cell r="IW31"/>
          <cell r="IX31"/>
          <cell r="IY31"/>
          <cell r="IZ31"/>
          <cell r="JA31"/>
          <cell r="JB31"/>
          <cell r="JC31"/>
          <cell r="JD31"/>
          <cell r="JE31"/>
          <cell r="JF31"/>
          <cell r="JG31"/>
          <cell r="JH31"/>
          <cell r="JI31"/>
          <cell r="JJ31"/>
          <cell r="JK31"/>
          <cell r="JL31"/>
          <cell r="JM31"/>
          <cell r="JN31"/>
          <cell r="JO31"/>
          <cell r="JP31"/>
          <cell r="JQ31"/>
          <cell r="JR31"/>
          <cell r="JS31"/>
          <cell r="JT31"/>
          <cell r="JU31"/>
          <cell r="JV31"/>
          <cell r="JW31"/>
          <cell r="JX31"/>
          <cell r="JY31"/>
          <cell r="JZ31"/>
          <cell r="KA31"/>
          <cell r="KB31"/>
          <cell r="KC31"/>
          <cell r="KD31"/>
          <cell r="KE31"/>
          <cell r="KF31"/>
          <cell r="KG31"/>
          <cell r="KH31"/>
          <cell r="KI31"/>
          <cell r="KJ31"/>
          <cell r="KK31"/>
          <cell r="KL31"/>
          <cell r="KM31"/>
          <cell r="KN31"/>
          <cell r="KO31"/>
          <cell r="KP31"/>
          <cell r="KQ31"/>
          <cell r="KR31"/>
          <cell r="KS31"/>
          <cell r="KT31"/>
          <cell r="KU31"/>
          <cell r="KV31"/>
          <cell r="KW31"/>
          <cell r="KX31"/>
          <cell r="KY31"/>
          <cell r="KZ31"/>
          <cell r="LA31"/>
          <cell r="LB31"/>
          <cell r="LC31"/>
          <cell r="LD31"/>
          <cell r="LE31"/>
          <cell r="LF31"/>
          <cell r="LG31"/>
          <cell r="LH31"/>
          <cell r="LI31"/>
        </row>
        <row r="32">
          <cell r="D32">
            <v>7144</v>
          </cell>
          <cell r="E32" t="str">
            <v>Naknade za priređivanje igara na sreću</v>
          </cell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/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/>
          <cell r="BG32"/>
          <cell r="BH32"/>
          <cell r="BI32"/>
          <cell r="BJ32"/>
          <cell r="BK32"/>
          <cell r="BL32"/>
          <cell r="BM32"/>
          <cell r="BN32"/>
          <cell r="BO32"/>
          <cell r="BP32"/>
          <cell r="BQ32"/>
          <cell r="BR32"/>
          <cell r="BS32"/>
          <cell r="BT32"/>
          <cell r="BU32"/>
          <cell r="BV32"/>
          <cell r="BW32"/>
          <cell r="BX32"/>
          <cell r="BY32"/>
          <cell r="BZ32"/>
          <cell r="CA32"/>
          <cell r="CB32"/>
          <cell r="CC32"/>
          <cell r="CD32"/>
          <cell r="CE32"/>
          <cell r="CF32"/>
          <cell r="CG32"/>
          <cell r="CH32"/>
          <cell r="CI32"/>
          <cell r="CJ32"/>
          <cell r="CK32"/>
          <cell r="CL32">
            <v>222019.59</v>
          </cell>
          <cell r="CM32">
            <v>260412.75999999998</v>
          </cell>
          <cell r="CN32">
            <v>313915.52000000002</v>
          </cell>
          <cell r="CO32">
            <v>296413.04000000004</v>
          </cell>
          <cell r="CP32">
            <v>213025.27000000002</v>
          </cell>
          <cell r="CQ32">
            <v>239906.21999999997</v>
          </cell>
          <cell r="CR32">
            <v>270961.98</v>
          </cell>
          <cell r="CS32">
            <v>229984.59999999995</v>
          </cell>
          <cell r="CT32">
            <v>298987.89</v>
          </cell>
          <cell r="CU32">
            <v>282520.88</v>
          </cell>
          <cell r="CV32">
            <v>371527.13</v>
          </cell>
          <cell r="CW32">
            <v>324502.27999999997</v>
          </cell>
          <cell r="CX32">
            <v>353041.95</v>
          </cell>
          <cell r="CY32">
            <v>346116.13</v>
          </cell>
          <cell r="CZ32">
            <v>387159.84</v>
          </cell>
          <cell r="DA32">
            <v>354782.12</v>
          </cell>
          <cell r="DB32">
            <v>305099.5</v>
          </cell>
          <cell r="DC32">
            <v>376168.74</v>
          </cell>
          <cell r="DD32">
            <v>484126.17</v>
          </cell>
          <cell r="DE32">
            <v>530705.4</v>
          </cell>
          <cell r="DF32">
            <v>537911.5</v>
          </cell>
          <cell r="DG32">
            <v>446582.67</v>
          </cell>
          <cell r="DH32">
            <v>423348.29</v>
          </cell>
          <cell r="DI32">
            <v>420348.35</v>
          </cell>
          <cell r="DJ32">
            <v>237130.88000000003</v>
          </cell>
          <cell r="DK32">
            <v>506068.23000000004</v>
          </cell>
          <cell r="DL32">
            <v>403925.92</v>
          </cell>
          <cell r="DM32">
            <v>395780.74</v>
          </cell>
          <cell r="DN32">
            <v>414824.88</v>
          </cell>
          <cell r="DO32">
            <v>427154.32000000012</v>
          </cell>
          <cell r="DP32">
            <v>559998.53</v>
          </cell>
          <cell r="DQ32">
            <v>678925.78000000014</v>
          </cell>
          <cell r="DR32">
            <v>668593.31999999995</v>
          </cell>
          <cell r="DS32">
            <v>489848.26999999996</v>
          </cell>
          <cell r="DT32">
            <v>620822.77</v>
          </cell>
          <cell r="DU32">
            <v>821027.67999999993</v>
          </cell>
          <cell r="DV32">
            <v>546646.32999999996</v>
          </cell>
          <cell r="DW32">
            <v>758261.73</v>
          </cell>
          <cell r="DX32">
            <v>688043.12</v>
          </cell>
          <cell r="DY32">
            <v>613809.31000000006</v>
          </cell>
          <cell r="DZ32">
            <v>649723.39</v>
          </cell>
          <cell r="EA32">
            <v>676775.31</v>
          </cell>
          <cell r="EB32">
            <v>758543.53</v>
          </cell>
          <cell r="EC32">
            <v>787839.83</v>
          </cell>
          <cell r="ED32">
            <v>925001.79</v>
          </cell>
          <cell r="EE32">
            <v>1100721.78</v>
          </cell>
          <cell r="EF32">
            <v>784742.7</v>
          </cell>
          <cell r="EG32">
            <v>924077.09</v>
          </cell>
          <cell r="EH32"/>
          <cell r="EI32">
            <v>712760.85</v>
          </cell>
          <cell r="EJ32">
            <v>756186.12</v>
          </cell>
          <cell r="EK32">
            <v>387365.9</v>
          </cell>
          <cell r="EL32">
            <v>629940.98</v>
          </cell>
          <cell r="EM32" t="str">
            <v>162.784,38 </v>
          </cell>
          <cell r="EN32" t="str">
            <v>164.923,78 </v>
          </cell>
          <cell r="EO32">
            <v>608693.02</v>
          </cell>
          <cell r="EP32" t="str">
            <v>301.562,06 </v>
          </cell>
          <cell r="EQ32">
            <v>179273.43</v>
          </cell>
          <cell r="ER32" t="str">
            <v>473.691,07 </v>
          </cell>
          <cell r="ES32"/>
          <cell r="ET32">
            <v>564026.22</v>
          </cell>
          <cell r="EU32">
            <v>552007.56999999995</v>
          </cell>
          <cell r="EV32">
            <v>707063.83</v>
          </cell>
          <cell r="EW32">
            <v>581397.98</v>
          </cell>
          <cell r="EX32">
            <v>573080.97</v>
          </cell>
          <cell r="EY32">
            <v>1574566.11</v>
          </cell>
          <cell r="EZ32">
            <v>955585.38</v>
          </cell>
          <cell r="FA32">
            <v>689826.98</v>
          </cell>
          <cell r="FB32">
            <v>742579.81</v>
          </cell>
          <cell r="FC32">
            <v>640790.87</v>
          </cell>
          <cell r="FD32">
            <v>707930.07</v>
          </cell>
          <cell r="FE32">
            <v>719782.34</v>
          </cell>
          <cell r="FF32">
            <v>654304.80000000005</v>
          </cell>
          <cell r="FG32">
            <v>660078.18000000005</v>
          </cell>
          <cell r="FH32">
            <v>634606.16</v>
          </cell>
          <cell r="FI32">
            <v>1775211.97</v>
          </cell>
          <cell r="FJ32">
            <v>687337.58</v>
          </cell>
          <cell r="FK32">
            <v>695892.2</v>
          </cell>
          <cell r="FL32">
            <v>651540.54</v>
          </cell>
          <cell r="FM32">
            <v>767953.92000000004</v>
          </cell>
          <cell r="FN32">
            <v>784081.67</v>
          </cell>
          <cell r="FO32">
            <v>724299.03</v>
          </cell>
          <cell r="FP32">
            <v>596511.78</v>
          </cell>
          <cell r="FQ32">
            <v>895747.97</v>
          </cell>
          <cell r="FR32"/>
          <cell r="FS32"/>
          <cell r="FT32"/>
          <cell r="FU32"/>
          <cell r="FV32"/>
          <cell r="FW32"/>
          <cell r="FX32"/>
          <cell r="FY32"/>
          <cell r="FZ32"/>
          <cell r="GA32"/>
          <cell r="GB32"/>
          <cell r="GC32"/>
          <cell r="GD32"/>
          <cell r="GE32"/>
          <cell r="GF32"/>
          <cell r="GG32"/>
          <cell r="GH32"/>
          <cell r="GI32"/>
          <cell r="GJ32"/>
          <cell r="GK32"/>
          <cell r="GL32"/>
          <cell r="GM32"/>
          <cell r="GN32"/>
          <cell r="GO32"/>
          <cell r="GP32"/>
          <cell r="GQ32"/>
          <cell r="GR32"/>
          <cell r="GS32"/>
          <cell r="GT32"/>
          <cell r="GU32"/>
          <cell r="GV32"/>
          <cell r="GW32"/>
          <cell r="GX32"/>
          <cell r="GY32"/>
          <cell r="GZ32"/>
          <cell r="HA32"/>
          <cell r="HB32"/>
          <cell r="HC32"/>
          <cell r="HD32"/>
          <cell r="HE32"/>
          <cell r="HF32"/>
          <cell r="HG32"/>
          <cell r="HH32"/>
          <cell r="HI32"/>
          <cell r="HJ32"/>
          <cell r="HK32"/>
          <cell r="HL32"/>
          <cell r="HM32"/>
          <cell r="HN32"/>
          <cell r="HO32"/>
          <cell r="HP32"/>
          <cell r="HQ32"/>
          <cell r="HR32"/>
          <cell r="HS32"/>
          <cell r="HT32"/>
          <cell r="HU32"/>
          <cell r="HV32"/>
          <cell r="HW32"/>
          <cell r="HX32"/>
          <cell r="HY32"/>
          <cell r="HZ32"/>
          <cell r="IA32"/>
          <cell r="IB32"/>
          <cell r="IC32"/>
          <cell r="ID32"/>
          <cell r="IE32"/>
          <cell r="IF32"/>
          <cell r="IG32"/>
          <cell r="IH32"/>
          <cell r="II32"/>
          <cell r="IJ32"/>
          <cell r="IK32"/>
          <cell r="IL32"/>
          <cell r="IM32"/>
          <cell r="IN32"/>
          <cell r="IO32"/>
          <cell r="IP32"/>
          <cell r="IQ32"/>
          <cell r="IR32"/>
          <cell r="IS32"/>
          <cell r="IT32"/>
          <cell r="IU32"/>
          <cell r="IV32"/>
          <cell r="IW32"/>
          <cell r="IX32"/>
          <cell r="IY32"/>
          <cell r="IZ32"/>
          <cell r="JA32"/>
          <cell r="JB32"/>
          <cell r="JC32"/>
          <cell r="JD32"/>
          <cell r="JE32"/>
          <cell r="JF32"/>
          <cell r="JG32"/>
          <cell r="JH32"/>
          <cell r="JI32"/>
          <cell r="JJ32"/>
          <cell r="JK32"/>
          <cell r="JL32"/>
          <cell r="JM32"/>
          <cell r="JN32"/>
          <cell r="JO32"/>
          <cell r="JP32"/>
          <cell r="JQ32"/>
          <cell r="JR32"/>
          <cell r="JS32"/>
          <cell r="JT32"/>
          <cell r="JU32"/>
          <cell r="JV32"/>
          <cell r="JW32"/>
          <cell r="JX32"/>
          <cell r="JY32"/>
          <cell r="JZ32"/>
          <cell r="KA32"/>
          <cell r="KB32"/>
          <cell r="KC32"/>
          <cell r="KD32"/>
          <cell r="KE32"/>
          <cell r="KF32"/>
          <cell r="KG32"/>
          <cell r="KH32"/>
          <cell r="KI32"/>
          <cell r="KJ32"/>
          <cell r="KK32"/>
          <cell r="KL32"/>
          <cell r="KM32"/>
          <cell r="KN32"/>
          <cell r="KO32"/>
          <cell r="KP32"/>
          <cell r="KQ32"/>
          <cell r="KR32"/>
          <cell r="KS32"/>
          <cell r="KT32"/>
          <cell r="KU32"/>
          <cell r="KV32"/>
          <cell r="KW32"/>
          <cell r="KX32"/>
          <cell r="KY32"/>
          <cell r="KZ32"/>
          <cell r="LA32"/>
          <cell r="LB32"/>
          <cell r="LC32"/>
          <cell r="LD32"/>
          <cell r="LE32"/>
          <cell r="LF32"/>
          <cell r="LG32"/>
          <cell r="LH32"/>
          <cell r="LI32"/>
        </row>
        <row r="33">
          <cell r="D33">
            <v>7148</v>
          </cell>
          <cell r="E33" t="str">
            <v>Naknada za puteve</v>
          </cell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  <cell r="AL33"/>
          <cell r="AM33"/>
          <cell r="AN33"/>
          <cell r="AO33"/>
          <cell r="AP33"/>
          <cell r="AQ33"/>
          <cell r="AR33"/>
          <cell r="AS33"/>
          <cell r="AT33"/>
          <cell r="AU33"/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/>
          <cell r="BG33"/>
          <cell r="BH33"/>
          <cell r="BI33"/>
          <cell r="BJ33"/>
          <cell r="BK33"/>
          <cell r="BL33"/>
          <cell r="BM33"/>
          <cell r="BN33"/>
          <cell r="BO33"/>
          <cell r="BP33"/>
          <cell r="BQ33"/>
          <cell r="BR33"/>
          <cell r="BS33"/>
          <cell r="BT33"/>
          <cell r="BU33"/>
          <cell r="BV33"/>
          <cell r="BW33"/>
          <cell r="BX33"/>
          <cell r="BY33"/>
          <cell r="BZ33"/>
          <cell r="CA33"/>
          <cell r="CB33"/>
          <cell r="CC33"/>
          <cell r="CD33"/>
          <cell r="CE33"/>
          <cell r="CF33"/>
          <cell r="CG33"/>
          <cell r="CH33"/>
          <cell r="CI33"/>
          <cell r="CJ33"/>
          <cell r="CK33"/>
          <cell r="CL33">
            <v>200170.60000000003</v>
          </cell>
          <cell r="CM33">
            <v>185749.99999999997</v>
          </cell>
          <cell r="CN33">
            <v>228989.35000000003</v>
          </cell>
          <cell r="CO33">
            <v>274371.25000000006</v>
          </cell>
          <cell r="CP33">
            <v>243469.35</v>
          </cell>
          <cell r="CQ33">
            <v>383575.8299999999</v>
          </cell>
          <cell r="CR33">
            <v>441154.73999999993</v>
          </cell>
          <cell r="CS33">
            <v>390342.59</v>
          </cell>
          <cell r="CT33">
            <v>273601.75999999995</v>
          </cell>
          <cell r="CU33">
            <v>630488.81999999972</v>
          </cell>
          <cell r="CV33">
            <v>193495.36000000004</v>
          </cell>
          <cell r="CW33">
            <v>213614.54</v>
          </cell>
          <cell r="CX33">
            <v>125915.12</v>
          </cell>
          <cell r="CY33">
            <v>108356.37</v>
          </cell>
          <cell r="CZ33">
            <v>205665.12</v>
          </cell>
          <cell r="DA33">
            <v>255519.42</v>
          </cell>
          <cell r="DB33">
            <v>291151.05</v>
          </cell>
          <cell r="DC33">
            <v>361590.53</v>
          </cell>
          <cell r="DD33">
            <v>317192.61</v>
          </cell>
          <cell r="DE33">
            <v>510679.05</v>
          </cell>
          <cell r="DF33">
            <v>294723.99</v>
          </cell>
          <cell r="DG33">
            <v>197967.26</v>
          </cell>
          <cell r="DH33">
            <v>229075.65</v>
          </cell>
          <cell r="DI33">
            <v>256486.97</v>
          </cell>
          <cell r="DJ33">
            <v>142068.94999999998</v>
          </cell>
          <cell r="DK33">
            <v>145668.24</v>
          </cell>
          <cell r="DL33">
            <v>157379</v>
          </cell>
          <cell r="DM33">
            <v>246973.09999999998</v>
          </cell>
          <cell r="DN33">
            <v>681672.80999999994</v>
          </cell>
          <cell r="DO33">
            <v>2024244.6699999997</v>
          </cell>
          <cell r="DP33">
            <v>2143300.5900000008</v>
          </cell>
          <cell r="DQ33">
            <v>2473196.6099999994</v>
          </cell>
          <cell r="DR33">
            <v>3019846.4600000009</v>
          </cell>
          <cell r="DS33">
            <v>1897296.9300000002</v>
          </cell>
          <cell r="DT33">
            <v>1555727.4</v>
          </cell>
          <cell r="DU33">
            <v>873272.85000000009</v>
          </cell>
          <cell r="DV33">
            <v>123378.67</v>
          </cell>
          <cell r="DW33">
            <v>119691.48</v>
          </cell>
          <cell r="DX33">
            <v>239538.34</v>
          </cell>
          <cell r="DY33">
            <v>217771.51999999999</v>
          </cell>
          <cell r="DZ33">
            <v>242258.4</v>
          </cell>
          <cell r="EA33">
            <v>429114.44</v>
          </cell>
          <cell r="EB33">
            <v>585854.49</v>
          </cell>
          <cell r="EC33">
            <v>336982.61</v>
          </cell>
          <cell r="ED33">
            <v>894084.05</v>
          </cell>
          <cell r="EE33">
            <v>253872.01</v>
          </cell>
          <cell r="EF33">
            <v>240814.37</v>
          </cell>
          <cell r="EG33">
            <v>311298.53000000003</v>
          </cell>
          <cell r="EH33"/>
          <cell r="EI33">
            <v>201311.4</v>
          </cell>
          <cell r="EJ33">
            <v>185140.71</v>
          </cell>
          <cell r="EK33">
            <v>333511.94</v>
          </cell>
          <cell r="EL33">
            <v>341282.27</v>
          </cell>
          <cell r="EM33">
            <v>370467.72</v>
          </cell>
          <cell r="EN33">
            <v>372911.95</v>
          </cell>
          <cell r="EO33">
            <v>327665.51</v>
          </cell>
          <cell r="EP33">
            <v>727207.68</v>
          </cell>
          <cell r="EQ33">
            <v>272202.49</v>
          </cell>
          <cell r="ER33">
            <v>254713.87</v>
          </cell>
          <cell r="ES33"/>
          <cell r="ET33">
            <v>202641</v>
          </cell>
          <cell r="EU33">
            <v>112102.37</v>
          </cell>
          <cell r="EV33">
            <v>275039.51</v>
          </cell>
          <cell r="EW33">
            <v>232219.69</v>
          </cell>
          <cell r="EX33">
            <v>259238.01</v>
          </cell>
          <cell r="EY33">
            <v>411052.69</v>
          </cell>
          <cell r="EZ33">
            <v>416479.29</v>
          </cell>
          <cell r="FA33">
            <v>355497.06</v>
          </cell>
          <cell r="FB33">
            <v>254769.26</v>
          </cell>
          <cell r="FC33">
            <v>270007.81</v>
          </cell>
          <cell r="FD33">
            <v>228729.81</v>
          </cell>
          <cell r="FE33">
            <v>229805.59</v>
          </cell>
          <cell r="FF33">
            <v>106207.67</v>
          </cell>
          <cell r="FG33">
            <v>203595.89</v>
          </cell>
          <cell r="FH33">
            <v>241900.04</v>
          </cell>
          <cell r="FI33">
            <v>248172.78</v>
          </cell>
          <cell r="FJ33">
            <v>300826.94</v>
          </cell>
          <cell r="FK33">
            <v>367688.93</v>
          </cell>
          <cell r="FL33">
            <v>484007.96</v>
          </cell>
          <cell r="FM33">
            <v>406400.37</v>
          </cell>
          <cell r="FN33">
            <v>311246.46000000002</v>
          </cell>
          <cell r="FO33">
            <v>295444.59000000003</v>
          </cell>
          <cell r="FP33">
            <v>252473.29</v>
          </cell>
          <cell r="FQ33">
            <v>412171.67</v>
          </cell>
          <cell r="FR33"/>
          <cell r="FS33"/>
          <cell r="FT33"/>
          <cell r="FU33"/>
          <cell r="FV33"/>
          <cell r="FW33"/>
          <cell r="FX33"/>
          <cell r="FY33"/>
          <cell r="FZ33"/>
          <cell r="GA33"/>
          <cell r="GB33"/>
          <cell r="GC33"/>
          <cell r="GD33"/>
          <cell r="GE33"/>
          <cell r="GF33"/>
          <cell r="GG33"/>
          <cell r="GH33"/>
          <cell r="GI33"/>
          <cell r="GJ33"/>
          <cell r="GK33"/>
          <cell r="GL33"/>
          <cell r="GM33"/>
          <cell r="GN33"/>
          <cell r="GO33"/>
          <cell r="GP33"/>
          <cell r="GQ33"/>
          <cell r="GR33"/>
          <cell r="GS33"/>
          <cell r="GT33"/>
          <cell r="GU33"/>
          <cell r="GV33"/>
          <cell r="GW33"/>
          <cell r="GX33"/>
          <cell r="GY33"/>
          <cell r="GZ33"/>
          <cell r="HA33"/>
          <cell r="HB33"/>
          <cell r="HC33"/>
          <cell r="HD33"/>
          <cell r="HE33"/>
          <cell r="HF33"/>
          <cell r="HG33"/>
          <cell r="HH33"/>
          <cell r="HI33"/>
          <cell r="HJ33"/>
          <cell r="HK33"/>
          <cell r="HL33"/>
          <cell r="HM33"/>
          <cell r="HN33"/>
          <cell r="HO33"/>
          <cell r="HP33"/>
          <cell r="HQ33"/>
          <cell r="HR33"/>
          <cell r="HS33"/>
          <cell r="HT33"/>
          <cell r="HU33"/>
          <cell r="HV33"/>
          <cell r="HW33"/>
          <cell r="HX33"/>
          <cell r="HY33"/>
          <cell r="HZ33"/>
          <cell r="IA33"/>
          <cell r="IB33"/>
          <cell r="IC33"/>
          <cell r="ID33"/>
          <cell r="IE33"/>
          <cell r="IF33"/>
          <cell r="IG33"/>
          <cell r="IH33"/>
          <cell r="II33"/>
          <cell r="IJ33"/>
          <cell r="IK33"/>
          <cell r="IL33"/>
          <cell r="IM33"/>
          <cell r="IN33"/>
          <cell r="IO33"/>
          <cell r="IP33"/>
          <cell r="IQ33"/>
          <cell r="IR33"/>
          <cell r="IS33"/>
          <cell r="IT33"/>
          <cell r="IU33"/>
          <cell r="IV33"/>
          <cell r="IW33"/>
          <cell r="IX33"/>
          <cell r="IY33"/>
          <cell r="IZ33"/>
          <cell r="JA33"/>
          <cell r="JB33"/>
          <cell r="JC33"/>
          <cell r="JD33"/>
          <cell r="JE33"/>
          <cell r="JF33"/>
          <cell r="JG33"/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  <cell r="JT33"/>
          <cell r="JU33"/>
          <cell r="JV33"/>
          <cell r="JW33"/>
          <cell r="JX33"/>
          <cell r="JY33"/>
          <cell r="JZ33"/>
          <cell r="KA33"/>
          <cell r="KB33"/>
          <cell r="KC33"/>
          <cell r="KD33"/>
          <cell r="KE33"/>
          <cell r="KF33"/>
          <cell r="KG33"/>
          <cell r="KH33"/>
          <cell r="KI33"/>
          <cell r="KJ33"/>
          <cell r="KK33"/>
          <cell r="KL33"/>
          <cell r="KM33"/>
          <cell r="KN33"/>
          <cell r="KO33"/>
          <cell r="KP33"/>
          <cell r="KQ33"/>
          <cell r="KR33"/>
          <cell r="KS33"/>
          <cell r="KT33"/>
          <cell r="KU33"/>
          <cell r="KV33"/>
          <cell r="KW33"/>
          <cell r="KX33"/>
          <cell r="KY33"/>
          <cell r="KZ33"/>
          <cell r="LA33"/>
          <cell r="LB33"/>
          <cell r="LC33"/>
          <cell r="LD33"/>
          <cell r="LE33"/>
          <cell r="LF33"/>
          <cell r="LG33"/>
          <cell r="LH33"/>
          <cell r="LI33"/>
        </row>
        <row r="34">
          <cell r="D34">
            <v>7149</v>
          </cell>
          <cell r="E34" t="str">
            <v>Ostale naknade</v>
          </cell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  <cell r="AL34"/>
          <cell r="AM34"/>
          <cell r="AN34"/>
          <cell r="AO34"/>
          <cell r="AP34"/>
          <cell r="AQ34"/>
          <cell r="AR34"/>
          <cell r="AS34"/>
          <cell r="AT34"/>
          <cell r="AU34"/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/>
          <cell r="BG34"/>
          <cell r="BH34"/>
          <cell r="BI34"/>
          <cell r="BJ34"/>
          <cell r="BK34"/>
          <cell r="BL34"/>
          <cell r="BM34"/>
          <cell r="BN34"/>
          <cell r="BO34"/>
          <cell r="BP34"/>
          <cell r="BQ34"/>
          <cell r="BR34"/>
          <cell r="BS34"/>
          <cell r="BT34"/>
          <cell r="BU34"/>
          <cell r="BV34"/>
          <cell r="BW34"/>
          <cell r="BX34"/>
          <cell r="BY34"/>
          <cell r="BZ34"/>
          <cell r="CA34"/>
          <cell r="CB34"/>
          <cell r="CC34"/>
          <cell r="CD34"/>
          <cell r="CE34"/>
          <cell r="CF34"/>
          <cell r="CG34"/>
          <cell r="CH34"/>
          <cell r="CI34"/>
          <cell r="CJ34"/>
          <cell r="CK34"/>
          <cell r="CL34">
            <v>384654.74999999988</v>
          </cell>
          <cell r="CM34">
            <v>549162.87999999966</v>
          </cell>
          <cell r="CN34">
            <v>692520.41</v>
          </cell>
          <cell r="CO34">
            <v>99217.51999999996</v>
          </cell>
          <cell r="CP34">
            <v>74326.66</v>
          </cell>
          <cell r="CQ34">
            <v>140176.44999999992</v>
          </cell>
          <cell r="CR34">
            <v>161394.89000000004</v>
          </cell>
          <cell r="CS34">
            <v>95423.950000000012</v>
          </cell>
          <cell r="CT34">
            <v>324870.57000000007</v>
          </cell>
          <cell r="CU34">
            <v>164981.72999999992</v>
          </cell>
          <cell r="CV34">
            <v>454757.5699999996</v>
          </cell>
          <cell r="CW34">
            <v>156499.71000000005</v>
          </cell>
          <cell r="CX34">
            <v>596310.49</v>
          </cell>
          <cell r="CY34">
            <v>151190.70000000001</v>
          </cell>
          <cell r="CZ34">
            <v>174163.47</v>
          </cell>
          <cell r="DA34">
            <v>162756.79</v>
          </cell>
          <cell r="DB34">
            <v>754025.16</v>
          </cell>
          <cell r="DC34">
            <v>663010.98</v>
          </cell>
          <cell r="DD34">
            <v>603052.30000000005</v>
          </cell>
          <cell r="DE34">
            <v>223047.59</v>
          </cell>
          <cell r="DF34">
            <v>220438.23</v>
          </cell>
          <cell r="DG34">
            <v>1825550.95</v>
          </cell>
          <cell r="DH34">
            <v>146939.47</v>
          </cell>
          <cell r="DI34">
            <v>656390.11</v>
          </cell>
          <cell r="DJ34">
            <v>122875.68999999999</v>
          </cell>
          <cell r="DK34">
            <v>239884.82999999993</v>
          </cell>
          <cell r="DL34">
            <v>911531.44999999972</v>
          </cell>
          <cell r="DM34">
            <v>175636.78999999998</v>
          </cell>
          <cell r="DN34">
            <v>719669.55000000051</v>
          </cell>
          <cell r="DO34">
            <v>287667.69</v>
          </cell>
          <cell r="DP34">
            <v>655185.99</v>
          </cell>
          <cell r="DQ34">
            <v>129567.57000000002</v>
          </cell>
          <cell r="DR34">
            <v>295495.41999999993</v>
          </cell>
          <cell r="DS34">
            <v>894175.60999999975</v>
          </cell>
          <cell r="DT34">
            <v>376816.6599999998</v>
          </cell>
          <cell r="DU34">
            <v>530694.27</v>
          </cell>
          <cell r="DV34">
            <v>769272.74</v>
          </cell>
          <cell r="DW34">
            <v>246490.12</v>
          </cell>
          <cell r="DX34">
            <v>281589.78000000003</v>
          </cell>
          <cell r="DY34">
            <v>905472.35</v>
          </cell>
          <cell r="DZ34">
            <v>230847.04</v>
          </cell>
          <cell r="EA34">
            <v>339157.07</v>
          </cell>
          <cell r="EB34">
            <v>945260.95</v>
          </cell>
          <cell r="EC34">
            <v>50953940.100000001</v>
          </cell>
          <cell r="ED34">
            <v>408921.91</v>
          </cell>
          <cell r="EE34">
            <v>1047727.11</v>
          </cell>
          <cell r="EF34">
            <v>314547.52</v>
          </cell>
          <cell r="EG34">
            <v>305656.31</v>
          </cell>
          <cell r="EH34"/>
          <cell r="EI34">
            <v>206807.18</v>
          </cell>
          <cell r="EJ34">
            <v>399678.83</v>
          </cell>
          <cell r="EK34">
            <v>921958.19</v>
          </cell>
          <cell r="EL34">
            <v>314665.31</v>
          </cell>
          <cell r="EM34">
            <v>281647.61</v>
          </cell>
          <cell r="EN34">
            <v>1049203.68</v>
          </cell>
          <cell r="EO34">
            <v>327326.21999999997</v>
          </cell>
          <cell r="EP34">
            <v>487552.94</v>
          </cell>
          <cell r="EQ34">
            <v>992872.12</v>
          </cell>
          <cell r="ER34">
            <v>537631.24</v>
          </cell>
          <cell r="ES34"/>
          <cell r="ET34">
            <v>856147.47</v>
          </cell>
          <cell r="EU34">
            <v>1035296.43</v>
          </cell>
          <cell r="EV34">
            <v>510978.97</v>
          </cell>
          <cell r="EW34">
            <v>1324875.1499999999</v>
          </cell>
          <cell r="EX34">
            <v>315868.19</v>
          </cell>
          <cell r="EY34">
            <v>444544.73</v>
          </cell>
          <cell r="EZ34">
            <v>1153714.31</v>
          </cell>
          <cell r="FA34">
            <v>393102.74</v>
          </cell>
          <cell r="FB34">
            <v>586665.79</v>
          </cell>
          <cell r="FC34">
            <v>1017961.64</v>
          </cell>
          <cell r="FD34">
            <v>715952.49</v>
          </cell>
          <cell r="FE34">
            <v>625581.93000000005</v>
          </cell>
          <cell r="FF34">
            <v>1392404.68</v>
          </cell>
          <cell r="FG34">
            <v>519360.5</v>
          </cell>
          <cell r="FH34">
            <v>720883.81</v>
          </cell>
          <cell r="FI34">
            <v>887995.83</v>
          </cell>
          <cell r="FJ34">
            <v>376418.09</v>
          </cell>
          <cell r="FK34">
            <v>729681.57</v>
          </cell>
          <cell r="FL34">
            <v>971909.93</v>
          </cell>
          <cell r="FM34">
            <v>339331.71</v>
          </cell>
          <cell r="FN34">
            <v>909143.25</v>
          </cell>
          <cell r="FO34">
            <v>1177001.82</v>
          </cell>
          <cell r="FP34">
            <v>723510.93</v>
          </cell>
          <cell r="FQ34">
            <v>1266237.8</v>
          </cell>
          <cell r="FR34"/>
          <cell r="FS34"/>
          <cell r="FT34"/>
          <cell r="FU34"/>
          <cell r="FV34"/>
          <cell r="FW34"/>
          <cell r="FX34"/>
          <cell r="FY34"/>
          <cell r="FZ34"/>
          <cell r="GA34"/>
          <cell r="GB34"/>
          <cell r="GC34"/>
          <cell r="GD34"/>
          <cell r="GE34"/>
          <cell r="GF34"/>
          <cell r="GG34"/>
          <cell r="GH34"/>
          <cell r="GI34"/>
          <cell r="GJ34"/>
          <cell r="GK34"/>
          <cell r="GL34"/>
          <cell r="GM34"/>
          <cell r="GN34"/>
          <cell r="GO34"/>
          <cell r="GP34"/>
          <cell r="GQ34"/>
          <cell r="GR34"/>
          <cell r="GS34"/>
          <cell r="GT34"/>
          <cell r="GU34"/>
          <cell r="GV34"/>
          <cell r="GW34"/>
          <cell r="GX34"/>
          <cell r="GY34"/>
          <cell r="GZ34"/>
          <cell r="HA34"/>
          <cell r="HB34"/>
          <cell r="HC34"/>
          <cell r="HD34"/>
          <cell r="HE34"/>
          <cell r="HF34"/>
          <cell r="HG34"/>
          <cell r="HH34"/>
          <cell r="HI34"/>
          <cell r="HJ34"/>
          <cell r="HK34"/>
          <cell r="HL34"/>
          <cell r="HM34"/>
          <cell r="HN34"/>
          <cell r="HO34"/>
          <cell r="HP34"/>
          <cell r="HQ34"/>
          <cell r="HR34"/>
          <cell r="HS34"/>
          <cell r="HT34"/>
          <cell r="HU34"/>
          <cell r="HV34"/>
          <cell r="HW34"/>
          <cell r="HX34"/>
          <cell r="HY34"/>
          <cell r="HZ34"/>
          <cell r="IA34"/>
          <cell r="IB34"/>
          <cell r="IC34"/>
          <cell r="ID34"/>
          <cell r="IE34"/>
          <cell r="IF34"/>
          <cell r="IG34"/>
          <cell r="IH34"/>
          <cell r="II34"/>
          <cell r="IJ34"/>
          <cell r="IK34"/>
          <cell r="IL34"/>
          <cell r="IM34"/>
          <cell r="IN34"/>
          <cell r="IO34"/>
          <cell r="IP34"/>
          <cell r="IQ34"/>
          <cell r="IR34"/>
          <cell r="IS34"/>
          <cell r="IT34"/>
          <cell r="IU34"/>
          <cell r="IV34"/>
          <cell r="IW34"/>
          <cell r="IX34"/>
          <cell r="IY34"/>
          <cell r="IZ34"/>
          <cell r="JA34"/>
          <cell r="JB34"/>
          <cell r="JC34"/>
          <cell r="JD34"/>
          <cell r="JE34"/>
          <cell r="JF34"/>
          <cell r="JG34"/>
          <cell r="JH34"/>
          <cell r="JI34"/>
          <cell r="JJ34"/>
          <cell r="JK34"/>
          <cell r="JL34"/>
          <cell r="JM34"/>
          <cell r="JN34"/>
          <cell r="JO34"/>
          <cell r="JP34"/>
          <cell r="JQ34"/>
          <cell r="JR34"/>
          <cell r="JS34"/>
          <cell r="JT34"/>
          <cell r="JU34"/>
          <cell r="JV34"/>
          <cell r="JW34"/>
          <cell r="JX34"/>
          <cell r="JY34"/>
          <cell r="JZ34"/>
          <cell r="KA34"/>
          <cell r="KB34"/>
          <cell r="KC34"/>
          <cell r="KD34"/>
          <cell r="KE34"/>
          <cell r="KF34"/>
          <cell r="KG34"/>
          <cell r="KH34"/>
          <cell r="KI34"/>
          <cell r="KJ34"/>
          <cell r="KK34"/>
          <cell r="KL34"/>
          <cell r="KM34"/>
          <cell r="KN34"/>
          <cell r="KO34"/>
          <cell r="KP34"/>
          <cell r="KQ34"/>
          <cell r="KR34"/>
          <cell r="KS34"/>
          <cell r="KT34"/>
          <cell r="KU34"/>
          <cell r="KV34"/>
          <cell r="KW34"/>
          <cell r="KX34"/>
          <cell r="KY34"/>
          <cell r="KZ34"/>
          <cell r="LA34"/>
          <cell r="LB34"/>
          <cell r="LC34"/>
          <cell r="LD34"/>
          <cell r="LE34"/>
          <cell r="LF34"/>
          <cell r="LG34"/>
          <cell r="LH34"/>
          <cell r="LI34"/>
        </row>
        <row r="35">
          <cell r="A35"/>
          <cell r="B35"/>
          <cell r="C35">
            <v>715</v>
          </cell>
          <cell r="D35">
            <v>715</v>
          </cell>
          <cell r="E35" t="str">
            <v>Ostali prihodi</v>
          </cell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/>
          <cell r="AT35"/>
          <cell r="AU35"/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/>
          <cell r="BG35"/>
          <cell r="BH35"/>
          <cell r="BI35"/>
          <cell r="BJ35"/>
          <cell r="BK35"/>
          <cell r="BL35"/>
          <cell r="BM35"/>
          <cell r="BN35"/>
          <cell r="BO35"/>
          <cell r="BP35"/>
          <cell r="BQ35"/>
          <cell r="BR35"/>
          <cell r="BS35"/>
          <cell r="BT35"/>
          <cell r="BU35"/>
          <cell r="BV35"/>
          <cell r="BW35"/>
          <cell r="BX35"/>
          <cell r="BY35"/>
          <cell r="BZ35"/>
          <cell r="CA35"/>
          <cell r="CB35"/>
          <cell r="CC35"/>
          <cell r="CD35"/>
          <cell r="CE35"/>
          <cell r="CF35"/>
          <cell r="CG35"/>
          <cell r="CH35"/>
          <cell r="CI35"/>
          <cell r="CJ35"/>
          <cell r="CK35"/>
          <cell r="CL35">
            <v>2325408.9100000015</v>
          </cell>
          <cell r="CM35">
            <v>1380294.78</v>
          </cell>
          <cell r="CN35">
            <v>1585729.3000000012</v>
          </cell>
          <cell r="CO35">
            <v>2752927.87</v>
          </cell>
          <cell r="CP35">
            <v>2926591.1800000006</v>
          </cell>
          <cell r="CQ35">
            <v>2018414.159999999</v>
          </cell>
          <cell r="CR35">
            <v>3252322.99</v>
          </cell>
          <cell r="CS35">
            <v>2552195.8000000003</v>
          </cell>
          <cell r="CT35">
            <v>2584912.9000000013</v>
          </cell>
          <cell r="CU35">
            <v>2305817.4300000011</v>
          </cell>
          <cell r="CV35">
            <v>4419328.6100000013</v>
          </cell>
          <cell r="CW35">
            <v>5571807.3499999987</v>
          </cell>
          <cell r="CX35">
            <v>2212904.56</v>
          </cell>
          <cell r="CY35">
            <v>1440899.72</v>
          </cell>
          <cell r="CZ35">
            <v>1630424.69</v>
          </cell>
          <cell r="DA35">
            <v>2252207.5300000003</v>
          </cell>
          <cell r="DB35">
            <v>3037379.71</v>
          </cell>
          <cell r="DC35">
            <v>3367439.83</v>
          </cell>
          <cell r="DD35">
            <v>2293849.2600000002</v>
          </cell>
          <cell r="DE35">
            <v>2870214.09</v>
          </cell>
          <cell r="DF35">
            <v>2413546.9499999997</v>
          </cell>
          <cell r="DG35">
            <v>2077385.13</v>
          </cell>
          <cell r="DH35">
            <v>1707765.33</v>
          </cell>
          <cell r="DI35">
            <v>4388679.3099999996</v>
          </cell>
          <cell r="DJ35">
            <v>1078993.6399999997</v>
          </cell>
          <cell r="DK35">
            <v>1358043.4399999995</v>
          </cell>
          <cell r="DL35">
            <v>1983595.5099999991</v>
          </cell>
          <cell r="DM35">
            <v>3053596.8600000003</v>
          </cell>
          <cell r="DN35">
            <v>2679781.1700000013</v>
          </cell>
          <cell r="DO35">
            <v>2216392.2099999981</v>
          </cell>
          <cell r="DP35">
            <v>2313689.6500000008</v>
          </cell>
          <cell r="DQ35">
            <v>2702633.3299999977</v>
          </cell>
          <cell r="DR35">
            <v>1765568.7499999993</v>
          </cell>
          <cell r="DS35">
            <v>1563645.2699999993</v>
          </cell>
          <cell r="DT35">
            <v>2196631.1099999985</v>
          </cell>
          <cell r="DU35">
            <v>3657192.3399999989</v>
          </cell>
          <cell r="DV35">
            <v>1022331.7</v>
          </cell>
          <cell r="DW35">
            <v>1556939.2599999998</v>
          </cell>
          <cell r="DX35">
            <v>3490800.54</v>
          </cell>
          <cell r="DY35">
            <v>3838235.56</v>
          </cell>
          <cell r="DZ35">
            <v>2337906.08</v>
          </cell>
          <cell r="EA35">
            <v>3543764.3</v>
          </cell>
          <cell r="EB35">
            <v>2503788.2000000002</v>
          </cell>
          <cell r="EC35">
            <v>3032034.14</v>
          </cell>
          <cell r="ED35">
            <v>2100056.92</v>
          </cell>
          <cell r="EE35">
            <v>2033237.5899999999</v>
          </cell>
          <cell r="EF35">
            <v>1998936.33</v>
          </cell>
          <cell r="EG35">
            <v>6990127.1600000001</v>
          </cell>
          <cell r="EH35">
            <v>1549598.76</v>
          </cell>
          <cell r="EI35">
            <v>2362534.5499999998</v>
          </cell>
          <cell r="EJ35">
            <v>2237749.3199999998</v>
          </cell>
          <cell r="EK35">
            <v>3537625.59</v>
          </cell>
          <cell r="EL35">
            <v>2195275.86</v>
          </cell>
          <cell r="EM35">
            <v>3677729.73</v>
          </cell>
          <cell r="EN35">
            <v>5924157.2800000003</v>
          </cell>
          <cell r="EO35">
            <v>2465692.11</v>
          </cell>
          <cell r="EP35">
            <v>1761653.61</v>
          </cell>
          <cell r="EQ35">
            <v>3080830.83</v>
          </cell>
          <cell r="ER35">
            <v>1891187.54</v>
          </cell>
          <cell r="ES35">
            <v>5038974.07</v>
          </cell>
          <cell r="ET35">
            <v>2425522.83</v>
          </cell>
          <cell r="EU35">
            <v>1609741.15</v>
          </cell>
          <cell r="EV35">
            <v>1991465.56</v>
          </cell>
          <cell r="EW35">
            <v>5482661.4299999997</v>
          </cell>
          <cell r="EX35">
            <v>2151496.35</v>
          </cell>
          <cell r="EY35">
            <v>2746748.26</v>
          </cell>
          <cell r="EZ35">
            <v>3904620.91</v>
          </cell>
          <cell r="FA35">
            <v>3453591.6</v>
          </cell>
          <cell r="FB35">
            <v>37485104.390000001</v>
          </cell>
          <cell r="FC35">
            <v>2268381.7599999998</v>
          </cell>
          <cell r="FD35">
            <v>3459602.91</v>
          </cell>
          <cell r="FE35">
            <v>4336127.47</v>
          </cell>
          <cell r="FF35">
            <v>1567147.41</v>
          </cell>
          <cell r="FG35">
            <v>2199531.1</v>
          </cell>
          <cell r="FH35">
            <v>3193816.55</v>
          </cell>
          <cell r="FI35">
            <v>2384912.75</v>
          </cell>
          <cell r="FJ35">
            <v>7159071.0099999998</v>
          </cell>
          <cell r="FK35">
            <v>3262994.81</v>
          </cell>
          <cell r="FL35">
            <v>3734626.12</v>
          </cell>
          <cell r="FM35">
            <v>2985463.57</v>
          </cell>
          <cell r="FN35">
            <v>2214023.2000000002</v>
          </cell>
          <cell r="FO35">
            <v>2505033.94</v>
          </cell>
          <cell r="FP35">
            <v>2278636.0299999998</v>
          </cell>
          <cell r="FQ35">
            <v>42306339.840000004</v>
          </cell>
          <cell r="FR35"/>
          <cell r="FS35"/>
          <cell r="FT35"/>
          <cell r="FU35"/>
          <cell r="FV35"/>
          <cell r="FW35"/>
          <cell r="FX35"/>
          <cell r="FY35"/>
          <cell r="FZ35"/>
          <cell r="GA35"/>
          <cell r="GB35"/>
          <cell r="GC35"/>
          <cell r="GD35"/>
          <cell r="GE35"/>
          <cell r="GF35"/>
          <cell r="GG35"/>
          <cell r="GH35"/>
          <cell r="GI35"/>
          <cell r="GJ35"/>
          <cell r="GK35"/>
          <cell r="GL35"/>
          <cell r="GM35"/>
          <cell r="GN35"/>
          <cell r="GO35"/>
          <cell r="GP35"/>
          <cell r="GQ35"/>
          <cell r="GR35"/>
          <cell r="GS35"/>
          <cell r="GT35"/>
          <cell r="GU35"/>
          <cell r="GV35"/>
          <cell r="GW35"/>
          <cell r="GX35"/>
          <cell r="GY35"/>
          <cell r="GZ35"/>
          <cell r="HA35"/>
          <cell r="HB35"/>
          <cell r="HC35"/>
          <cell r="HD35"/>
          <cell r="HE35"/>
          <cell r="HF35"/>
          <cell r="HG35"/>
          <cell r="HH35"/>
          <cell r="HI35"/>
          <cell r="HJ35"/>
          <cell r="HK35"/>
          <cell r="HL35"/>
          <cell r="HM35"/>
          <cell r="HN35"/>
          <cell r="HO35"/>
          <cell r="HP35"/>
          <cell r="HQ35"/>
          <cell r="HR35"/>
          <cell r="HS35"/>
          <cell r="HT35"/>
          <cell r="HU35"/>
          <cell r="HV35"/>
          <cell r="HW35"/>
          <cell r="HX35"/>
          <cell r="HY35"/>
          <cell r="HZ35"/>
          <cell r="IA35"/>
          <cell r="IB35"/>
          <cell r="IC35"/>
          <cell r="ID35"/>
          <cell r="IE35"/>
          <cell r="IF35"/>
          <cell r="IG35"/>
          <cell r="IH35"/>
          <cell r="II35"/>
          <cell r="IJ35"/>
          <cell r="IK35"/>
          <cell r="IL35"/>
          <cell r="IM35"/>
          <cell r="IN35"/>
          <cell r="IO35"/>
          <cell r="IP35"/>
          <cell r="IQ35"/>
          <cell r="IR35"/>
          <cell r="IS35"/>
          <cell r="IT35"/>
          <cell r="IU35"/>
          <cell r="IV35"/>
          <cell r="IW35"/>
          <cell r="IX35"/>
          <cell r="IY35"/>
          <cell r="IZ35"/>
          <cell r="JA35"/>
          <cell r="JB35"/>
          <cell r="JC35"/>
          <cell r="JD35"/>
          <cell r="JE35"/>
          <cell r="JF35"/>
          <cell r="JG35"/>
          <cell r="JH35"/>
          <cell r="JI35"/>
          <cell r="JJ35"/>
          <cell r="JK35"/>
          <cell r="JL35"/>
          <cell r="JM35"/>
          <cell r="JN35"/>
          <cell r="JO35"/>
          <cell r="JP35"/>
          <cell r="JQ35"/>
          <cell r="JR35"/>
          <cell r="JS35"/>
          <cell r="JT35"/>
          <cell r="JU35"/>
          <cell r="JV35"/>
          <cell r="JW35"/>
          <cell r="JX35"/>
          <cell r="JY35"/>
          <cell r="JZ35"/>
          <cell r="KA35"/>
          <cell r="KB35"/>
          <cell r="KC35"/>
          <cell r="KD35"/>
          <cell r="KE35"/>
          <cell r="KF35"/>
          <cell r="KG35"/>
          <cell r="KH35"/>
          <cell r="KI35"/>
          <cell r="KJ35"/>
          <cell r="KK35"/>
          <cell r="KL35"/>
          <cell r="KM35"/>
          <cell r="KN35"/>
          <cell r="KO35"/>
          <cell r="KP35"/>
          <cell r="KQ35"/>
          <cell r="KR35"/>
          <cell r="KS35"/>
          <cell r="KT35"/>
          <cell r="KU35"/>
          <cell r="KV35"/>
          <cell r="KW35"/>
          <cell r="KX35"/>
          <cell r="KY35"/>
          <cell r="KZ35"/>
          <cell r="LA35"/>
          <cell r="LB35"/>
          <cell r="LC35"/>
          <cell r="LD35"/>
          <cell r="LE35"/>
          <cell r="LF35"/>
          <cell r="LG35"/>
          <cell r="LH35"/>
          <cell r="LI35"/>
        </row>
        <row r="36">
          <cell r="D36">
            <v>7151</v>
          </cell>
          <cell r="E36" t="str">
            <v>Prihodi od kapitala</v>
          </cell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  <cell r="AN36"/>
          <cell r="AO36"/>
          <cell r="AP36"/>
          <cell r="AQ36"/>
          <cell r="AR36"/>
          <cell r="AS36"/>
          <cell r="AT36"/>
          <cell r="AU36"/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/>
          <cell r="BG36"/>
          <cell r="BH36"/>
          <cell r="BI36"/>
          <cell r="BJ36"/>
          <cell r="BK36"/>
          <cell r="BL36"/>
          <cell r="BM36"/>
          <cell r="BN36"/>
          <cell r="BO36"/>
          <cell r="BP36"/>
          <cell r="BQ36"/>
          <cell r="BR36"/>
          <cell r="BS36"/>
          <cell r="BT36"/>
          <cell r="BU36"/>
          <cell r="BV36"/>
          <cell r="BW36"/>
          <cell r="BX36"/>
          <cell r="BY36"/>
          <cell r="BZ36"/>
          <cell r="CA36"/>
          <cell r="CB36"/>
          <cell r="CC36"/>
          <cell r="CD36"/>
          <cell r="CE36"/>
          <cell r="CF36"/>
          <cell r="CG36"/>
          <cell r="CH36"/>
          <cell r="CI36"/>
          <cell r="CJ36"/>
          <cell r="CK36"/>
          <cell r="CL36">
            <v>94696.66</v>
          </cell>
          <cell r="CM36">
            <v>18969.600000000002</v>
          </cell>
          <cell r="CN36">
            <v>46547.31</v>
          </cell>
          <cell r="CO36">
            <v>990030.31</v>
          </cell>
          <cell r="CP36">
            <v>254972.35999999996</v>
          </cell>
          <cell r="CQ36">
            <v>113427.79</v>
          </cell>
          <cell r="CR36">
            <v>79102.33</v>
          </cell>
          <cell r="CS36">
            <v>7776.58</v>
          </cell>
          <cell r="CT36">
            <v>31884.589999999997</v>
          </cell>
          <cell r="CU36">
            <v>75119.199999999997</v>
          </cell>
          <cell r="CV36">
            <v>2100781.7800000003</v>
          </cell>
          <cell r="CW36">
            <v>2339576.2200000002</v>
          </cell>
          <cell r="CX36">
            <v>790825.44</v>
          </cell>
          <cell r="CY36">
            <v>6808.29</v>
          </cell>
          <cell r="CZ36">
            <v>31068.01</v>
          </cell>
          <cell r="DA36">
            <v>479404.25</v>
          </cell>
          <cell r="DB36">
            <v>546746.59</v>
          </cell>
          <cell r="DC36">
            <v>57097.79</v>
          </cell>
          <cell r="DD36">
            <v>132005.81</v>
          </cell>
          <cell r="DE36">
            <v>20548.169999999998</v>
          </cell>
          <cell r="DF36">
            <v>169093.45</v>
          </cell>
          <cell r="DG36">
            <v>272552.94</v>
          </cell>
          <cell r="DH36">
            <v>10087.67</v>
          </cell>
          <cell r="DI36">
            <v>222075.65</v>
          </cell>
          <cell r="DJ36">
            <v>94468.24</v>
          </cell>
          <cell r="DK36">
            <v>11948.380000000003</v>
          </cell>
          <cell r="DL36">
            <v>385981.36000000004</v>
          </cell>
          <cell r="DM36">
            <v>710303.47</v>
          </cell>
          <cell r="DN36">
            <v>301859.41000000003</v>
          </cell>
          <cell r="DO36">
            <v>102862.66</v>
          </cell>
          <cell r="DP36">
            <v>65896.25</v>
          </cell>
          <cell r="DQ36">
            <v>26410.94</v>
          </cell>
          <cell r="DR36">
            <v>54288.5</v>
          </cell>
          <cell r="DS36">
            <v>64386.57</v>
          </cell>
          <cell r="DT36">
            <v>31365.73</v>
          </cell>
          <cell r="DU36">
            <v>38695.960000000006</v>
          </cell>
          <cell r="DV36">
            <v>25654.44</v>
          </cell>
          <cell r="DW36">
            <v>68705.47</v>
          </cell>
          <cell r="DX36">
            <v>1198845.57</v>
          </cell>
          <cell r="DY36">
            <v>1134153.43</v>
          </cell>
          <cell r="DZ36">
            <v>384690.44</v>
          </cell>
          <cell r="EA36">
            <v>768975.23</v>
          </cell>
          <cell r="EB36">
            <v>19022.259999999998</v>
          </cell>
          <cell r="EC36">
            <v>377681.99</v>
          </cell>
          <cell r="ED36">
            <v>57297.39</v>
          </cell>
          <cell r="EE36">
            <v>9384.4500000000007</v>
          </cell>
          <cell r="EF36">
            <v>180980.77</v>
          </cell>
          <cell r="EG36">
            <v>97232.9</v>
          </cell>
          <cell r="EH36">
            <v>73736.11</v>
          </cell>
          <cell r="EI36">
            <v>10955.41</v>
          </cell>
          <cell r="EJ36">
            <v>237856.46</v>
          </cell>
          <cell r="EK36">
            <v>1039868.46</v>
          </cell>
          <cell r="EL36">
            <v>9580.2800000000007</v>
          </cell>
          <cell r="EM36">
            <v>820648.35</v>
          </cell>
          <cell r="EN36">
            <v>3136697.45</v>
          </cell>
          <cell r="EO36">
            <v>27156.49</v>
          </cell>
          <cell r="EP36">
            <v>13813.05</v>
          </cell>
          <cell r="EQ36">
            <v>133915.79999999999</v>
          </cell>
          <cell r="ER36">
            <v>210158.28</v>
          </cell>
          <cell r="ES36">
            <v>662522.41</v>
          </cell>
          <cell r="ET36">
            <v>757684.72</v>
          </cell>
          <cell r="EU36">
            <v>26758.59</v>
          </cell>
          <cell r="EV36">
            <v>160586.28</v>
          </cell>
          <cell r="EW36">
            <v>1943319.77</v>
          </cell>
          <cell r="EX36">
            <v>60037.3</v>
          </cell>
          <cell r="EY36">
            <v>94564.97</v>
          </cell>
          <cell r="EZ36">
            <v>72666.91</v>
          </cell>
          <cell r="FA36">
            <v>22307.84</v>
          </cell>
          <cell r="FB36">
            <v>35391064.439999998</v>
          </cell>
          <cell r="FC36">
            <v>30989.7</v>
          </cell>
          <cell r="FD36">
            <v>86764.65</v>
          </cell>
          <cell r="FE36">
            <v>1102077.96</v>
          </cell>
          <cell r="FF36">
            <v>318933.37</v>
          </cell>
          <cell r="FG36">
            <v>248883.21</v>
          </cell>
          <cell r="FH36">
            <v>186635.82</v>
          </cell>
          <cell r="FI36">
            <v>63899.67</v>
          </cell>
          <cell r="FJ36">
            <v>3605088.43</v>
          </cell>
          <cell r="FK36">
            <v>707894.38</v>
          </cell>
          <cell r="FL36">
            <v>165216.39000000001</v>
          </cell>
          <cell r="FM36">
            <v>38122.49</v>
          </cell>
          <cell r="FN36">
            <v>46093.9</v>
          </cell>
          <cell r="FO36">
            <v>83991.81</v>
          </cell>
          <cell r="FP36">
            <v>24244.19</v>
          </cell>
          <cell r="FQ36">
            <v>38870803.399999999</v>
          </cell>
          <cell r="FR36"/>
          <cell r="FS36"/>
          <cell r="FT36"/>
          <cell r="FU36"/>
          <cell r="FV36"/>
          <cell r="FW36"/>
          <cell r="FX36"/>
          <cell r="FY36"/>
          <cell r="FZ36"/>
          <cell r="GA36"/>
          <cell r="GB36"/>
          <cell r="GC36"/>
          <cell r="GD36"/>
          <cell r="GE36"/>
          <cell r="GF36"/>
          <cell r="GG36"/>
          <cell r="GH36"/>
          <cell r="GI36"/>
          <cell r="GJ36"/>
          <cell r="GK36"/>
          <cell r="GL36"/>
          <cell r="GM36"/>
          <cell r="GN36"/>
          <cell r="GO36"/>
          <cell r="GP36"/>
          <cell r="GQ36"/>
          <cell r="GR36"/>
          <cell r="GS36"/>
          <cell r="GT36"/>
          <cell r="GU36"/>
          <cell r="GV36"/>
          <cell r="GW36"/>
          <cell r="GX36"/>
          <cell r="GY36"/>
          <cell r="GZ36"/>
          <cell r="HA36"/>
          <cell r="HB36"/>
          <cell r="HC36"/>
          <cell r="HD36"/>
          <cell r="HE36"/>
          <cell r="HF36"/>
          <cell r="HG36"/>
          <cell r="HH36"/>
          <cell r="HI36"/>
          <cell r="HJ36"/>
          <cell r="HK36"/>
          <cell r="HL36"/>
          <cell r="HM36"/>
          <cell r="HN36"/>
          <cell r="HO36"/>
          <cell r="HP36"/>
          <cell r="HQ36"/>
          <cell r="HR36"/>
          <cell r="HS36"/>
          <cell r="HT36"/>
          <cell r="HU36"/>
          <cell r="HV36"/>
          <cell r="HW36"/>
          <cell r="HX36"/>
          <cell r="HY36"/>
          <cell r="HZ36"/>
          <cell r="IA36"/>
          <cell r="IB36"/>
          <cell r="IC36"/>
          <cell r="ID36"/>
          <cell r="IE36"/>
          <cell r="IF36"/>
          <cell r="IG36"/>
          <cell r="IH36"/>
          <cell r="II36"/>
          <cell r="IJ36"/>
          <cell r="IK36"/>
          <cell r="IL36"/>
          <cell r="IM36"/>
          <cell r="IN36"/>
          <cell r="IO36"/>
          <cell r="IP36"/>
          <cell r="IQ36"/>
          <cell r="IR36"/>
          <cell r="IS36"/>
          <cell r="IT36"/>
          <cell r="IU36"/>
          <cell r="IV36"/>
          <cell r="IW36"/>
          <cell r="IX36"/>
          <cell r="IY36"/>
          <cell r="IZ36"/>
          <cell r="JA36"/>
          <cell r="JB36"/>
          <cell r="JC36"/>
          <cell r="JD36"/>
          <cell r="JE36"/>
          <cell r="JF36"/>
          <cell r="JG36"/>
          <cell r="JH36"/>
          <cell r="JI36"/>
          <cell r="JJ36"/>
          <cell r="JK36"/>
          <cell r="JL36"/>
          <cell r="JM36"/>
          <cell r="JN36"/>
          <cell r="JO36"/>
          <cell r="JP36"/>
          <cell r="JQ36"/>
          <cell r="JR36"/>
          <cell r="JS36"/>
          <cell r="JT36"/>
          <cell r="JU36"/>
          <cell r="JV36"/>
          <cell r="JW36"/>
          <cell r="JX36"/>
          <cell r="JY36"/>
          <cell r="JZ36"/>
          <cell r="KA36"/>
          <cell r="KB36"/>
          <cell r="KC36"/>
          <cell r="KD36"/>
          <cell r="KE36"/>
          <cell r="KF36"/>
          <cell r="KG36"/>
          <cell r="KH36"/>
          <cell r="KI36"/>
          <cell r="KJ36"/>
          <cell r="KK36"/>
          <cell r="KL36"/>
          <cell r="KM36"/>
          <cell r="KN36"/>
          <cell r="KO36"/>
          <cell r="KP36"/>
          <cell r="KQ36"/>
          <cell r="KR36"/>
          <cell r="KS36"/>
          <cell r="KT36"/>
          <cell r="KU36"/>
          <cell r="KV36"/>
          <cell r="KW36"/>
          <cell r="KX36"/>
          <cell r="KY36"/>
          <cell r="KZ36"/>
          <cell r="LA36"/>
          <cell r="LB36"/>
          <cell r="LC36"/>
          <cell r="LD36"/>
          <cell r="LE36"/>
          <cell r="LF36"/>
          <cell r="LG36"/>
          <cell r="LH36"/>
          <cell r="LI36"/>
        </row>
        <row r="37">
          <cell r="D37">
            <v>7152</v>
          </cell>
          <cell r="E37" t="str">
            <v>Novčane kazne i oduzete imovinske koristi</v>
          </cell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  <cell r="AL37"/>
          <cell r="AM37"/>
          <cell r="AN37"/>
          <cell r="AO37"/>
          <cell r="AP37"/>
          <cell r="AQ37"/>
          <cell r="AR37"/>
          <cell r="AS37"/>
          <cell r="AT37"/>
          <cell r="AU37"/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/>
          <cell r="BG37"/>
          <cell r="BH37"/>
          <cell r="BI37"/>
          <cell r="BJ37"/>
          <cell r="BK37"/>
          <cell r="BL37"/>
          <cell r="BM37"/>
          <cell r="BN37"/>
          <cell r="BO37"/>
          <cell r="BP37"/>
          <cell r="BQ37"/>
          <cell r="BR37"/>
          <cell r="BS37"/>
          <cell r="BT37"/>
          <cell r="BU37"/>
          <cell r="BV37"/>
          <cell r="BW37"/>
          <cell r="BX37"/>
          <cell r="BY37"/>
          <cell r="BZ37"/>
          <cell r="CA37"/>
          <cell r="CB37"/>
          <cell r="CC37"/>
          <cell r="CD37"/>
          <cell r="CE37"/>
          <cell r="CF37"/>
          <cell r="CG37"/>
          <cell r="CH37"/>
          <cell r="CI37"/>
          <cell r="CJ37"/>
          <cell r="CK37"/>
          <cell r="CL37">
            <v>557860.02000000025</v>
          </cell>
          <cell r="CM37">
            <v>771358.4800000001</v>
          </cell>
          <cell r="CN37">
            <v>756900.55000000016</v>
          </cell>
          <cell r="CO37">
            <v>784739.93000000028</v>
          </cell>
          <cell r="CP37">
            <v>1021420.2400000001</v>
          </cell>
          <cell r="CQ37">
            <v>1082837.399999999</v>
          </cell>
          <cell r="CR37">
            <v>1623054.5499999996</v>
          </cell>
          <cell r="CS37">
            <v>1626229.2100000002</v>
          </cell>
          <cell r="CT37">
            <v>1195519.1200000001</v>
          </cell>
          <cell r="CU37">
            <v>922428.97999999975</v>
          </cell>
          <cell r="CV37">
            <v>869707.82999999961</v>
          </cell>
          <cell r="CW37">
            <v>1104644.1199999987</v>
          </cell>
          <cell r="CX37">
            <v>656458.4</v>
          </cell>
          <cell r="CY37">
            <v>837985.98</v>
          </cell>
          <cell r="CZ37">
            <v>970016.33</v>
          </cell>
          <cell r="DA37">
            <v>945260.91</v>
          </cell>
          <cell r="DB37">
            <v>952872.01</v>
          </cell>
          <cell r="DC37">
            <v>1382633.53</v>
          </cell>
          <cell r="DD37">
            <v>1407232.77</v>
          </cell>
          <cell r="DE37">
            <v>2109107.23</v>
          </cell>
          <cell r="DF37">
            <v>1446940.5</v>
          </cell>
          <cell r="DG37">
            <v>1096826.21</v>
          </cell>
          <cell r="DH37">
            <v>976844.31</v>
          </cell>
          <cell r="DI37">
            <v>1367203.26</v>
          </cell>
          <cell r="DJ37">
            <v>626884.89999999956</v>
          </cell>
          <cell r="DK37">
            <v>827022.77999999945</v>
          </cell>
          <cell r="DL37">
            <v>896065.73999999929</v>
          </cell>
          <cell r="DM37">
            <v>896678.86</v>
          </cell>
          <cell r="DN37">
            <v>908733.1800000004</v>
          </cell>
          <cell r="DO37">
            <v>1319981.7099999986</v>
          </cell>
          <cell r="DP37">
            <v>1454883.4800000009</v>
          </cell>
          <cell r="DQ37">
            <v>1669311.7199999983</v>
          </cell>
          <cell r="DR37">
            <v>1030777.3999999996</v>
          </cell>
          <cell r="DS37">
            <v>859172.7699999992</v>
          </cell>
          <cell r="DT37">
            <v>918744.99999999953</v>
          </cell>
          <cell r="DU37">
            <v>1219495.0999999987</v>
          </cell>
          <cell r="DV37">
            <v>599071.28</v>
          </cell>
          <cell r="DW37">
            <v>868522.02</v>
          </cell>
          <cell r="DX37">
            <v>1022966.6</v>
          </cell>
          <cell r="DY37">
            <v>902917.01</v>
          </cell>
          <cell r="DZ37">
            <v>1017499.54</v>
          </cell>
          <cell r="EA37">
            <v>1345707.91</v>
          </cell>
          <cell r="EB37">
            <v>1623788.74</v>
          </cell>
          <cell r="EC37">
            <v>1795848.79</v>
          </cell>
          <cell r="ED37">
            <v>1086198.8899999999</v>
          </cell>
          <cell r="EE37">
            <v>1253861.75</v>
          </cell>
          <cell r="EF37">
            <v>1063617.6100000001</v>
          </cell>
          <cell r="EG37">
            <v>1652343.99</v>
          </cell>
          <cell r="EH37">
            <v>660335.9</v>
          </cell>
          <cell r="EI37">
            <v>879227.58</v>
          </cell>
          <cell r="EJ37">
            <v>999580.85</v>
          </cell>
          <cell r="EK37">
            <v>933613.03</v>
          </cell>
          <cell r="EL37">
            <v>1034325.92</v>
          </cell>
          <cell r="EM37">
            <v>1352725.96</v>
          </cell>
          <cell r="EN37">
            <v>1600900.61</v>
          </cell>
          <cell r="EO37">
            <v>1663334.39</v>
          </cell>
          <cell r="EP37">
            <v>990647.35</v>
          </cell>
          <cell r="EQ37">
            <v>981780.18</v>
          </cell>
          <cell r="ER37">
            <v>895870.02</v>
          </cell>
          <cell r="ES37">
            <v>1261112.96</v>
          </cell>
          <cell r="ET37">
            <v>657232.74</v>
          </cell>
          <cell r="EU37">
            <v>844736.49</v>
          </cell>
          <cell r="EV37">
            <v>860879.6</v>
          </cell>
          <cell r="EW37">
            <v>1001033.47</v>
          </cell>
          <cell r="EX37">
            <v>876009.07</v>
          </cell>
          <cell r="EY37">
            <v>1142440.52</v>
          </cell>
          <cell r="EZ37">
            <v>1852548.72</v>
          </cell>
          <cell r="FA37">
            <v>1714580.38</v>
          </cell>
          <cell r="FB37">
            <v>1010493.42</v>
          </cell>
          <cell r="FC37">
            <v>1060224.75</v>
          </cell>
          <cell r="FD37">
            <v>856535.48</v>
          </cell>
          <cell r="FE37">
            <v>1067902.02</v>
          </cell>
          <cell r="FF37">
            <v>609800.16</v>
          </cell>
          <cell r="FG37">
            <v>943704.64</v>
          </cell>
          <cell r="FH37">
            <v>1029233.16</v>
          </cell>
          <cell r="FI37">
            <v>1018399.18</v>
          </cell>
          <cell r="FJ37">
            <v>1673986.28</v>
          </cell>
          <cell r="FK37">
            <v>1387978.01</v>
          </cell>
          <cell r="FL37">
            <v>2403586.64</v>
          </cell>
          <cell r="FM37">
            <v>2009408.55</v>
          </cell>
          <cell r="FN37">
            <v>1160909.3999999999</v>
          </cell>
          <cell r="FO37">
            <v>1196227.28</v>
          </cell>
          <cell r="FP37">
            <v>977444.01</v>
          </cell>
          <cell r="FQ37">
            <v>1240032.1000000001</v>
          </cell>
          <cell r="FR37"/>
          <cell r="FS37"/>
          <cell r="FT37"/>
          <cell r="FU37"/>
          <cell r="FV37"/>
          <cell r="FW37"/>
          <cell r="FX37"/>
          <cell r="FY37"/>
          <cell r="FZ37"/>
          <cell r="GA37"/>
          <cell r="GB37"/>
          <cell r="GC37"/>
          <cell r="GD37"/>
          <cell r="GE37"/>
          <cell r="GF37"/>
          <cell r="GG37"/>
          <cell r="GH37"/>
          <cell r="GI37"/>
          <cell r="GJ37"/>
          <cell r="GK37"/>
          <cell r="GL37"/>
          <cell r="GM37"/>
          <cell r="GN37"/>
          <cell r="GO37"/>
          <cell r="GP37"/>
          <cell r="GQ37"/>
          <cell r="GR37"/>
          <cell r="GS37"/>
          <cell r="GT37"/>
          <cell r="GU37"/>
          <cell r="GV37"/>
          <cell r="GW37"/>
          <cell r="GX37"/>
          <cell r="GY37"/>
          <cell r="GZ37"/>
          <cell r="HA37"/>
          <cell r="HB37"/>
          <cell r="HC37"/>
          <cell r="HD37"/>
          <cell r="HE37"/>
          <cell r="HF37"/>
          <cell r="HG37"/>
          <cell r="HH37"/>
          <cell r="HI37"/>
          <cell r="HJ37"/>
          <cell r="HK37"/>
          <cell r="HL37"/>
          <cell r="HM37"/>
          <cell r="HN37"/>
          <cell r="HO37"/>
          <cell r="HP37"/>
          <cell r="HQ37"/>
          <cell r="HR37"/>
          <cell r="HS37"/>
          <cell r="HT37"/>
          <cell r="HU37"/>
          <cell r="HV37"/>
          <cell r="HW37"/>
          <cell r="HX37"/>
          <cell r="HY37"/>
          <cell r="HZ37"/>
          <cell r="IA37"/>
          <cell r="IB37"/>
          <cell r="IC37"/>
          <cell r="ID37"/>
          <cell r="IE37"/>
          <cell r="IF37"/>
          <cell r="IG37"/>
          <cell r="IH37"/>
          <cell r="II37"/>
          <cell r="IJ37"/>
          <cell r="IK37"/>
          <cell r="IL37"/>
          <cell r="IM37"/>
          <cell r="IN37"/>
          <cell r="IO37"/>
          <cell r="IP37"/>
          <cell r="IQ37"/>
          <cell r="IR37"/>
          <cell r="IS37"/>
          <cell r="IT37"/>
          <cell r="IU37"/>
          <cell r="IV37"/>
          <cell r="IW37"/>
          <cell r="IX37"/>
          <cell r="IY37"/>
          <cell r="IZ37"/>
          <cell r="JA37"/>
          <cell r="JB37"/>
          <cell r="JC37"/>
          <cell r="JD37"/>
          <cell r="JE37"/>
          <cell r="JF37"/>
          <cell r="JG37"/>
          <cell r="JH37"/>
          <cell r="JI37"/>
          <cell r="JJ37"/>
          <cell r="JK37"/>
          <cell r="JL37"/>
          <cell r="JM37"/>
          <cell r="JN37"/>
          <cell r="JO37"/>
          <cell r="JP37"/>
          <cell r="JQ37"/>
          <cell r="JR37"/>
          <cell r="JS37"/>
          <cell r="JT37"/>
          <cell r="JU37"/>
          <cell r="JV37"/>
          <cell r="JW37"/>
          <cell r="JX37"/>
          <cell r="JY37"/>
          <cell r="JZ37"/>
          <cell r="KA37"/>
          <cell r="KB37"/>
          <cell r="KC37"/>
          <cell r="KD37"/>
          <cell r="KE37"/>
          <cell r="KF37"/>
          <cell r="KG37"/>
          <cell r="KH37"/>
          <cell r="KI37"/>
          <cell r="KJ37"/>
          <cell r="KK37"/>
          <cell r="KL37"/>
          <cell r="KM37"/>
          <cell r="KN37"/>
          <cell r="KO37"/>
          <cell r="KP37"/>
          <cell r="KQ37"/>
          <cell r="KR37"/>
          <cell r="KS37"/>
          <cell r="KT37"/>
          <cell r="KU37"/>
          <cell r="KV37"/>
          <cell r="KW37"/>
          <cell r="KX37"/>
          <cell r="KY37"/>
          <cell r="KZ37"/>
          <cell r="LA37"/>
          <cell r="LB37"/>
          <cell r="LC37"/>
          <cell r="LD37"/>
          <cell r="LE37"/>
          <cell r="LF37"/>
          <cell r="LG37"/>
          <cell r="LH37"/>
          <cell r="LI37"/>
        </row>
        <row r="38">
          <cell r="D38">
            <v>7153</v>
          </cell>
          <cell r="E38" t="str">
            <v>Prihodi koje organi ostvaruju vršenjem svoje djelatnosti</v>
          </cell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  <cell r="AL38"/>
          <cell r="AM38"/>
          <cell r="AN38"/>
          <cell r="AO38"/>
          <cell r="AP38"/>
          <cell r="AQ38"/>
          <cell r="AR38"/>
          <cell r="AS38"/>
          <cell r="AT38"/>
          <cell r="AU38"/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/>
          <cell r="BG38"/>
          <cell r="BH38"/>
          <cell r="BI38"/>
          <cell r="BJ38"/>
          <cell r="BK38"/>
          <cell r="BL38"/>
          <cell r="BM38"/>
          <cell r="BN38"/>
          <cell r="BO38"/>
          <cell r="BP38"/>
          <cell r="BQ38"/>
          <cell r="BR38"/>
          <cell r="BS38"/>
          <cell r="BT38"/>
          <cell r="BU38"/>
          <cell r="BV38"/>
          <cell r="BW38"/>
          <cell r="BX38"/>
          <cell r="BY38"/>
          <cell r="BZ38"/>
          <cell r="CA38"/>
          <cell r="CB38"/>
          <cell r="CC38"/>
          <cell r="CD38"/>
          <cell r="CE38"/>
          <cell r="CF38"/>
          <cell r="CG38"/>
          <cell r="CH38"/>
          <cell r="CI38"/>
          <cell r="CJ38"/>
          <cell r="CK38"/>
          <cell r="CL38">
            <v>90759.260000000009</v>
          </cell>
          <cell r="CM38">
            <v>122800.12000000001</v>
          </cell>
          <cell r="CN38">
            <v>196877.73000000016</v>
          </cell>
          <cell r="CO38">
            <v>166320.09</v>
          </cell>
          <cell r="CP38">
            <v>148764.78999999998</v>
          </cell>
          <cell r="CQ38">
            <v>212250.30999999991</v>
          </cell>
          <cell r="CR38">
            <v>254772.72000000012</v>
          </cell>
          <cell r="CS38">
            <v>246804.62</v>
          </cell>
          <cell r="CT38">
            <v>170264.19999999998</v>
          </cell>
          <cell r="CU38">
            <v>179854.41000000003</v>
          </cell>
          <cell r="CV38">
            <v>146602.05000000008</v>
          </cell>
          <cell r="CW38">
            <v>243339.96</v>
          </cell>
          <cell r="CX38">
            <v>109376.37</v>
          </cell>
          <cell r="CY38">
            <v>160251.59</v>
          </cell>
          <cell r="CZ38">
            <v>171488.41</v>
          </cell>
          <cell r="DA38">
            <v>218231.41</v>
          </cell>
          <cell r="DB38">
            <v>317538.11</v>
          </cell>
          <cell r="DC38">
            <v>227087.17</v>
          </cell>
          <cell r="DD38">
            <v>181729.34</v>
          </cell>
          <cell r="DE38">
            <v>200156.99</v>
          </cell>
          <cell r="DF38">
            <v>183628.91</v>
          </cell>
          <cell r="DG38">
            <v>177171.64</v>
          </cell>
          <cell r="DH38">
            <v>151926.85</v>
          </cell>
          <cell r="DI38">
            <v>230907.9</v>
          </cell>
          <cell r="DJ38">
            <v>95135.840000000026</v>
          </cell>
          <cell r="DK38">
            <v>145189.68000000005</v>
          </cell>
          <cell r="DL38">
            <v>156223.7300000001</v>
          </cell>
          <cell r="DM38">
            <v>204700.82999999996</v>
          </cell>
          <cell r="DN38">
            <v>152469.52000000002</v>
          </cell>
          <cell r="DO38">
            <v>225386.87000000002</v>
          </cell>
          <cell r="DP38">
            <v>164891.53999999998</v>
          </cell>
          <cell r="DQ38">
            <v>192790.5</v>
          </cell>
          <cell r="DR38">
            <v>161271.62000000005</v>
          </cell>
          <cell r="DS38">
            <v>202040.25</v>
          </cell>
          <cell r="DT38">
            <v>168196.06999999995</v>
          </cell>
          <cell r="DU38">
            <v>200038.1700000001</v>
          </cell>
          <cell r="DV38">
            <v>105576.56</v>
          </cell>
          <cell r="DW38">
            <v>144744.65</v>
          </cell>
          <cell r="DX38">
            <v>170352.87</v>
          </cell>
          <cell r="DY38">
            <v>180780.75</v>
          </cell>
          <cell r="DZ38">
            <v>189649</v>
          </cell>
          <cell r="EA38">
            <v>251575.22</v>
          </cell>
          <cell r="EB38">
            <v>345725.95</v>
          </cell>
          <cell r="EC38">
            <v>218436.52</v>
          </cell>
          <cell r="ED38">
            <v>192384.74</v>
          </cell>
          <cell r="EE38">
            <v>182884.8</v>
          </cell>
          <cell r="EF38">
            <v>240266.79</v>
          </cell>
          <cell r="EG38">
            <v>2506928.4300000002</v>
          </cell>
          <cell r="EH38">
            <v>87533.49</v>
          </cell>
          <cell r="EI38">
            <v>159540.37</v>
          </cell>
          <cell r="EJ38">
            <v>180211.46</v>
          </cell>
          <cell r="EK38">
            <v>152048.34</v>
          </cell>
          <cell r="EL38">
            <v>223217.35</v>
          </cell>
          <cell r="EM38">
            <v>234564.89</v>
          </cell>
          <cell r="EN38">
            <v>195028.41</v>
          </cell>
          <cell r="EO38">
            <v>188259.96</v>
          </cell>
          <cell r="EP38">
            <v>167623.82</v>
          </cell>
          <cell r="EQ38">
            <v>161623.74</v>
          </cell>
          <cell r="ER38">
            <v>198903.82</v>
          </cell>
          <cell r="ES38">
            <v>245348.63</v>
          </cell>
          <cell r="ET38">
            <v>126122.18</v>
          </cell>
          <cell r="EU38">
            <v>179834.33</v>
          </cell>
          <cell r="EV38">
            <v>220071.26</v>
          </cell>
          <cell r="EW38">
            <v>266646.62</v>
          </cell>
          <cell r="EX38">
            <v>315030.67</v>
          </cell>
          <cell r="EY38">
            <v>421466.02</v>
          </cell>
          <cell r="EZ38">
            <v>448738.97</v>
          </cell>
          <cell r="FA38">
            <v>248887.25</v>
          </cell>
          <cell r="FB38">
            <v>289424.78000000003</v>
          </cell>
          <cell r="FC38">
            <v>309001.24</v>
          </cell>
          <cell r="FD38">
            <v>272604.90000000002</v>
          </cell>
          <cell r="FE38">
            <v>289766.11</v>
          </cell>
          <cell r="FF38">
            <v>164019.29</v>
          </cell>
          <cell r="FG38">
            <v>247340.36</v>
          </cell>
          <cell r="FH38">
            <v>328409.52</v>
          </cell>
          <cell r="FI38">
            <v>261152.7</v>
          </cell>
          <cell r="FJ38">
            <v>230706.4</v>
          </cell>
          <cell r="FK38">
            <v>289255.07</v>
          </cell>
          <cell r="FL38">
            <v>304530.33</v>
          </cell>
          <cell r="FM38">
            <v>221644.03</v>
          </cell>
          <cell r="FN38">
            <v>260012.44</v>
          </cell>
          <cell r="FO38">
            <v>232812.52</v>
          </cell>
          <cell r="FP38">
            <v>243543.83</v>
          </cell>
          <cell r="FQ38">
            <v>299856.59000000003</v>
          </cell>
          <cell r="FR38"/>
          <cell r="FS38"/>
          <cell r="FT38"/>
          <cell r="FU38"/>
          <cell r="FV38"/>
          <cell r="FW38"/>
          <cell r="FX38"/>
          <cell r="FY38"/>
          <cell r="FZ38"/>
          <cell r="GA38"/>
          <cell r="GB38"/>
          <cell r="GC38"/>
          <cell r="GD38"/>
          <cell r="GE38"/>
          <cell r="GF38"/>
          <cell r="GG38"/>
          <cell r="GH38"/>
          <cell r="GI38"/>
          <cell r="GJ38"/>
          <cell r="GK38"/>
          <cell r="GL38"/>
          <cell r="GM38"/>
          <cell r="GN38"/>
          <cell r="GO38"/>
          <cell r="GP38"/>
          <cell r="GQ38"/>
          <cell r="GR38"/>
          <cell r="GS38"/>
          <cell r="GT38"/>
          <cell r="GU38"/>
          <cell r="GV38"/>
          <cell r="GW38"/>
          <cell r="GX38"/>
          <cell r="GY38"/>
          <cell r="GZ38"/>
          <cell r="HA38"/>
          <cell r="HB38"/>
          <cell r="HC38"/>
          <cell r="HD38"/>
          <cell r="HE38"/>
          <cell r="HF38"/>
          <cell r="HG38"/>
          <cell r="HH38"/>
          <cell r="HI38"/>
          <cell r="HJ38"/>
          <cell r="HK38"/>
          <cell r="HL38"/>
          <cell r="HM38"/>
          <cell r="HN38"/>
          <cell r="HO38"/>
          <cell r="HP38"/>
          <cell r="HQ38"/>
          <cell r="HR38"/>
          <cell r="HS38"/>
          <cell r="HT38"/>
          <cell r="HU38"/>
          <cell r="HV38"/>
          <cell r="HW38"/>
          <cell r="HX38"/>
          <cell r="HY38"/>
          <cell r="HZ38"/>
          <cell r="IA38"/>
          <cell r="IB38"/>
          <cell r="IC38"/>
          <cell r="ID38"/>
          <cell r="IE38"/>
          <cell r="IF38"/>
          <cell r="IG38"/>
          <cell r="IH38"/>
          <cell r="II38"/>
          <cell r="IJ38"/>
          <cell r="IK38"/>
          <cell r="IL38"/>
          <cell r="IM38"/>
          <cell r="IN38"/>
          <cell r="IO38"/>
          <cell r="IP38"/>
          <cell r="IQ38"/>
          <cell r="IR38"/>
          <cell r="IS38"/>
          <cell r="IT38"/>
          <cell r="IU38"/>
          <cell r="IV38"/>
          <cell r="IW38"/>
          <cell r="IX38"/>
          <cell r="IY38"/>
          <cell r="IZ38"/>
          <cell r="JA38"/>
          <cell r="JB38"/>
          <cell r="JC38"/>
          <cell r="JD38"/>
          <cell r="JE38"/>
          <cell r="JF38"/>
          <cell r="JG38"/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  <cell r="JT38"/>
          <cell r="JU38"/>
          <cell r="JV38"/>
          <cell r="JW38"/>
          <cell r="JX38"/>
          <cell r="JY38"/>
          <cell r="JZ38"/>
          <cell r="KA38"/>
          <cell r="KB38"/>
          <cell r="KC38"/>
          <cell r="KD38"/>
          <cell r="KE38"/>
          <cell r="KF38"/>
          <cell r="KG38"/>
          <cell r="KH38"/>
          <cell r="KI38"/>
          <cell r="KJ38"/>
          <cell r="KK38"/>
          <cell r="KL38"/>
          <cell r="KM38"/>
          <cell r="KN38"/>
          <cell r="KO38"/>
          <cell r="KP38"/>
          <cell r="KQ38"/>
          <cell r="KR38"/>
          <cell r="KS38"/>
          <cell r="KT38"/>
          <cell r="KU38"/>
          <cell r="KV38"/>
          <cell r="KW38"/>
          <cell r="KX38"/>
          <cell r="KY38"/>
          <cell r="KZ38"/>
          <cell r="LA38"/>
          <cell r="LB38"/>
          <cell r="LC38"/>
          <cell r="LD38"/>
          <cell r="LE38"/>
          <cell r="LF38"/>
          <cell r="LG38"/>
          <cell r="LH38"/>
          <cell r="LI38"/>
        </row>
        <row r="39">
          <cell r="D39">
            <v>7155</v>
          </cell>
          <cell r="E39" t="str">
            <v>Ostali prihodi</v>
          </cell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  <cell r="AM39"/>
          <cell r="AN39"/>
          <cell r="AO39"/>
          <cell r="AP39"/>
          <cell r="AQ39"/>
          <cell r="AR39"/>
          <cell r="AS39"/>
          <cell r="AT39"/>
          <cell r="AU39"/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/>
          <cell r="BG39"/>
          <cell r="BH39"/>
          <cell r="BI39"/>
          <cell r="BJ39"/>
          <cell r="BK39"/>
          <cell r="BL39"/>
          <cell r="BM39"/>
          <cell r="BN39"/>
          <cell r="BO39"/>
          <cell r="BP39"/>
          <cell r="BQ39"/>
          <cell r="BR39"/>
          <cell r="BS39"/>
          <cell r="BT39"/>
          <cell r="BU39"/>
          <cell r="BV39"/>
          <cell r="BW39"/>
          <cell r="BX39"/>
          <cell r="BY39"/>
          <cell r="BZ39"/>
          <cell r="CA39"/>
          <cell r="CB39"/>
          <cell r="CC39"/>
          <cell r="CD39"/>
          <cell r="CE39"/>
          <cell r="CF39"/>
          <cell r="CG39"/>
          <cell r="CH39"/>
          <cell r="CI39"/>
          <cell r="CJ39"/>
          <cell r="CK39"/>
          <cell r="CL39">
            <v>1582092.9700000011</v>
          </cell>
          <cell r="CM39">
            <v>467166.5799999999</v>
          </cell>
          <cell r="CN39">
            <v>585403.71000000078</v>
          </cell>
          <cell r="CO39">
            <v>811837.54</v>
          </cell>
          <cell r="CP39">
            <v>1501433.7900000005</v>
          </cell>
          <cell r="CQ39">
            <v>609898.66000000015</v>
          </cell>
          <cell r="CR39">
            <v>1295393.3900000006</v>
          </cell>
          <cell r="CS39">
            <v>671385.39000000013</v>
          </cell>
          <cell r="CT39">
            <v>1187244.9900000012</v>
          </cell>
          <cell r="CU39">
            <v>1128414.8400000012</v>
          </cell>
          <cell r="CV39">
            <v>1302236.9500000007</v>
          </cell>
          <cell r="CW39">
            <v>1884247.05</v>
          </cell>
          <cell r="CX39">
            <v>656244.35</v>
          </cell>
          <cell r="CY39">
            <v>435853.86</v>
          </cell>
          <cell r="CZ39">
            <v>457851.94</v>
          </cell>
          <cell r="DA39">
            <v>609310.96</v>
          </cell>
          <cell r="DB39">
            <v>1220223</v>
          </cell>
          <cell r="DC39">
            <v>1700621.34</v>
          </cell>
          <cell r="DD39">
            <v>572881.34</v>
          </cell>
          <cell r="DE39">
            <v>540401.69999999995</v>
          </cell>
          <cell r="DF39">
            <v>613884.09</v>
          </cell>
          <cell r="DG39">
            <v>530834.34</v>
          </cell>
          <cell r="DH39">
            <v>568906.5</v>
          </cell>
          <cell r="DI39">
            <v>2568492.5</v>
          </cell>
          <cell r="DJ39">
            <v>262504.66000000003</v>
          </cell>
          <cell r="DK39">
            <v>373882.59999999992</v>
          </cell>
          <cell r="DL39">
            <v>545324.67999999947</v>
          </cell>
          <cell r="DM39">
            <v>1241913.7000000004</v>
          </cell>
          <cell r="DN39">
            <v>1316719.060000001</v>
          </cell>
          <cell r="DO39">
            <v>568160.96999999951</v>
          </cell>
          <cell r="DP39">
            <v>628018.37999999977</v>
          </cell>
          <cell r="DQ39">
            <v>814120.16999999946</v>
          </cell>
          <cell r="DR39">
            <v>519231.22999999975</v>
          </cell>
          <cell r="DS39">
            <v>438045.68000000023</v>
          </cell>
          <cell r="DT39">
            <v>1078324.3099999994</v>
          </cell>
          <cell r="DU39">
            <v>2198963.1100000003</v>
          </cell>
          <cell r="DV39">
            <v>292029.42</v>
          </cell>
          <cell r="DW39">
            <v>474967.12</v>
          </cell>
          <cell r="DX39">
            <v>1098635.5</v>
          </cell>
          <cell r="DY39">
            <v>1620384.37</v>
          </cell>
          <cell r="DZ39">
            <v>746067.1</v>
          </cell>
          <cell r="EA39">
            <v>1177505.94</v>
          </cell>
          <cell r="EB39">
            <v>515251.25</v>
          </cell>
          <cell r="EC39">
            <v>640066.84</v>
          </cell>
          <cell r="ED39">
            <v>764175.9</v>
          </cell>
          <cell r="EE39">
            <v>587106.59</v>
          </cell>
          <cell r="EF39">
            <v>514071.16</v>
          </cell>
          <cell r="EG39">
            <v>2733621.84</v>
          </cell>
          <cell r="EH39">
            <v>727993.26</v>
          </cell>
          <cell r="EI39">
            <v>1312808.81</v>
          </cell>
          <cell r="EJ39">
            <v>820100.55</v>
          </cell>
          <cell r="EK39">
            <v>1412095.76</v>
          </cell>
          <cell r="EL39">
            <v>928152.31</v>
          </cell>
          <cell r="EM39">
            <v>1269790.53</v>
          </cell>
          <cell r="EN39">
            <v>991530.81</v>
          </cell>
          <cell r="EO39">
            <v>586941.27</v>
          </cell>
          <cell r="EP39">
            <v>589569.39</v>
          </cell>
          <cell r="EQ39">
            <v>1803511.11</v>
          </cell>
          <cell r="ER39">
            <v>586255.42000000004</v>
          </cell>
          <cell r="ES39">
            <v>2869990.07</v>
          </cell>
          <cell r="ET39">
            <v>884483.19</v>
          </cell>
          <cell r="EU39">
            <v>558411.74</v>
          </cell>
          <cell r="EV39">
            <v>749928.42</v>
          </cell>
          <cell r="EW39">
            <v>2271661.5699999998</v>
          </cell>
          <cell r="EX39">
            <v>900419.31</v>
          </cell>
          <cell r="EY39">
            <v>1088276.75</v>
          </cell>
          <cell r="EZ39">
            <v>1530666.31</v>
          </cell>
          <cell r="FA39">
            <v>1467816.13</v>
          </cell>
          <cell r="FB39">
            <v>794121.75</v>
          </cell>
          <cell r="FC39">
            <v>868166.07</v>
          </cell>
          <cell r="FD39">
            <v>2243697.88</v>
          </cell>
          <cell r="FE39">
            <v>1876381.38</v>
          </cell>
          <cell r="FF39">
            <v>474394.59</v>
          </cell>
          <cell r="FG39">
            <v>759602.89</v>
          </cell>
          <cell r="FH39">
            <v>1649538.05</v>
          </cell>
          <cell r="FI39">
            <v>1041461.2</v>
          </cell>
          <cell r="FJ39">
            <v>1649289.9</v>
          </cell>
          <cell r="FK39">
            <v>877867.35</v>
          </cell>
          <cell r="FL39">
            <v>861292.76</v>
          </cell>
          <cell r="FM39">
            <v>716288.5</v>
          </cell>
          <cell r="FN39">
            <v>747007.46</v>
          </cell>
          <cell r="FO39">
            <v>992002.33</v>
          </cell>
          <cell r="FP39">
            <v>1033404</v>
          </cell>
          <cell r="FQ39">
            <v>1894330.82</v>
          </cell>
          <cell r="FR39"/>
          <cell r="FS39"/>
          <cell r="FT39"/>
          <cell r="FU39"/>
          <cell r="FV39"/>
          <cell r="FW39"/>
          <cell r="FX39"/>
          <cell r="FY39"/>
          <cell r="FZ39"/>
          <cell r="GA39"/>
          <cell r="GB39"/>
          <cell r="GC39"/>
          <cell r="GD39"/>
          <cell r="GE39"/>
          <cell r="GF39"/>
          <cell r="GG39"/>
          <cell r="GH39"/>
          <cell r="GI39"/>
          <cell r="GJ39"/>
          <cell r="GK39"/>
          <cell r="GL39"/>
          <cell r="GM39"/>
          <cell r="GN39"/>
          <cell r="GO39"/>
          <cell r="GP39"/>
          <cell r="GQ39"/>
          <cell r="GR39"/>
          <cell r="GS39"/>
          <cell r="GT39"/>
          <cell r="GU39"/>
          <cell r="GV39"/>
          <cell r="GW39"/>
          <cell r="GX39"/>
          <cell r="GY39"/>
          <cell r="GZ39"/>
          <cell r="HA39"/>
          <cell r="HB39"/>
          <cell r="HC39"/>
          <cell r="HD39"/>
          <cell r="HE39"/>
          <cell r="HF39"/>
          <cell r="HG39"/>
          <cell r="HH39"/>
          <cell r="HI39"/>
          <cell r="HJ39"/>
          <cell r="HK39"/>
          <cell r="HL39"/>
          <cell r="HM39"/>
          <cell r="HN39"/>
          <cell r="HO39"/>
          <cell r="HP39"/>
          <cell r="HQ39"/>
          <cell r="HR39"/>
          <cell r="HS39"/>
          <cell r="HT39"/>
          <cell r="HU39"/>
          <cell r="HV39"/>
          <cell r="HW39"/>
          <cell r="HX39"/>
          <cell r="HY39"/>
          <cell r="HZ39"/>
          <cell r="IA39"/>
          <cell r="IB39"/>
          <cell r="IC39"/>
          <cell r="ID39"/>
          <cell r="IE39"/>
          <cell r="IF39"/>
          <cell r="IG39"/>
          <cell r="IH39"/>
          <cell r="II39"/>
          <cell r="IJ39"/>
          <cell r="IK39"/>
          <cell r="IL39"/>
          <cell r="IM39"/>
          <cell r="IN39"/>
          <cell r="IO39"/>
          <cell r="IP39"/>
          <cell r="IQ39"/>
          <cell r="IR39"/>
          <cell r="IS39"/>
          <cell r="IT39"/>
          <cell r="IU39"/>
          <cell r="IV39"/>
          <cell r="IW39"/>
          <cell r="IX39"/>
          <cell r="IY39"/>
          <cell r="IZ39"/>
          <cell r="JA39"/>
          <cell r="JB39"/>
          <cell r="JC39"/>
          <cell r="JD39"/>
          <cell r="JE39"/>
          <cell r="JF39"/>
          <cell r="JG39"/>
          <cell r="JH39"/>
          <cell r="JI39"/>
          <cell r="JJ39"/>
          <cell r="JK39"/>
          <cell r="JL39"/>
          <cell r="JM39"/>
          <cell r="JN39"/>
          <cell r="JO39"/>
          <cell r="JP39"/>
          <cell r="JQ39"/>
          <cell r="JR39"/>
          <cell r="JS39"/>
          <cell r="JT39"/>
          <cell r="JU39"/>
          <cell r="JV39"/>
          <cell r="JW39"/>
          <cell r="JX39"/>
          <cell r="JY39"/>
          <cell r="JZ39"/>
          <cell r="KA39"/>
          <cell r="KB39"/>
          <cell r="KC39"/>
          <cell r="KD39"/>
          <cell r="KE39"/>
          <cell r="KF39"/>
          <cell r="KG39"/>
          <cell r="KH39"/>
          <cell r="KI39"/>
          <cell r="KJ39"/>
          <cell r="KK39"/>
          <cell r="KL39"/>
          <cell r="KM39"/>
          <cell r="KN39"/>
          <cell r="KO39"/>
          <cell r="KP39"/>
          <cell r="KQ39"/>
          <cell r="KR39"/>
          <cell r="KS39"/>
          <cell r="KT39"/>
          <cell r="KU39"/>
          <cell r="KV39"/>
          <cell r="KW39"/>
          <cell r="KX39"/>
          <cell r="KY39"/>
          <cell r="KZ39"/>
          <cell r="LA39"/>
          <cell r="LB39"/>
          <cell r="LC39"/>
          <cell r="LD39"/>
          <cell r="LE39"/>
          <cell r="LF39"/>
          <cell r="LG39"/>
          <cell r="LH39"/>
          <cell r="LI39"/>
        </row>
        <row r="40">
          <cell r="A40"/>
          <cell r="B40">
            <v>72</v>
          </cell>
          <cell r="C40" t="str">
            <v xml:space="preserve"> </v>
          </cell>
          <cell r="D40">
            <v>72</v>
          </cell>
          <cell r="E40" t="str">
            <v>Primici od prodaje imovine</v>
          </cell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  <cell r="AM40"/>
          <cell r="AN40"/>
          <cell r="AO40"/>
          <cell r="AP40"/>
          <cell r="AQ40"/>
          <cell r="AR40"/>
          <cell r="AS40"/>
          <cell r="AT40"/>
          <cell r="AU40"/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/>
          <cell r="BG40"/>
          <cell r="BH40"/>
          <cell r="BI40"/>
          <cell r="BJ40"/>
          <cell r="BK40"/>
          <cell r="BL40"/>
          <cell r="BM40"/>
          <cell r="BN40"/>
          <cell r="BO40"/>
          <cell r="BP40"/>
          <cell r="BQ40"/>
          <cell r="BR40"/>
          <cell r="BS40"/>
          <cell r="BT40"/>
          <cell r="BU40"/>
          <cell r="BV40"/>
          <cell r="BW40"/>
          <cell r="BX40"/>
          <cell r="BY40"/>
          <cell r="BZ40"/>
          <cell r="CA40"/>
          <cell r="CB40"/>
          <cell r="CC40"/>
          <cell r="CD40"/>
          <cell r="CE40"/>
          <cell r="CF40"/>
          <cell r="CG40"/>
          <cell r="CH40"/>
          <cell r="CI40"/>
          <cell r="CJ40"/>
          <cell r="CK40"/>
          <cell r="CL40">
            <v>10542.3</v>
          </cell>
          <cell r="CM40">
            <v>34351.880000000005</v>
          </cell>
          <cell r="CN40">
            <v>12933.289999999999</v>
          </cell>
          <cell r="CO40">
            <v>120350.93999999999</v>
          </cell>
          <cell r="CP40">
            <v>206183.41000000003</v>
          </cell>
          <cell r="CQ40">
            <v>461491.11</v>
          </cell>
          <cell r="CR40">
            <v>435504.79999999993</v>
          </cell>
          <cell r="CS40">
            <v>828248.49</v>
          </cell>
          <cell r="CT40">
            <v>315288.5</v>
          </cell>
          <cell r="CU40">
            <v>261391.69</v>
          </cell>
          <cell r="CV40">
            <v>330347.20999999996</v>
          </cell>
          <cell r="CW40">
            <v>8932212.7300000004</v>
          </cell>
          <cell r="CX40">
            <v>238690.3</v>
          </cell>
          <cell r="CY40">
            <v>180551.59</v>
          </cell>
          <cell r="CZ40">
            <v>238150.88</v>
          </cell>
          <cell r="DA40">
            <v>57269.99</v>
          </cell>
          <cell r="DB40">
            <v>144908.31</v>
          </cell>
          <cell r="DC40">
            <v>267027.43</v>
          </cell>
          <cell r="DD40">
            <v>704985.3899999999</v>
          </cell>
          <cell r="DE40">
            <v>471372.96</v>
          </cell>
          <cell r="DF40">
            <v>1969746.6500000001</v>
          </cell>
          <cell r="DG40">
            <v>882280.21</v>
          </cell>
          <cell r="DH40">
            <v>238081.41999999998</v>
          </cell>
          <cell r="DI40">
            <v>1298764.57</v>
          </cell>
          <cell r="DJ40">
            <v>78698.81</v>
          </cell>
          <cell r="DK40">
            <v>172824.69</v>
          </cell>
          <cell r="DL40">
            <v>1025099.47</v>
          </cell>
          <cell r="DM40">
            <v>23946.27</v>
          </cell>
          <cell r="DN40">
            <v>2673826.0900000003</v>
          </cell>
          <cell r="DO40">
            <v>70019.59</v>
          </cell>
          <cell r="DP40">
            <v>829842.76</v>
          </cell>
          <cell r="DQ40">
            <v>1748791.8</v>
          </cell>
          <cell r="DR40">
            <v>24096.58</v>
          </cell>
          <cell r="DS40">
            <v>156908.39000000001</v>
          </cell>
          <cell r="DT40">
            <v>109348.38</v>
          </cell>
          <cell r="DU40">
            <v>929741.52</v>
          </cell>
          <cell r="DV40">
            <v>32341.5</v>
          </cell>
          <cell r="DW40">
            <v>691978.88</v>
          </cell>
          <cell r="DX40">
            <v>24390.81</v>
          </cell>
          <cell r="DY40">
            <v>112253.6</v>
          </cell>
          <cell r="DZ40">
            <v>103090.11</v>
          </cell>
          <cell r="EA40">
            <v>83178.69</v>
          </cell>
          <cell r="EB40">
            <v>504334.47</v>
          </cell>
          <cell r="EC40">
            <v>89093.46</v>
          </cell>
          <cell r="ED40">
            <v>551429.85</v>
          </cell>
          <cell r="EE40">
            <v>54505.3</v>
          </cell>
          <cell r="EF40">
            <v>1206435.3</v>
          </cell>
          <cell r="EG40">
            <v>766535.54</v>
          </cell>
          <cell r="EH40"/>
          <cell r="EI40"/>
          <cell r="EJ40"/>
          <cell r="EK40"/>
          <cell r="EL40"/>
          <cell r="EM40"/>
          <cell r="EN40"/>
          <cell r="EO40"/>
          <cell r="EP40"/>
          <cell r="EQ40"/>
          <cell r="ER40"/>
          <cell r="ES40"/>
          <cell r="ET40">
            <v>136671.79999999999</v>
          </cell>
          <cell r="EU40">
            <v>273046.61</v>
          </cell>
          <cell r="EV40">
            <v>2343256.64</v>
          </cell>
          <cell r="EW40">
            <v>108273.11</v>
          </cell>
          <cell r="EX40">
            <v>215845.16</v>
          </cell>
          <cell r="EY40">
            <v>10312117.130000001</v>
          </cell>
          <cell r="EZ40">
            <v>406327.81</v>
          </cell>
          <cell r="FA40">
            <v>257929.95</v>
          </cell>
          <cell r="FB40">
            <v>223709.29</v>
          </cell>
          <cell r="FC40">
            <v>158760.32999999999</v>
          </cell>
          <cell r="FD40">
            <v>314684.94</v>
          </cell>
          <cell r="FE40">
            <v>998458.94</v>
          </cell>
          <cell r="FF40">
            <v>26594.13</v>
          </cell>
          <cell r="FG40">
            <v>177395.91</v>
          </cell>
          <cell r="FH40">
            <v>180547.55</v>
          </cell>
          <cell r="FI40">
            <v>169636.46</v>
          </cell>
          <cell r="FJ40">
            <v>223780.48000000001</v>
          </cell>
          <cell r="FK40">
            <v>722176.42</v>
          </cell>
          <cell r="FL40">
            <v>359609.29</v>
          </cell>
          <cell r="FM40">
            <v>176786.46</v>
          </cell>
          <cell r="FN40">
            <v>225833.46</v>
          </cell>
          <cell r="FO40">
            <v>679599.59</v>
          </cell>
          <cell r="FP40">
            <v>287050.87</v>
          </cell>
          <cell r="FQ40">
            <v>1049072.3</v>
          </cell>
          <cell r="FR40"/>
          <cell r="FS40"/>
          <cell r="FT40"/>
          <cell r="FU40"/>
          <cell r="FV40"/>
          <cell r="FW40"/>
          <cell r="FX40"/>
          <cell r="FY40"/>
          <cell r="FZ40"/>
          <cell r="GA40"/>
          <cell r="GB40"/>
          <cell r="GC40"/>
          <cell r="GD40"/>
          <cell r="GE40"/>
          <cell r="GF40"/>
          <cell r="GG40"/>
          <cell r="GH40"/>
          <cell r="GI40"/>
          <cell r="GJ40"/>
          <cell r="GK40"/>
          <cell r="GL40"/>
          <cell r="GM40"/>
          <cell r="GN40"/>
          <cell r="GO40"/>
          <cell r="GP40"/>
          <cell r="GQ40"/>
          <cell r="GR40"/>
          <cell r="GS40"/>
          <cell r="GT40"/>
          <cell r="GU40"/>
          <cell r="GV40"/>
          <cell r="GW40"/>
          <cell r="GX40"/>
          <cell r="GY40"/>
          <cell r="GZ40"/>
          <cell r="HA40"/>
          <cell r="HB40"/>
          <cell r="HC40"/>
          <cell r="HD40"/>
          <cell r="HE40"/>
          <cell r="HF40"/>
          <cell r="HG40"/>
          <cell r="HH40"/>
          <cell r="HI40"/>
          <cell r="HJ40"/>
          <cell r="HK40"/>
          <cell r="HL40"/>
          <cell r="HM40"/>
          <cell r="HN40"/>
          <cell r="HO40"/>
          <cell r="HP40"/>
          <cell r="HQ40"/>
          <cell r="HR40"/>
          <cell r="HS40"/>
          <cell r="HT40"/>
          <cell r="HU40"/>
          <cell r="HV40"/>
          <cell r="HW40"/>
          <cell r="HX40"/>
          <cell r="HY40"/>
          <cell r="HZ40"/>
          <cell r="IA40"/>
          <cell r="IB40"/>
          <cell r="IC40"/>
          <cell r="ID40"/>
          <cell r="IE40"/>
          <cell r="IF40"/>
          <cell r="IG40"/>
          <cell r="IH40"/>
          <cell r="II40"/>
          <cell r="IJ40"/>
          <cell r="IK40"/>
          <cell r="IL40"/>
          <cell r="IM40"/>
          <cell r="IN40"/>
          <cell r="IO40"/>
          <cell r="IP40"/>
          <cell r="IQ40"/>
          <cell r="IR40"/>
          <cell r="IS40"/>
          <cell r="IT40"/>
          <cell r="IU40"/>
          <cell r="IV40"/>
          <cell r="IW40"/>
          <cell r="IX40"/>
          <cell r="IY40"/>
          <cell r="IZ40"/>
          <cell r="JA40"/>
          <cell r="JB40"/>
          <cell r="JC40"/>
          <cell r="JD40"/>
          <cell r="JE40"/>
          <cell r="JF40"/>
          <cell r="JG40"/>
          <cell r="JH40"/>
          <cell r="JI40"/>
          <cell r="JJ40"/>
          <cell r="JK40"/>
          <cell r="JL40"/>
          <cell r="JM40"/>
          <cell r="JN40"/>
          <cell r="JO40"/>
          <cell r="JP40"/>
          <cell r="JQ40"/>
          <cell r="JR40"/>
          <cell r="JS40"/>
          <cell r="JT40"/>
          <cell r="JU40"/>
          <cell r="JV40"/>
          <cell r="JW40"/>
          <cell r="JX40"/>
          <cell r="JY40"/>
          <cell r="JZ40"/>
          <cell r="KA40"/>
          <cell r="KB40"/>
          <cell r="KC40"/>
          <cell r="KD40"/>
          <cell r="KE40"/>
          <cell r="KF40"/>
          <cell r="KG40"/>
          <cell r="KH40"/>
          <cell r="KI40"/>
          <cell r="KJ40"/>
          <cell r="KK40"/>
          <cell r="KL40"/>
          <cell r="KM40"/>
          <cell r="KN40"/>
          <cell r="KO40"/>
          <cell r="KP40"/>
          <cell r="KQ40"/>
          <cell r="KR40"/>
          <cell r="KS40"/>
          <cell r="KT40"/>
          <cell r="KU40"/>
          <cell r="KV40"/>
          <cell r="KW40"/>
          <cell r="KX40"/>
          <cell r="KY40"/>
          <cell r="KZ40"/>
          <cell r="LA40"/>
          <cell r="LB40"/>
          <cell r="LC40"/>
          <cell r="LD40"/>
          <cell r="LE40"/>
          <cell r="LF40"/>
          <cell r="LG40"/>
          <cell r="LH40"/>
          <cell r="LI40"/>
        </row>
        <row r="41">
          <cell r="C41">
            <v>721</v>
          </cell>
          <cell r="D41">
            <v>7212</v>
          </cell>
          <cell r="E41" t="str">
            <v>Primici od prodaje nefinansijske imovine</v>
          </cell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  <cell r="AL41"/>
          <cell r="AM41"/>
          <cell r="AN41"/>
          <cell r="AO41"/>
          <cell r="AP41"/>
          <cell r="AQ41"/>
          <cell r="AR41"/>
          <cell r="AS41"/>
          <cell r="AT41"/>
          <cell r="AU41"/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/>
          <cell r="BG41"/>
          <cell r="BH41"/>
          <cell r="BI41"/>
          <cell r="BJ41"/>
          <cell r="BK41"/>
          <cell r="BL41"/>
          <cell r="BM41"/>
          <cell r="BN41"/>
          <cell r="BO41"/>
          <cell r="BP41"/>
          <cell r="BQ41"/>
          <cell r="BR41"/>
          <cell r="BS41"/>
          <cell r="BT41"/>
          <cell r="BU41"/>
          <cell r="BV41"/>
          <cell r="BW41"/>
          <cell r="BX41"/>
          <cell r="BY41"/>
          <cell r="BZ41"/>
          <cell r="CA41"/>
          <cell r="CB41"/>
          <cell r="CC41"/>
          <cell r="CD41"/>
          <cell r="CE41"/>
          <cell r="CF41"/>
          <cell r="CG41"/>
          <cell r="CH41"/>
          <cell r="CI41"/>
          <cell r="CJ41"/>
          <cell r="CK41"/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806645.4</v>
          </cell>
          <cell r="CT41">
            <v>0</v>
          </cell>
          <cell r="CU41">
            <v>42455.02</v>
          </cell>
          <cell r="CV41">
            <v>0</v>
          </cell>
          <cell r="CW41">
            <v>808096.84</v>
          </cell>
          <cell r="CX41">
            <v>238690.3</v>
          </cell>
          <cell r="CY41">
            <v>117596.01</v>
          </cell>
          <cell r="CZ41">
            <v>238150.88</v>
          </cell>
          <cell r="DA41">
            <v>2000</v>
          </cell>
          <cell r="DB41">
            <v>144908.31</v>
          </cell>
          <cell r="DC41">
            <v>81036.460000000006</v>
          </cell>
          <cell r="DD41">
            <v>22801.94</v>
          </cell>
          <cell r="DE41">
            <v>8506.2800000000007</v>
          </cell>
          <cell r="DF41">
            <v>1931437.28</v>
          </cell>
          <cell r="DG41">
            <v>180705.85</v>
          </cell>
          <cell r="DH41">
            <v>232737.93</v>
          </cell>
          <cell r="DI41">
            <v>811068.65</v>
          </cell>
          <cell r="DJ41">
            <v>78698.81</v>
          </cell>
          <cell r="DK41">
            <v>172824.69</v>
          </cell>
          <cell r="DL41">
            <v>1025099.47</v>
          </cell>
          <cell r="DM41">
            <v>23946.27</v>
          </cell>
          <cell r="DN41">
            <v>2673826.0900000003</v>
          </cell>
          <cell r="DO41">
            <v>70019.59</v>
          </cell>
          <cell r="DP41">
            <v>829842.76</v>
          </cell>
          <cell r="DQ41">
            <v>1748791.8</v>
          </cell>
          <cell r="DR41">
            <v>24096.58</v>
          </cell>
          <cell r="DS41">
            <v>156908.39000000001</v>
          </cell>
          <cell r="DT41">
            <v>109.348</v>
          </cell>
          <cell r="DU41">
            <v>929741.52</v>
          </cell>
          <cell r="DV41">
            <v>32341.5</v>
          </cell>
          <cell r="DW41">
            <v>691978.88</v>
          </cell>
          <cell r="DX41">
            <v>24386.31</v>
          </cell>
          <cell r="DY41">
            <v>112253.6</v>
          </cell>
          <cell r="DZ41">
            <v>103090.11</v>
          </cell>
          <cell r="EA41">
            <v>83178.69</v>
          </cell>
          <cell r="EB41">
            <v>504334.47</v>
          </cell>
          <cell r="EC41">
            <v>89093.46</v>
          </cell>
          <cell r="ED41">
            <v>551429.85</v>
          </cell>
          <cell r="EE41">
            <v>54505.3</v>
          </cell>
          <cell r="EF41">
            <v>1206435.3</v>
          </cell>
          <cell r="EG41">
            <v>766535.54</v>
          </cell>
          <cell r="EH41"/>
          <cell r="EI41"/>
          <cell r="EJ41"/>
          <cell r="EK41"/>
          <cell r="EL41"/>
          <cell r="EM41"/>
          <cell r="EN41"/>
          <cell r="EO41"/>
          <cell r="EP41"/>
          <cell r="EQ41"/>
          <cell r="ER41"/>
          <cell r="ES41"/>
          <cell r="ET41"/>
          <cell r="EU41"/>
          <cell r="EV41"/>
          <cell r="EW41"/>
          <cell r="EX41"/>
          <cell r="EY41"/>
          <cell r="EZ41"/>
          <cell r="FA41"/>
          <cell r="FB41"/>
          <cell r="FC41"/>
          <cell r="FD41"/>
          <cell r="FE41"/>
          <cell r="FF41"/>
          <cell r="FG41"/>
          <cell r="FH41"/>
          <cell r="FI41"/>
          <cell r="FJ41"/>
          <cell r="FK41"/>
          <cell r="FL41"/>
          <cell r="FM41"/>
          <cell r="FN41"/>
          <cell r="FO41"/>
          <cell r="FP41"/>
          <cell r="FQ41"/>
          <cell r="FR41"/>
          <cell r="FS41"/>
          <cell r="FT41"/>
          <cell r="FU41"/>
          <cell r="FV41"/>
          <cell r="FW41"/>
          <cell r="FX41"/>
          <cell r="FY41"/>
          <cell r="FZ41"/>
          <cell r="GA41"/>
          <cell r="GB41"/>
          <cell r="GC41"/>
          <cell r="GD41"/>
          <cell r="GE41"/>
          <cell r="GF41"/>
          <cell r="GG41"/>
          <cell r="GH41"/>
          <cell r="GI41"/>
          <cell r="GJ41"/>
          <cell r="GK41"/>
          <cell r="GL41"/>
          <cell r="GM41"/>
          <cell r="GN41"/>
          <cell r="GO41"/>
          <cell r="GP41"/>
          <cell r="GQ41"/>
          <cell r="GR41"/>
          <cell r="GS41"/>
          <cell r="GT41"/>
          <cell r="GU41"/>
          <cell r="GV41"/>
          <cell r="GW41"/>
          <cell r="GX41"/>
          <cell r="GY41"/>
          <cell r="GZ41"/>
          <cell r="HA41"/>
          <cell r="HB41"/>
          <cell r="HC41"/>
          <cell r="HD41"/>
          <cell r="HE41"/>
          <cell r="HF41"/>
          <cell r="HG41"/>
          <cell r="HH41"/>
          <cell r="HI41"/>
          <cell r="HJ41"/>
          <cell r="HK41"/>
          <cell r="HL41"/>
          <cell r="HM41"/>
          <cell r="HN41"/>
          <cell r="HO41"/>
          <cell r="HP41"/>
          <cell r="HQ41"/>
          <cell r="HR41"/>
          <cell r="HS41"/>
          <cell r="HT41"/>
          <cell r="HU41"/>
          <cell r="HV41"/>
          <cell r="HW41"/>
          <cell r="HX41"/>
          <cell r="HY41"/>
          <cell r="HZ41"/>
          <cell r="IA41"/>
          <cell r="IB41"/>
          <cell r="IC41"/>
          <cell r="ID41"/>
          <cell r="IE41"/>
          <cell r="IF41"/>
          <cell r="IG41"/>
          <cell r="IH41"/>
          <cell r="II41"/>
          <cell r="IJ41"/>
          <cell r="IK41"/>
          <cell r="IL41"/>
          <cell r="IM41"/>
          <cell r="IN41"/>
          <cell r="IO41"/>
          <cell r="IP41"/>
          <cell r="IQ41"/>
          <cell r="IR41"/>
          <cell r="IS41"/>
          <cell r="IT41"/>
          <cell r="IU41"/>
          <cell r="IV41"/>
          <cell r="IW41"/>
          <cell r="IX41"/>
          <cell r="IY41"/>
          <cell r="IZ41"/>
          <cell r="JA41"/>
          <cell r="JB41"/>
          <cell r="JC41"/>
          <cell r="JD41"/>
          <cell r="JE41"/>
          <cell r="JF41"/>
          <cell r="JG41"/>
          <cell r="JH41"/>
          <cell r="JI41"/>
          <cell r="JJ41"/>
          <cell r="JK41"/>
          <cell r="JL41"/>
          <cell r="JM41"/>
          <cell r="JN41"/>
          <cell r="JO41"/>
          <cell r="JP41"/>
          <cell r="JQ41"/>
          <cell r="JR41"/>
          <cell r="JS41"/>
          <cell r="JT41"/>
          <cell r="JU41"/>
          <cell r="JV41"/>
          <cell r="JW41"/>
          <cell r="JX41"/>
          <cell r="JY41"/>
          <cell r="JZ41"/>
          <cell r="KA41"/>
          <cell r="KB41"/>
          <cell r="KC41"/>
          <cell r="KD41"/>
          <cell r="KE41"/>
          <cell r="KF41"/>
          <cell r="KG41"/>
          <cell r="KH41"/>
          <cell r="KI41"/>
          <cell r="KJ41"/>
          <cell r="KK41"/>
          <cell r="KL41"/>
          <cell r="KM41"/>
          <cell r="KN41"/>
          <cell r="KO41"/>
          <cell r="KP41"/>
          <cell r="KQ41"/>
          <cell r="KR41"/>
          <cell r="KS41"/>
          <cell r="KT41"/>
          <cell r="KU41"/>
          <cell r="KV41"/>
          <cell r="KW41"/>
          <cell r="KX41"/>
          <cell r="KY41"/>
          <cell r="KZ41"/>
          <cell r="LA41"/>
          <cell r="LB41"/>
          <cell r="LC41"/>
          <cell r="LD41"/>
          <cell r="LE41"/>
          <cell r="LF41"/>
          <cell r="LG41"/>
          <cell r="LH41"/>
          <cell r="LI41"/>
        </row>
        <row r="42">
          <cell r="C42">
            <v>722</v>
          </cell>
          <cell r="D42">
            <v>7222</v>
          </cell>
          <cell r="E42" t="str">
            <v>Primici od prodaje finansijske imovine</v>
          </cell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  <cell r="BO42"/>
          <cell r="BP42"/>
          <cell r="BQ42"/>
          <cell r="BR42"/>
          <cell r="BS42"/>
          <cell r="BT42"/>
          <cell r="BU42"/>
          <cell r="BV42"/>
          <cell r="BW42"/>
          <cell r="BX42"/>
          <cell r="BY42"/>
          <cell r="BZ42"/>
          <cell r="CA42"/>
          <cell r="CB42"/>
          <cell r="CC42"/>
          <cell r="CD42"/>
          <cell r="CE42"/>
          <cell r="CF42"/>
          <cell r="CG42"/>
          <cell r="CH42"/>
          <cell r="CI42"/>
          <cell r="CJ42"/>
          <cell r="CK42"/>
          <cell r="CL42">
            <v>10542.3</v>
          </cell>
          <cell r="CM42">
            <v>34351.880000000005</v>
          </cell>
          <cell r="CN42">
            <v>12933.289999999999</v>
          </cell>
          <cell r="CO42">
            <v>120350.93999999999</v>
          </cell>
          <cell r="CP42">
            <v>206183.41000000003</v>
          </cell>
          <cell r="CQ42">
            <v>461491.11</v>
          </cell>
          <cell r="CR42">
            <v>435504.79999999993</v>
          </cell>
          <cell r="CS42">
            <v>21603.090000000004</v>
          </cell>
          <cell r="CT42">
            <v>315288.5</v>
          </cell>
          <cell r="CU42">
            <v>218936.67</v>
          </cell>
          <cell r="CV42">
            <v>330347.20999999996</v>
          </cell>
          <cell r="CW42">
            <v>8124115.8899999997</v>
          </cell>
          <cell r="CX42">
            <v>0</v>
          </cell>
          <cell r="CY42">
            <v>62955.58</v>
          </cell>
          <cell r="DA42">
            <v>55269.99</v>
          </cell>
          <cell r="DB42">
            <v>0</v>
          </cell>
          <cell r="DC42">
            <v>185990.97</v>
          </cell>
          <cell r="DD42">
            <v>682183.45</v>
          </cell>
          <cell r="DE42">
            <v>462866.68</v>
          </cell>
          <cell r="DF42">
            <v>38309.370000000003</v>
          </cell>
          <cell r="DG42">
            <v>701574.36</v>
          </cell>
          <cell r="DH42">
            <v>5343.49</v>
          </cell>
          <cell r="DI42">
            <v>487695.92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4.5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150350.67000000001</v>
          </cell>
          <cell r="EI42">
            <v>500193.46</v>
          </cell>
          <cell r="EJ42">
            <v>126045.79</v>
          </cell>
          <cell r="EK42">
            <v>67133.97</v>
          </cell>
          <cell r="EL42">
            <v>340170.16</v>
          </cell>
          <cell r="EM42">
            <v>1431878.17</v>
          </cell>
          <cell r="EN42">
            <v>588856.99</v>
          </cell>
          <cell r="EO42">
            <v>142813.88</v>
          </cell>
          <cell r="EP42">
            <v>182139.62</v>
          </cell>
          <cell r="EQ42">
            <v>603855.75</v>
          </cell>
          <cell r="ER42">
            <v>987894.53</v>
          </cell>
          <cell r="ES42">
            <v>1153177.5900000001</v>
          </cell>
          <cell r="ET42"/>
          <cell r="EU42"/>
          <cell r="EV42"/>
          <cell r="EW42"/>
          <cell r="EX42"/>
          <cell r="EY42"/>
          <cell r="EZ42"/>
          <cell r="FA42"/>
          <cell r="FB42"/>
          <cell r="FC42"/>
          <cell r="FD42"/>
          <cell r="FE42"/>
          <cell r="FF42"/>
          <cell r="FG42"/>
          <cell r="FH42"/>
          <cell r="FI42"/>
          <cell r="FJ42"/>
          <cell r="FK42"/>
          <cell r="FL42"/>
          <cell r="FM42"/>
          <cell r="FN42"/>
          <cell r="FO42"/>
          <cell r="FP42"/>
          <cell r="FQ42"/>
          <cell r="FR42"/>
          <cell r="FS42"/>
          <cell r="FT42"/>
          <cell r="FU42"/>
          <cell r="FV42"/>
          <cell r="FW42"/>
          <cell r="FX42"/>
          <cell r="FY42"/>
          <cell r="FZ42"/>
          <cell r="GA42"/>
          <cell r="GB42"/>
          <cell r="GC42"/>
          <cell r="GD42"/>
          <cell r="GE42"/>
          <cell r="GF42"/>
          <cell r="GG42"/>
          <cell r="GH42"/>
          <cell r="GI42"/>
          <cell r="GJ42"/>
          <cell r="GK42"/>
          <cell r="GL42"/>
          <cell r="GM42"/>
          <cell r="GN42"/>
          <cell r="GO42"/>
          <cell r="GP42"/>
          <cell r="GQ42"/>
          <cell r="GR42"/>
          <cell r="GS42"/>
          <cell r="GT42"/>
          <cell r="GU42"/>
          <cell r="GV42"/>
          <cell r="GW42"/>
          <cell r="GX42"/>
          <cell r="GY42"/>
          <cell r="GZ42"/>
          <cell r="HA42"/>
          <cell r="HB42"/>
          <cell r="HC42"/>
          <cell r="HD42"/>
          <cell r="HE42"/>
          <cell r="HF42"/>
          <cell r="HG42"/>
          <cell r="HH42"/>
          <cell r="HI42"/>
          <cell r="HJ42"/>
          <cell r="HK42"/>
          <cell r="HL42"/>
          <cell r="HM42"/>
          <cell r="HN42"/>
          <cell r="HO42"/>
          <cell r="HP42"/>
          <cell r="HQ42"/>
          <cell r="HR42"/>
          <cell r="HS42"/>
          <cell r="HT42"/>
          <cell r="HU42"/>
          <cell r="HV42"/>
          <cell r="HW42"/>
          <cell r="HX42"/>
          <cell r="HY42"/>
          <cell r="HZ42"/>
          <cell r="IA42"/>
          <cell r="IB42"/>
          <cell r="IC42"/>
          <cell r="ID42"/>
          <cell r="IE42"/>
          <cell r="IF42"/>
          <cell r="IG42"/>
          <cell r="IH42"/>
          <cell r="II42"/>
          <cell r="IJ42"/>
          <cell r="IK42"/>
          <cell r="IL42"/>
          <cell r="IM42"/>
          <cell r="IN42"/>
          <cell r="IO42"/>
          <cell r="IP42"/>
          <cell r="IQ42"/>
          <cell r="IR42"/>
          <cell r="IS42"/>
          <cell r="IT42"/>
          <cell r="IU42"/>
          <cell r="IV42"/>
          <cell r="IW42"/>
          <cell r="IX42"/>
          <cell r="IY42"/>
          <cell r="IZ42"/>
          <cell r="JA42"/>
          <cell r="JB42"/>
          <cell r="JC42"/>
          <cell r="JD42"/>
          <cell r="JE42"/>
          <cell r="JF42"/>
          <cell r="JG42"/>
          <cell r="JH42"/>
          <cell r="JI42"/>
          <cell r="JJ42"/>
          <cell r="JK42"/>
          <cell r="JL42"/>
          <cell r="JM42"/>
          <cell r="JN42"/>
          <cell r="JO42"/>
          <cell r="JP42"/>
          <cell r="JQ42"/>
          <cell r="JR42"/>
          <cell r="JS42"/>
          <cell r="JT42"/>
          <cell r="JU42"/>
          <cell r="JV42"/>
          <cell r="JW42"/>
          <cell r="JX42"/>
          <cell r="JY42"/>
          <cell r="JZ42"/>
          <cell r="KA42"/>
          <cell r="KB42"/>
          <cell r="KC42"/>
          <cell r="KD42"/>
          <cell r="KE42"/>
          <cell r="KF42"/>
          <cell r="KG42"/>
          <cell r="KH42"/>
          <cell r="KI42"/>
          <cell r="KJ42"/>
          <cell r="KK42"/>
          <cell r="KL42"/>
          <cell r="KM42"/>
          <cell r="KN42"/>
          <cell r="KO42"/>
          <cell r="KP42"/>
          <cell r="KQ42"/>
          <cell r="KR42"/>
          <cell r="KS42"/>
          <cell r="KT42"/>
          <cell r="KU42"/>
          <cell r="KV42"/>
          <cell r="KW42"/>
          <cell r="KX42"/>
          <cell r="KY42"/>
          <cell r="KZ42"/>
          <cell r="LA42"/>
          <cell r="LB42"/>
          <cell r="LC42"/>
          <cell r="LD42"/>
          <cell r="LE42"/>
          <cell r="LF42"/>
          <cell r="LG42"/>
          <cell r="LH42"/>
          <cell r="LI42"/>
        </row>
        <row r="43">
          <cell r="A43"/>
          <cell r="B43">
            <v>73</v>
          </cell>
          <cell r="C43"/>
          <cell r="D43">
            <v>73</v>
          </cell>
          <cell r="E43" t="str">
            <v>Primici od otplate kredita</v>
          </cell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  <cell r="AM43"/>
          <cell r="AN43"/>
          <cell r="AO43"/>
          <cell r="AP43"/>
          <cell r="AQ43"/>
          <cell r="AR43"/>
          <cell r="AS43"/>
          <cell r="AT43"/>
          <cell r="AU43"/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/>
          <cell r="BG43"/>
          <cell r="BH43"/>
          <cell r="BI43"/>
          <cell r="BJ43"/>
          <cell r="BK43"/>
          <cell r="BL43"/>
          <cell r="BM43"/>
          <cell r="BN43"/>
          <cell r="BO43"/>
          <cell r="BP43"/>
          <cell r="BQ43"/>
          <cell r="BR43"/>
          <cell r="BS43"/>
          <cell r="BT43"/>
          <cell r="BU43"/>
          <cell r="BV43"/>
          <cell r="BW43"/>
          <cell r="BX43"/>
          <cell r="BY43"/>
          <cell r="BZ43"/>
          <cell r="CA43"/>
          <cell r="CB43"/>
          <cell r="CC43"/>
          <cell r="CD43"/>
          <cell r="CE43"/>
          <cell r="CF43"/>
          <cell r="CG43"/>
          <cell r="CH43"/>
          <cell r="CI43"/>
          <cell r="CJ43"/>
          <cell r="CK43"/>
          <cell r="CL43">
            <v>206949.9</v>
          </cell>
          <cell r="CM43">
            <v>235107.78999999998</v>
          </cell>
          <cell r="CN43">
            <v>299748.19</v>
          </cell>
          <cell r="CO43">
            <v>298965.78000000003</v>
          </cell>
          <cell r="CP43">
            <v>208873.82</v>
          </cell>
          <cell r="CQ43">
            <v>273742.46000000002</v>
          </cell>
          <cell r="CR43">
            <v>3435190.4099999997</v>
          </cell>
          <cell r="CS43">
            <v>586185.70000000007</v>
          </cell>
          <cell r="CT43">
            <v>401482.51</v>
          </cell>
          <cell r="CU43">
            <v>614629.94999999995</v>
          </cell>
          <cell r="CV43">
            <v>171580.47</v>
          </cell>
          <cell r="CW43">
            <v>1810625.69</v>
          </cell>
          <cell r="CX43">
            <v>145969.23000000001</v>
          </cell>
          <cell r="CY43">
            <v>107462.68</v>
          </cell>
          <cell r="CZ43">
            <v>292731.87</v>
          </cell>
          <cell r="DA43">
            <v>369726.11</v>
          </cell>
          <cell r="DB43">
            <v>118088.34</v>
          </cell>
          <cell r="DC43">
            <v>988773.85</v>
          </cell>
          <cell r="DD43">
            <v>98780.82</v>
          </cell>
          <cell r="DE43">
            <v>305044.76</v>
          </cell>
          <cell r="DF43">
            <v>476893.98</v>
          </cell>
          <cell r="DG43">
            <v>368051.05</v>
          </cell>
          <cell r="DH43">
            <v>1895040.21</v>
          </cell>
          <cell r="DI43">
            <v>3355488.29</v>
          </cell>
          <cell r="DJ43">
            <v>444135.32</v>
          </cell>
          <cell r="DK43">
            <v>1847442.89</v>
          </cell>
          <cell r="DL43">
            <v>506716.21999999991</v>
          </cell>
          <cell r="DM43">
            <v>364215.68999999994</v>
          </cell>
          <cell r="DN43">
            <v>411816.75</v>
          </cell>
          <cell r="DO43">
            <v>1029407.6</v>
          </cell>
          <cell r="DP43">
            <v>90543.209999999992</v>
          </cell>
          <cell r="DQ43">
            <v>79534.3</v>
          </cell>
          <cell r="DR43">
            <v>141338.74</v>
          </cell>
          <cell r="DS43">
            <v>599188.87</v>
          </cell>
          <cell r="DT43">
            <v>330568.99</v>
          </cell>
          <cell r="DU43">
            <v>2084879.29</v>
          </cell>
          <cell r="DV43">
            <v>148151.23000000001</v>
          </cell>
          <cell r="DW43">
            <v>82290.95</v>
          </cell>
          <cell r="DX43">
            <v>119438.57</v>
          </cell>
          <cell r="DY43">
            <v>103043.66</v>
          </cell>
          <cell r="DZ43">
            <v>921596.33</v>
          </cell>
          <cell r="EA43">
            <v>565850.1</v>
          </cell>
          <cell r="EB43">
            <v>84480.12</v>
          </cell>
          <cell r="EC43">
            <v>79378.06</v>
          </cell>
          <cell r="ED43">
            <v>134318.35</v>
          </cell>
          <cell r="EE43">
            <v>226256.22</v>
          </cell>
          <cell r="EF43">
            <v>783922.87</v>
          </cell>
          <cell r="EG43">
            <v>1413894.45</v>
          </cell>
          <cell r="EH43"/>
          <cell r="EI43"/>
          <cell r="EJ43"/>
          <cell r="EK43"/>
          <cell r="EL43"/>
          <cell r="EM43"/>
          <cell r="EN43"/>
          <cell r="EO43"/>
          <cell r="EP43"/>
          <cell r="EQ43"/>
          <cell r="ER43"/>
          <cell r="ES43"/>
          <cell r="ET43">
            <v>172043.05</v>
          </cell>
          <cell r="EU43">
            <v>78777.210000000006</v>
          </cell>
          <cell r="EV43">
            <v>195694.06</v>
          </cell>
          <cell r="EW43">
            <v>443978.03</v>
          </cell>
          <cell r="EX43">
            <v>1090667.1299999999</v>
          </cell>
          <cell r="EY43">
            <v>2374596.09</v>
          </cell>
          <cell r="EZ43">
            <v>178131.97</v>
          </cell>
          <cell r="FA43">
            <v>146792.74</v>
          </cell>
          <cell r="FB43">
            <v>907089.49</v>
          </cell>
          <cell r="FC43">
            <v>525509.51</v>
          </cell>
          <cell r="FD43">
            <v>4230114.6399999997</v>
          </cell>
          <cell r="FE43">
            <v>942551.18</v>
          </cell>
          <cell r="FF43">
            <v>69158.880000000005</v>
          </cell>
          <cell r="FG43">
            <v>378338.04</v>
          </cell>
          <cell r="FH43">
            <v>257172.98</v>
          </cell>
          <cell r="FI43">
            <v>349238.34</v>
          </cell>
          <cell r="FJ43">
            <v>808656.23</v>
          </cell>
          <cell r="FK43">
            <v>1298753.81</v>
          </cell>
          <cell r="FL43">
            <v>134648.84</v>
          </cell>
          <cell r="FM43">
            <v>1295803.5900000001</v>
          </cell>
          <cell r="FN43">
            <v>183612.59</v>
          </cell>
          <cell r="FO43">
            <v>223272.51</v>
          </cell>
          <cell r="FP43">
            <v>1445230.26</v>
          </cell>
          <cell r="FQ43">
            <v>1668986.37</v>
          </cell>
          <cell r="FR43"/>
          <cell r="FS43"/>
          <cell r="FT43"/>
          <cell r="FU43"/>
          <cell r="FV43"/>
          <cell r="FW43"/>
          <cell r="FX43"/>
          <cell r="FY43"/>
          <cell r="FZ43"/>
          <cell r="GA43"/>
          <cell r="GB43"/>
          <cell r="GC43"/>
          <cell r="GD43"/>
          <cell r="GE43"/>
          <cell r="GF43"/>
          <cell r="GG43"/>
          <cell r="GH43"/>
          <cell r="GI43"/>
          <cell r="GJ43"/>
          <cell r="GK43"/>
          <cell r="GL43"/>
          <cell r="GM43"/>
          <cell r="GN43"/>
          <cell r="GO43"/>
          <cell r="GP43"/>
          <cell r="GQ43"/>
          <cell r="GR43"/>
          <cell r="GS43"/>
          <cell r="GT43"/>
          <cell r="GU43"/>
          <cell r="GV43"/>
          <cell r="GW43"/>
          <cell r="GX43"/>
          <cell r="GY43"/>
          <cell r="GZ43"/>
          <cell r="HA43"/>
          <cell r="HB43"/>
          <cell r="HC43"/>
          <cell r="HD43"/>
          <cell r="HE43"/>
          <cell r="HF43"/>
          <cell r="HG43"/>
          <cell r="HH43"/>
          <cell r="HI43"/>
          <cell r="HJ43"/>
          <cell r="HK43"/>
          <cell r="HL43"/>
          <cell r="HM43"/>
          <cell r="HN43"/>
          <cell r="HO43"/>
          <cell r="HP43"/>
          <cell r="HQ43"/>
          <cell r="HR43"/>
          <cell r="HS43"/>
          <cell r="HT43"/>
          <cell r="HU43"/>
          <cell r="HV43"/>
          <cell r="HW43"/>
          <cell r="HX43"/>
          <cell r="HY43"/>
          <cell r="HZ43"/>
          <cell r="IA43"/>
          <cell r="IB43"/>
          <cell r="IC43"/>
          <cell r="ID43"/>
          <cell r="IE43"/>
          <cell r="IF43"/>
          <cell r="IG43"/>
          <cell r="IH43"/>
          <cell r="II43"/>
          <cell r="IJ43"/>
          <cell r="IK43"/>
          <cell r="IL43"/>
          <cell r="IM43"/>
          <cell r="IN43"/>
          <cell r="IO43"/>
          <cell r="IP43"/>
          <cell r="IQ43"/>
          <cell r="IR43"/>
          <cell r="IS43"/>
          <cell r="IT43"/>
          <cell r="IU43"/>
          <cell r="IV43"/>
          <cell r="IW43"/>
          <cell r="IX43"/>
          <cell r="IY43"/>
          <cell r="IZ43"/>
          <cell r="JA43"/>
          <cell r="JB43"/>
          <cell r="JC43"/>
          <cell r="JD43"/>
          <cell r="JE43"/>
          <cell r="JF43"/>
          <cell r="JG43"/>
          <cell r="JH43"/>
          <cell r="JI43"/>
          <cell r="JJ43"/>
          <cell r="JK43"/>
          <cell r="JL43"/>
          <cell r="JM43"/>
          <cell r="JN43"/>
          <cell r="JO43"/>
          <cell r="JP43"/>
          <cell r="JQ43"/>
          <cell r="JR43"/>
          <cell r="JS43"/>
          <cell r="JT43"/>
          <cell r="JU43"/>
          <cell r="JV43"/>
          <cell r="JW43"/>
          <cell r="JX43"/>
          <cell r="JY43"/>
          <cell r="JZ43"/>
          <cell r="KA43"/>
          <cell r="KB43"/>
          <cell r="KC43"/>
          <cell r="KD43"/>
          <cell r="KE43"/>
          <cell r="KF43"/>
          <cell r="KG43"/>
          <cell r="KH43"/>
          <cell r="KI43"/>
          <cell r="KJ43"/>
          <cell r="KK43"/>
          <cell r="KL43"/>
          <cell r="KM43"/>
          <cell r="KN43"/>
          <cell r="KO43"/>
          <cell r="KP43"/>
          <cell r="KQ43"/>
          <cell r="KR43"/>
          <cell r="KS43"/>
          <cell r="KT43"/>
          <cell r="KU43"/>
          <cell r="KV43"/>
          <cell r="KW43"/>
          <cell r="KX43"/>
          <cell r="KY43"/>
          <cell r="KZ43"/>
          <cell r="LA43"/>
          <cell r="LB43"/>
          <cell r="LC43"/>
          <cell r="LD43"/>
          <cell r="LE43"/>
          <cell r="LF43"/>
          <cell r="LG43"/>
          <cell r="LH43"/>
          <cell r="LI43"/>
        </row>
        <row r="44">
          <cell r="B44" t="str">
            <v xml:space="preserve"> </v>
          </cell>
          <cell r="C44">
            <v>731</v>
          </cell>
          <cell r="D44">
            <v>7311</v>
          </cell>
          <cell r="E44" t="str">
            <v>Primici od otplate kredita</v>
          </cell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  <cell r="AM44"/>
          <cell r="AN44"/>
          <cell r="AO44"/>
          <cell r="AP44"/>
          <cell r="AQ44"/>
          <cell r="AR44"/>
          <cell r="AS44"/>
          <cell r="AT44"/>
          <cell r="AU44"/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/>
          <cell r="BG44"/>
          <cell r="BH44"/>
          <cell r="BI44"/>
          <cell r="BJ44"/>
          <cell r="BK44"/>
          <cell r="BL44"/>
          <cell r="BM44"/>
          <cell r="BN44"/>
          <cell r="BO44"/>
          <cell r="BP44"/>
          <cell r="BQ44"/>
          <cell r="BR44"/>
          <cell r="BS44"/>
          <cell r="BT44"/>
          <cell r="BU44"/>
          <cell r="BV44"/>
          <cell r="BW44"/>
          <cell r="BX44"/>
          <cell r="BY44"/>
          <cell r="BZ44"/>
          <cell r="CA44"/>
          <cell r="CB44"/>
          <cell r="CC44"/>
          <cell r="CD44"/>
          <cell r="CE44"/>
          <cell r="CF44"/>
          <cell r="CG44"/>
          <cell r="CH44"/>
          <cell r="CI44"/>
          <cell r="CJ44"/>
          <cell r="CK44"/>
          <cell r="CL44">
            <v>206949.9</v>
          </cell>
          <cell r="CM44">
            <v>235107.78999999998</v>
          </cell>
          <cell r="CN44">
            <v>299748.19</v>
          </cell>
          <cell r="CO44">
            <v>298965.78000000003</v>
          </cell>
          <cell r="CP44">
            <v>208873.82</v>
          </cell>
          <cell r="CQ44">
            <v>273742.46000000002</v>
          </cell>
          <cell r="CR44">
            <v>3435190.4099999997</v>
          </cell>
          <cell r="CS44">
            <v>586185.70000000007</v>
          </cell>
          <cell r="CT44">
            <v>401482.51</v>
          </cell>
          <cell r="CU44">
            <v>614629.94999999995</v>
          </cell>
          <cell r="CV44">
            <v>171580.47</v>
          </cell>
          <cell r="CW44">
            <v>1810625.69</v>
          </cell>
          <cell r="CX44">
            <v>145969.23000000001</v>
          </cell>
          <cell r="CY44">
            <v>107462.68</v>
          </cell>
          <cell r="CZ44">
            <v>292731.87</v>
          </cell>
          <cell r="DA44">
            <v>369726.11</v>
          </cell>
          <cell r="DB44">
            <v>118088.34</v>
          </cell>
          <cell r="DC44">
            <v>988773.85</v>
          </cell>
          <cell r="DD44">
            <v>98780.82</v>
          </cell>
          <cell r="DE44">
            <v>305044.76</v>
          </cell>
          <cell r="DF44">
            <v>476893.98</v>
          </cell>
          <cell r="DG44">
            <v>368051.05</v>
          </cell>
          <cell r="DH44">
            <v>1895040.21</v>
          </cell>
          <cell r="DI44">
            <v>3355488.29</v>
          </cell>
          <cell r="DJ44">
            <v>444135.32</v>
          </cell>
          <cell r="DK44">
            <v>1847442.89</v>
          </cell>
          <cell r="DL44">
            <v>506716.21999999991</v>
          </cell>
          <cell r="DM44">
            <v>364215.68999999994</v>
          </cell>
          <cell r="DN44">
            <v>411816.75</v>
          </cell>
          <cell r="DO44">
            <v>1029407.6</v>
          </cell>
          <cell r="DP44">
            <v>90543.209999999992</v>
          </cell>
          <cell r="DQ44">
            <v>79534.3</v>
          </cell>
          <cell r="DR44">
            <v>141338.74</v>
          </cell>
          <cell r="DS44">
            <v>599188.87</v>
          </cell>
          <cell r="DT44">
            <v>330568.99</v>
          </cell>
          <cell r="DU44">
            <v>2084879.29</v>
          </cell>
          <cell r="DV44">
            <v>148151.22999999998</v>
          </cell>
          <cell r="DW44">
            <v>82290.95</v>
          </cell>
          <cell r="DX44">
            <v>119438.56999999999</v>
          </cell>
          <cell r="DY44">
            <v>103043.65999999999</v>
          </cell>
          <cell r="DZ44">
            <v>921596.33</v>
          </cell>
          <cell r="EA44">
            <v>565850.1</v>
          </cell>
          <cell r="EB44">
            <v>84480.12</v>
          </cell>
          <cell r="EC44">
            <v>79378.060000000012</v>
          </cell>
          <cell r="ED44">
            <v>134318.35</v>
          </cell>
          <cell r="EE44">
            <v>226256.22</v>
          </cell>
          <cell r="EF44">
            <v>783922.87</v>
          </cell>
          <cell r="EG44">
            <v>1034220.21</v>
          </cell>
          <cell r="EH44"/>
          <cell r="EI44"/>
          <cell r="EJ44"/>
          <cell r="EK44"/>
          <cell r="EL44"/>
          <cell r="EM44"/>
          <cell r="EN44"/>
          <cell r="EO44"/>
          <cell r="EP44"/>
          <cell r="EQ44"/>
          <cell r="ER44"/>
          <cell r="ES44"/>
          <cell r="ET44"/>
          <cell r="EU44"/>
          <cell r="EV44"/>
          <cell r="EW44"/>
          <cell r="EX44"/>
          <cell r="EY44"/>
          <cell r="EZ44"/>
          <cell r="FA44"/>
          <cell r="FB44"/>
          <cell r="FC44"/>
          <cell r="FD44"/>
          <cell r="FE44"/>
          <cell r="FF44"/>
          <cell r="FG44"/>
          <cell r="FH44"/>
          <cell r="FI44"/>
          <cell r="FJ44"/>
          <cell r="FK44"/>
          <cell r="FL44"/>
          <cell r="FM44"/>
          <cell r="FN44"/>
          <cell r="FO44"/>
          <cell r="FP44"/>
          <cell r="FQ44"/>
          <cell r="FR44"/>
          <cell r="FS44"/>
          <cell r="FT44"/>
          <cell r="FU44"/>
          <cell r="FV44"/>
          <cell r="FW44"/>
          <cell r="FX44"/>
          <cell r="FY44"/>
          <cell r="FZ44"/>
          <cell r="GA44"/>
          <cell r="GB44"/>
          <cell r="GC44"/>
          <cell r="GD44"/>
          <cell r="GE44"/>
          <cell r="GF44"/>
          <cell r="GG44"/>
          <cell r="GH44"/>
          <cell r="GI44"/>
          <cell r="GJ44"/>
          <cell r="GK44"/>
          <cell r="GL44"/>
          <cell r="GM44"/>
          <cell r="GN44"/>
          <cell r="GO44"/>
          <cell r="GP44"/>
          <cell r="GQ44"/>
          <cell r="GR44"/>
          <cell r="GS44"/>
          <cell r="GT44"/>
          <cell r="GU44"/>
          <cell r="GV44"/>
          <cell r="GW44"/>
          <cell r="GX44"/>
          <cell r="GY44"/>
          <cell r="GZ44"/>
          <cell r="HA44"/>
          <cell r="HB44"/>
          <cell r="HC44"/>
          <cell r="HD44"/>
          <cell r="HE44"/>
          <cell r="HF44"/>
          <cell r="HG44"/>
          <cell r="HH44"/>
          <cell r="HI44"/>
          <cell r="HJ44"/>
          <cell r="HK44"/>
          <cell r="HL44"/>
          <cell r="HM44"/>
          <cell r="HN44"/>
          <cell r="HO44"/>
          <cell r="HP44"/>
          <cell r="HQ44"/>
          <cell r="HR44"/>
          <cell r="HS44"/>
          <cell r="HT44"/>
          <cell r="HU44"/>
          <cell r="HV44"/>
          <cell r="HW44"/>
          <cell r="HX44"/>
          <cell r="HY44"/>
          <cell r="HZ44"/>
          <cell r="IA44"/>
          <cell r="IB44"/>
          <cell r="IC44"/>
          <cell r="ID44"/>
          <cell r="IE44"/>
          <cell r="IF44"/>
          <cell r="IG44"/>
          <cell r="IH44"/>
          <cell r="II44"/>
          <cell r="IJ44"/>
          <cell r="IK44"/>
          <cell r="IL44"/>
          <cell r="IM44"/>
          <cell r="IN44"/>
          <cell r="IO44"/>
          <cell r="IP44"/>
          <cell r="IQ44"/>
          <cell r="IR44"/>
          <cell r="IS44"/>
          <cell r="IT44"/>
          <cell r="IU44"/>
          <cell r="IV44"/>
          <cell r="IW44"/>
          <cell r="IX44"/>
          <cell r="IY44"/>
          <cell r="IZ44"/>
          <cell r="JA44"/>
          <cell r="JB44"/>
          <cell r="JC44"/>
          <cell r="JD44"/>
          <cell r="JE44"/>
          <cell r="JF44"/>
          <cell r="JG44"/>
          <cell r="JH44"/>
          <cell r="JI44"/>
          <cell r="JJ44"/>
          <cell r="JK44"/>
          <cell r="JL44"/>
          <cell r="JM44"/>
          <cell r="JN44"/>
          <cell r="JO44"/>
          <cell r="JP44"/>
          <cell r="JQ44"/>
          <cell r="JR44"/>
          <cell r="JS44"/>
          <cell r="JT44"/>
          <cell r="JU44"/>
          <cell r="JV44"/>
          <cell r="JW44"/>
          <cell r="JX44"/>
          <cell r="JY44"/>
          <cell r="JZ44"/>
          <cell r="KA44"/>
          <cell r="KB44"/>
          <cell r="KC44"/>
          <cell r="KD44"/>
          <cell r="KE44"/>
          <cell r="KF44"/>
          <cell r="KG44"/>
          <cell r="KH44"/>
          <cell r="KI44"/>
          <cell r="KJ44"/>
          <cell r="KK44"/>
          <cell r="KL44"/>
          <cell r="KM44"/>
          <cell r="KN44"/>
          <cell r="KO44"/>
          <cell r="KP44"/>
          <cell r="KQ44"/>
          <cell r="KR44"/>
          <cell r="KS44"/>
          <cell r="KT44"/>
          <cell r="KU44"/>
          <cell r="KV44"/>
          <cell r="KW44"/>
          <cell r="KX44"/>
          <cell r="KY44"/>
          <cell r="KZ44"/>
          <cell r="LA44"/>
          <cell r="LB44"/>
          <cell r="LC44"/>
          <cell r="LD44"/>
          <cell r="LE44"/>
          <cell r="LF44"/>
          <cell r="LG44"/>
          <cell r="LH44"/>
          <cell r="LI44"/>
        </row>
        <row r="45">
          <cell r="C45">
            <v>732</v>
          </cell>
          <cell r="D45">
            <v>7321</v>
          </cell>
          <cell r="E45" t="str">
            <v>Sredstva prenesena iz prethodne godine</v>
          </cell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  <cell r="AK45"/>
          <cell r="AL45"/>
          <cell r="AM45"/>
          <cell r="AN45"/>
          <cell r="AO45"/>
          <cell r="AP45"/>
          <cell r="AQ45"/>
          <cell r="AR45"/>
          <cell r="AS45"/>
          <cell r="AT45"/>
          <cell r="AU45"/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/>
          <cell r="BG45"/>
          <cell r="BH45"/>
          <cell r="BI45"/>
          <cell r="BJ45"/>
          <cell r="BK45"/>
          <cell r="BL45"/>
          <cell r="BM45"/>
          <cell r="BN45"/>
          <cell r="BO45"/>
          <cell r="BP45"/>
          <cell r="BQ45"/>
          <cell r="BR45"/>
          <cell r="BS45"/>
          <cell r="BT45"/>
          <cell r="BU45"/>
          <cell r="BV45"/>
          <cell r="BW45"/>
          <cell r="BX45"/>
          <cell r="BY45"/>
          <cell r="BZ45"/>
          <cell r="CA45"/>
          <cell r="CB45"/>
          <cell r="CC45"/>
          <cell r="CD45"/>
          <cell r="CE45"/>
          <cell r="CF45"/>
          <cell r="CG45"/>
          <cell r="CH45"/>
          <cell r="CI45"/>
          <cell r="CJ45"/>
          <cell r="CK45"/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EC45">
            <v>0</v>
          </cell>
          <cell r="ED45"/>
          <cell r="EE45"/>
          <cell r="EF45"/>
          <cell r="EG45"/>
          <cell r="EH45">
            <v>198902.46</v>
          </cell>
          <cell r="EI45">
            <v>1119540.18</v>
          </cell>
          <cell r="EJ45">
            <v>2133451.14</v>
          </cell>
          <cell r="EK45">
            <v>849572.77</v>
          </cell>
          <cell r="EL45">
            <v>1895943.06</v>
          </cell>
          <cell r="EM45">
            <v>1063223.94</v>
          </cell>
          <cell r="EN45">
            <v>2617220.7200000002</v>
          </cell>
          <cell r="EO45">
            <v>693924.15</v>
          </cell>
          <cell r="EP45">
            <v>1500964.26</v>
          </cell>
          <cell r="EQ45">
            <v>2652981.5699999998</v>
          </cell>
          <cell r="ER45">
            <v>2284497.5299999998</v>
          </cell>
          <cell r="ES45">
            <v>8271247.9800000004</v>
          </cell>
          <cell r="ET45"/>
          <cell r="EU45"/>
          <cell r="EV45"/>
          <cell r="EW45"/>
          <cell r="EX45"/>
          <cell r="EY45"/>
          <cell r="EZ45"/>
          <cell r="FA45"/>
          <cell r="FB45"/>
          <cell r="FC45"/>
          <cell r="FD45"/>
          <cell r="FE45"/>
          <cell r="FF45"/>
          <cell r="FG45"/>
          <cell r="FH45"/>
          <cell r="FI45"/>
          <cell r="FJ45"/>
          <cell r="FK45"/>
          <cell r="FL45"/>
          <cell r="FM45"/>
          <cell r="FN45"/>
          <cell r="FO45"/>
          <cell r="FP45"/>
          <cell r="FQ45"/>
          <cell r="FR45"/>
          <cell r="FS45"/>
          <cell r="FT45"/>
          <cell r="FU45"/>
          <cell r="FV45"/>
          <cell r="FW45"/>
          <cell r="FX45"/>
          <cell r="FY45"/>
          <cell r="FZ45"/>
          <cell r="GA45"/>
          <cell r="GB45"/>
          <cell r="GC45"/>
          <cell r="GD45"/>
          <cell r="GE45"/>
          <cell r="GF45"/>
          <cell r="GG45"/>
          <cell r="GH45"/>
          <cell r="GI45"/>
          <cell r="GJ45"/>
          <cell r="GK45"/>
          <cell r="GL45"/>
          <cell r="GM45"/>
          <cell r="GN45"/>
          <cell r="GO45"/>
          <cell r="GP45"/>
          <cell r="GQ45"/>
          <cell r="GR45"/>
          <cell r="GS45"/>
          <cell r="GT45"/>
          <cell r="GU45"/>
          <cell r="GV45"/>
          <cell r="GW45"/>
          <cell r="GX45"/>
          <cell r="GY45"/>
          <cell r="GZ45"/>
          <cell r="HA45"/>
          <cell r="HB45"/>
          <cell r="HC45"/>
          <cell r="HD45"/>
          <cell r="HE45"/>
          <cell r="HF45"/>
          <cell r="HG45"/>
          <cell r="HH45"/>
          <cell r="HI45"/>
          <cell r="HJ45"/>
          <cell r="HK45"/>
          <cell r="HL45"/>
          <cell r="HM45"/>
          <cell r="HN45"/>
          <cell r="HO45"/>
          <cell r="HP45"/>
          <cell r="HQ45"/>
          <cell r="HR45"/>
          <cell r="HS45"/>
          <cell r="HT45"/>
          <cell r="HU45"/>
          <cell r="HV45"/>
          <cell r="HW45"/>
          <cell r="HX45"/>
          <cell r="HY45"/>
          <cell r="HZ45"/>
          <cell r="IA45"/>
          <cell r="IB45"/>
          <cell r="IC45"/>
          <cell r="ID45"/>
          <cell r="IE45"/>
          <cell r="IF45"/>
          <cell r="IG45"/>
          <cell r="IH45"/>
          <cell r="II45"/>
          <cell r="IJ45"/>
          <cell r="IK45"/>
          <cell r="IL45"/>
          <cell r="IM45"/>
          <cell r="IN45"/>
          <cell r="IO45"/>
          <cell r="IP45"/>
          <cell r="IQ45"/>
          <cell r="IR45"/>
          <cell r="IS45"/>
          <cell r="IT45"/>
          <cell r="IU45"/>
          <cell r="IV45"/>
          <cell r="IW45"/>
          <cell r="IX45"/>
          <cell r="IY45"/>
          <cell r="IZ45"/>
          <cell r="JA45"/>
          <cell r="JB45"/>
          <cell r="JC45"/>
          <cell r="JD45"/>
          <cell r="JE45"/>
          <cell r="JF45"/>
          <cell r="JG45"/>
          <cell r="JH45"/>
          <cell r="JI45"/>
          <cell r="JJ45"/>
          <cell r="JK45"/>
          <cell r="JL45"/>
          <cell r="JM45"/>
          <cell r="JN45"/>
          <cell r="JO45"/>
          <cell r="JP45"/>
          <cell r="JQ45"/>
          <cell r="JR45"/>
          <cell r="JS45"/>
          <cell r="JT45"/>
          <cell r="JU45"/>
          <cell r="JV45"/>
          <cell r="JW45"/>
          <cell r="JX45"/>
          <cell r="JY45"/>
          <cell r="JZ45"/>
          <cell r="KA45"/>
          <cell r="KB45"/>
          <cell r="KC45"/>
          <cell r="KD45"/>
          <cell r="KE45"/>
          <cell r="KF45"/>
          <cell r="KG45"/>
          <cell r="KH45"/>
          <cell r="KI45"/>
          <cell r="KJ45"/>
          <cell r="KK45"/>
          <cell r="KL45"/>
          <cell r="KM45"/>
          <cell r="KN45"/>
          <cell r="KO45"/>
          <cell r="KP45"/>
          <cell r="KQ45"/>
          <cell r="KR45"/>
          <cell r="KS45"/>
          <cell r="KT45"/>
          <cell r="KU45"/>
          <cell r="KV45"/>
          <cell r="KW45"/>
          <cell r="KX45"/>
          <cell r="KY45"/>
          <cell r="KZ45"/>
          <cell r="LA45"/>
          <cell r="LB45"/>
          <cell r="LC45"/>
          <cell r="LD45"/>
          <cell r="LE45"/>
          <cell r="LF45"/>
          <cell r="LG45"/>
          <cell r="LH45"/>
          <cell r="LI45"/>
        </row>
        <row r="46">
          <cell r="A46"/>
          <cell r="B46">
            <v>74</v>
          </cell>
          <cell r="C46" t="str">
            <v xml:space="preserve"> </v>
          </cell>
          <cell r="D46">
            <v>74</v>
          </cell>
          <cell r="E46" t="str">
            <v>Donacije i transferi</v>
          </cell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  <cell r="BO46"/>
          <cell r="BP46"/>
          <cell r="BQ46"/>
          <cell r="BR46"/>
          <cell r="BS46"/>
          <cell r="BT46"/>
          <cell r="BU46"/>
          <cell r="BV46"/>
          <cell r="BW46"/>
          <cell r="BX46"/>
          <cell r="BY46"/>
          <cell r="BZ46"/>
          <cell r="CA46"/>
          <cell r="CB46"/>
          <cell r="CC46"/>
          <cell r="CD46"/>
          <cell r="CE46"/>
          <cell r="CF46"/>
          <cell r="CG46"/>
          <cell r="CH46"/>
          <cell r="CI46"/>
          <cell r="CJ46"/>
          <cell r="CK46"/>
          <cell r="CL46">
            <v>165851.26</v>
          </cell>
          <cell r="CM46">
            <v>158391.43</v>
          </cell>
          <cell r="CN46">
            <v>618410.81000000006</v>
          </cell>
          <cell r="CO46">
            <v>143255.71000000002</v>
          </cell>
          <cell r="CP46">
            <v>330184.12999999995</v>
          </cell>
          <cell r="CQ46">
            <v>460006.45</v>
          </cell>
          <cell r="CR46">
            <v>487486.95</v>
          </cell>
          <cell r="CS46">
            <v>225390.90000000002</v>
          </cell>
          <cell r="CT46">
            <v>761867.5299999998</v>
          </cell>
          <cell r="CU46">
            <v>1447115.8099999996</v>
          </cell>
          <cell r="CV46">
            <v>707499.84000000008</v>
          </cell>
          <cell r="CW46">
            <v>1108546.8899999999</v>
          </cell>
          <cell r="CX46">
            <v>149764.72</v>
          </cell>
          <cell r="CY46">
            <v>720536.12</v>
          </cell>
          <cell r="CZ46">
            <v>173095.78</v>
          </cell>
          <cell r="DA46">
            <v>636951.02</v>
          </cell>
          <cell r="DB46">
            <v>295224.23</v>
          </cell>
          <cell r="DC46">
            <v>145661.5</v>
          </cell>
          <cell r="DD46">
            <v>289870.69</v>
          </cell>
          <cell r="DE46">
            <v>331260.12</v>
          </cell>
          <cell r="DF46">
            <v>407300.13</v>
          </cell>
          <cell r="DG46">
            <v>306869.74</v>
          </cell>
          <cell r="DH46">
            <v>983922.2</v>
          </cell>
          <cell r="DI46">
            <v>1114471.47</v>
          </cell>
          <cell r="DJ46">
            <v>261888.06</v>
          </cell>
          <cell r="DK46">
            <v>275848.11000000004</v>
          </cell>
          <cell r="DL46">
            <v>287203.82000000007</v>
          </cell>
          <cell r="DM46">
            <v>571154.25999999989</v>
          </cell>
          <cell r="DN46">
            <v>142862.19000000003</v>
          </cell>
          <cell r="DO46">
            <v>349110.17999999993</v>
          </cell>
          <cell r="DP46">
            <v>735788.29</v>
          </cell>
          <cell r="DQ46">
            <v>159688.91999999998</v>
          </cell>
          <cell r="DR46">
            <v>386068.30999999988</v>
          </cell>
          <cell r="DS46">
            <v>623176.68999999994</v>
          </cell>
          <cell r="DT46">
            <v>442043.53999999992</v>
          </cell>
          <cell r="DU46">
            <v>2363231.5299999993</v>
          </cell>
          <cell r="DV46">
            <v>180241.46</v>
          </cell>
          <cell r="DW46">
            <v>153797.54</v>
          </cell>
          <cell r="DX46">
            <v>730633.86</v>
          </cell>
          <cell r="DY46">
            <v>546087.31000000006</v>
          </cell>
          <cell r="DZ46">
            <v>968262.62</v>
          </cell>
          <cell r="EA46">
            <v>1146053.18</v>
          </cell>
          <cell r="EB46">
            <v>496128.69</v>
          </cell>
          <cell r="EC46">
            <v>612721</v>
          </cell>
          <cell r="ED46">
            <v>1394917.14</v>
          </cell>
          <cell r="EE46">
            <v>1316452.33</v>
          </cell>
          <cell r="EF46">
            <v>1562846.95</v>
          </cell>
          <cell r="EG46">
            <v>2485021.3199999998</v>
          </cell>
          <cell r="EH46"/>
          <cell r="EI46"/>
          <cell r="EJ46"/>
          <cell r="EK46"/>
          <cell r="EL46"/>
          <cell r="EM46"/>
          <cell r="EN46"/>
          <cell r="EO46"/>
          <cell r="EP46"/>
          <cell r="EQ46"/>
          <cell r="ER46"/>
          <cell r="ES46"/>
          <cell r="ET46">
            <v>1517510.59</v>
          </cell>
          <cell r="EU46">
            <v>776556.18</v>
          </cell>
          <cell r="EV46">
            <v>1210159.24</v>
          </cell>
          <cell r="EW46">
            <v>8493510.6400000006</v>
          </cell>
          <cell r="EX46">
            <v>1746477.29</v>
          </cell>
          <cell r="EY46">
            <v>1534287.36</v>
          </cell>
          <cell r="EZ46">
            <v>716886.96</v>
          </cell>
          <cell r="FA46">
            <v>259046.56</v>
          </cell>
          <cell r="FB46">
            <v>658145.13</v>
          </cell>
          <cell r="FC46">
            <v>1526648.73</v>
          </cell>
          <cell r="FD46">
            <v>4414865.1500000004</v>
          </cell>
          <cell r="FE46">
            <v>3855321.16</v>
          </cell>
          <cell r="FF46">
            <v>13526117.220000001</v>
          </cell>
          <cell r="FG46">
            <v>1000413.32</v>
          </cell>
          <cell r="FH46">
            <v>861265.77</v>
          </cell>
          <cell r="FI46">
            <v>627154.51</v>
          </cell>
          <cell r="FJ46">
            <v>1388870.5</v>
          </cell>
          <cell r="FK46">
            <v>827810.06</v>
          </cell>
          <cell r="FL46">
            <v>1651160.65</v>
          </cell>
          <cell r="FM46">
            <v>1596012.32</v>
          </cell>
          <cell r="FN46">
            <v>1508235.56</v>
          </cell>
          <cell r="FO46">
            <v>1944741.98</v>
          </cell>
          <cell r="FP46">
            <v>9471069</v>
          </cell>
          <cell r="FQ46">
            <v>3964637.48</v>
          </cell>
          <cell r="FR46"/>
          <cell r="FS46"/>
          <cell r="FT46"/>
          <cell r="FU46"/>
          <cell r="FV46"/>
          <cell r="FW46"/>
          <cell r="FX46"/>
          <cell r="FY46"/>
          <cell r="FZ46"/>
          <cell r="GA46"/>
          <cell r="GB46"/>
          <cell r="GC46"/>
          <cell r="GD46"/>
          <cell r="GE46"/>
          <cell r="GF46"/>
          <cell r="GG46"/>
          <cell r="GH46"/>
          <cell r="GI46"/>
          <cell r="GJ46"/>
          <cell r="GK46"/>
          <cell r="GL46"/>
          <cell r="GM46"/>
          <cell r="GN46"/>
          <cell r="GO46"/>
          <cell r="GP46"/>
          <cell r="GQ46"/>
          <cell r="GR46"/>
          <cell r="GS46"/>
          <cell r="GT46"/>
          <cell r="GU46"/>
          <cell r="GV46"/>
          <cell r="GW46"/>
          <cell r="GX46"/>
          <cell r="GY46"/>
          <cell r="GZ46"/>
          <cell r="HA46"/>
          <cell r="HB46"/>
          <cell r="HC46"/>
          <cell r="HD46"/>
          <cell r="HE46"/>
          <cell r="HF46"/>
          <cell r="HG46"/>
          <cell r="HH46"/>
          <cell r="HI46"/>
          <cell r="HJ46"/>
          <cell r="HK46"/>
          <cell r="HL46"/>
          <cell r="HM46"/>
          <cell r="HN46"/>
          <cell r="HO46"/>
          <cell r="HP46"/>
          <cell r="HQ46"/>
          <cell r="HR46"/>
          <cell r="HS46"/>
          <cell r="HT46"/>
          <cell r="HU46"/>
          <cell r="HV46"/>
          <cell r="HW46"/>
          <cell r="HX46"/>
          <cell r="HY46"/>
          <cell r="HZ46"/>
          <cell r="IA46"/>
          <cell r="IB46"/>
          <cell r="IC46"/>
          <cell r="ID46"/>
          <cell r="IE46"/>
          <cell r="IF46"/>
          <cell r="IG46"/>
          <cell r="IH46"/>
          <cell r="II46"/>
          <cell r="IJ46"/>
          <cell r="IK46"/>
          <cell r="IL46"/>
          <cell r="IM46"/>
          <cell r="IN46"/>
          <cell r="IO46"/>
          <cell r="IP46"/>
          <cell r="IQ46"/>
          <cell r="IR46"/>
          <cell r="IS46"/>
          <cell r="IT46"/>
          <cell r="IU46"/>
          <cell r="IV46"/>
          <cell r="IW46"/>
          <cell r="IX46"/>
          <cell r="IY46"/>
          <cell r="IZ46"/>
          <cell r="JA46"/>
          <cell r="JB46"/>
          <cell r="JC46"/>
          <cell r="JD46"/>
          <cell r="JE46"/>
          <cell r="JF46"/>
          <cell r="JG46"/>
          <cell r="JH46"/>
          <cell r="JI46"/>
          <cell r="JJ46"/>
          <cell r="JK46"/>
          <cell r="JL46"/>
          <cell r="JM46"/>
          <cell r="JN46"/>
          <cell r="JO46"/>
          <cell r="JP46"/>
          <cell r="JQ46"/>
          <cell r="JR46"/>
          <cell r="JS46"/>
          <cell r="JT46"/>
          <cell r="JU46"/>
          <cell r="JV46"/>
          <cell r="JW46"/>
          <cell r="JX46"/>
          <cell r="JY46"/>
          <cell r="JZ46"/>
          <cell r="KA46"/>
          <cell r="KB46"/>
          <cell r="KC46"/>
          <cell r="KD46"/>
          <cell r="KE46"/>
          <cell r="KF46"/>
          <cell r="KG46"/>
          <cell r="KH46"/>
          <cell r="KI46"/>
          <cell r="KJ46"/>
          <cell r="KK46"/>
          <cell r="KL46"/>
          <cell r="KM46"/>
          <cell r="KN46"/>
          <cell r="KO46"/>
          <cell r="KP46"/>
          <cell r="KQ46"/>
          <cell r="KR46"/>
          <cell r="KS46"/>
          <cell r="KT46"/>
          <cell r="KU46"/>
          <cell r="KV46"/>
          <cell r="KW46"/>
          <cell r="KX46"/>
          <cell r="KY46"/>
          <cell r="KZ46"/>
          <cell r="LA46"/>
          <cell r="LB46"/>
          <cell r="LC46"/>
          <cell r="LD46"/>
          <cell r="LE46"/>
          <cell r="LF46"/>
          <cell r="LG46"/>
          <cell r="LH46"/>
          <cell r="LI46"/>
        </row>
        <row r="47">
          <cell r="C47">
            <v>741</v>
          </cell>
          <cell r="D47">
            <v>7411</v>
          </cell>
          <cell r="E47" t="str">
            <v>Donacije</v>
          </cell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  <cell r="AK47"/>
          <cell r="AL47"/>
          <cell r="AM47"/>
          <cell r="AN47"/>
          <cell r="AO47"/>
          <cell r="AP47"/>
          <cell r="AQ47"/>
          <cell r="AR47"/>
          <cell r="AS47"/>
          <cell r="AT47"/>
          <cell r="AU47"/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/>
          <cell r="BG47"/>
          <cell r="BH47"/>
          <cell r="BI47"/>
          <cell r="BJ47"/>
          <cell r="BK47"/>
          <cell r="BL47"/>
          <cell r="BM47"/>
          <cell r="BN47"/>
          <cell r="BO47"/>
          <cell r="BP47"/>
          <cell r="BQ47"/>
          <cell r="BR47"/>
          <cell r="BS47"/>
          <cell r="BT47"/>
          <cell r="BU47"/>
          <cell r="BV47"/>
          <cell r="BW47"/>
          <cell r="BX47"/>
          <cell r="BY47"/>
          <cell r="BZ47"/>
          <cell r="CA47"/>
          <cell r="CB47"/>
          <cell r="CC47"/>
          <cell r="CD47"/>
          <cell r="CE47"/>
          <cell r="CF47"/>
          <cell r="CG47"/>
          <cell r="CH47"/>
          <cell r="CI47"/>
          <cell r="CJ47"/>
          <cell r="CK47"/>
          <cell r="CL47">
            <v>165851.26</v>
          </cell>
          <cell r="CM47">
            <v>158391.43</v>
          </cell>
          <cell r="CN47">
            <v>618410.81000000006</v>
          </cell>
          <cell r="CO47">
            <v>143255.71000000002</v>
          </cell>
          <cell r="CP47">
            <v>330184.12999999995</v>
          </cell>
          <cell r="CQ47">
            <v>460006.45</v>
          </cell>
          <cell r="CR47">
            <v>487486.95</v>
          </cell>
          <cell r="CS47">
            <v>225390.90000000002</v>
          </cell>
          <cell r="CT47">
            <v>761867.5299999998</v>
          </cell>
          <cell r="CU47">
            <v>1447115.8099999996</v>
          </cell>
          <cell r="CV47">
            <v>707499.84000000008</v>
          </cell>
          <cell r="CW47">
            <v>1108546.8899999999</v>
          </cell>
          <cell r="CX47">
            <v>149764.72</v>
          </cell>
          <cell r="CY47">
            <v>720536.12</v>
          </cell>
          <cell r="CZ47">
            <v>173095.78</v>
          </cell>
          <cell r="DA47">
            <v>636951.02</v>
          </cell>
          <cell r="DB47">
            <v>295224.23</v>
          </cell>
          <cell r="DC47">
            <v>145661.5</v>
          </cell>
          <cell r="DD47">
            <v>289870.69</v>
          </cell>
          <cell r="DE47">
            <v>331260.12</v>
          </cell>
          <cell r="DF47">
            <v>407300.13</v>
          </cell>
          <cell r="DG47">
            <v>306869.74</v>
          </cell>
          <cell r="DH47">
            <v>983922.2</v>
          </cell>
          <cell r="DI47">
            <v>1114471.47</v>
          </cell>
          <cell r="DJ47">
            <v>261888.06</v>
          </cell>
          <cell r="DK47">
            <v>275848.11000000004</v>
          </cell>
          <cell r="DL47">
            <v>287203.82000000007</v>
          </cell>
          <cell r="DM47">
            <v>571154.25999999989</v>
          </cell>
          <cell r="DN47">
            <v>142862.19000000003</v>
          </cell>
          <cell r="DO47">
            <v>349110.17999999993</v>
          </cell>
          <cell r="DP47">
            <v>735788.29</v>
          </cell>
          <cell r="DQ47">
            <v>159688.91999999998</v>
          </cell>
          <cell r="DR47">
            <v>386068.30999999988</v>
          </cell>
          <cell r="DS47">
            <v>623176.68999999994</v>
          </cell>
          <cell r="DT47">
            <v>442043.53999999992</v>
          </cell>
          <cell r="DU47">
            <v>2363231.5299999993</v>
          </cell>
          <cell r="DV47">
            <v>196891.75999999998</v>
          </cell>
          <cell r="DW47">
            <v>153797.54</v>
          </cell>
          <cell r="DX47">
            <v>730633.8600000001</v>
          </cell>
          <cell r="DY47">
            <v>546087.31000000006</v>
          </cell>
          <cell r="DZ47">
            <v>968262.62</v>
          </cell>
          <cell r="EA47">
            <v>1146053.18</v>
          </cell>
          <cell r="EB47">
            <v>496128.69</v>
          </cell>
          <cell r="EC47">
            <v>612720.99999999988</v>
          </cell>
          <cell r="ED47">
            <v>1394917.14</v>
          </cell>
          <cell r="EE47">
            <v>1303452.33</v>
          </cell>
          <cell r="EF47">
            <v>1562846.95</v>
          </cell>
          <cell r="EG47">
            <v>2483747.6800000002</v>
          </cell>
          <cell r="EH47"/>
          <cell r="EI47"/>
          <cell r="EJ47"/>
          <cell r="EK47"/>
          <cell r="EL47"/>
          <cell r="EM47"/>
          <cell r="EN47"/>
          <cell r="EO47"/>
          <cell r="EP47"/>
          <cell r="EQ47"/>
          <cell r="ER47"/>
          <cell r="ES47"/>
          <cell r="ET47"/>
          <cell r="EU47"/>
          <cell r="EV47"/>
          <cell r="EW47"/>
          <cell r="EX47"/>
          <cell r="EY47"/>
          <cell r="EZ47"/>
          <cell r="FA47"/>
          <cell r="FB47"/>
          <cell r="FC47"/>
          <cell r="FD47"/>
          <cell r="FE47"/>
          <cell r="FF47"/>
          <cell r="FG47"/>
          <cell r="FH47"/>
          <cell r="FI47"/>
          <cell r="FJ47"/>
          <cell r="FK47"/>
          <cell r="FL47"/>
          <cell r="FM47"/>
          <cell r="FN47"/>
          <cell r="FO47"/>
          <cell r="FP47"/>
          <cell r="FQ47"/>
          <cell r="FR47"/>
          <cell r="FS47"/>
          <cell r="FT47"/>
          <cell r="FU47"/>
          <cell r="FV47"/>
          <cell r="FW47"/>
          <cell r="FX47"/>
          <cell r="FY47"/>
          <cell r="FZ47"/>
          <cell r="GA47"/>
          <cell r="GB47"/>
          <cell r="GC47"/>
          <cell r="GD47"/>
          <cell r="GE47"/>
          <cell r="GF47"/>
          <cell r="GG47"/>
          <cell r="GH47"/>
          <cell r="GI47"/>
          <cell r="GJ47"/>
          <cell r="GK47"/>
          <cell r="GL47"/>
          <cell r="GM47"/>
          <cell r="GN47"/>
          <cell r="GO47"/>
          <cell r="GP47"/>
          <cell r="GQ47"/>
          <cell r="GR47"/>
          <cell r="GS47"/>
          <cell r="GT47"/>
          <cell r="GU47"/>
          <cell r="GV47"/>
          <cell r="GW47"/>
          <cell r="GX47"/>
          <cell r="GY47"/>
          <cell r="GZ47"/>
          <cell r="HA47"/>
          <cell r="HB47"/>
          <cell r="HC47"/>
          <cell r="HD47"/>
          <cell r="HE47"/>
          <cell r="HF47"/>
          <cell r="HG47"/>
          <cell r="HH47"/>
          <cell r="HI47"/>
          <cell r="HJ47"/>
          <cell r="HK47"/>
          <cell r="HL47"/>
          <cell r="HM47"/>
          <cell r="HN47"/>
          <cell r="HO47"/>
          <cell r="HP47"/>
          <cell r="HQ47"/>
          <cell r="HR47"/>
          <cell r="HS47"/>
          <cell r="HT47"/>
          <cell r="HU47"/>
          <cell r="HV47"/>
          <cell r="HW47"/>
          <cell r="HX47"/>
          <cell r="HY47"/>
          <cell r="HZ47"/>
          <cell r="IA47"/>
          <cell r="IB47"/>
          <cell r="IC47"/>
          <cell r="ID47"/>
          <cell r="IE47"/>
          <cell r="IF47"/>
          <cell r="IG47"/>
          <cell r="IH47"/>
          <cell r="II47"/>
          <cell r="IJ47"/>
          <cell r="IK47"/>
          <cell r="IL47"/>
          <cell r="IM47"/>
          <cell r="IN47"/>
          <cell r="IO47"/>
          <cell r="IP47"/>
          <cell r="IQ47"/>
          <cell r="IR47"/>
          <cell r="IS47"/>
          <cell r="IT47"/>
          <cell r="IU47"/>
          <cell r="IV47"/>
          <cell r="IW47"/>
          <cell r="IX47"/>
          <cell r="IY47"/>
          <cell r="IZ47"/>
          <cell r="JA47"/>
          <cell r="JB47"/>
          <cell r="JC47"/>
          <cell r="JD47"/>
          <cell r="JE47"/>
          <cell r="JF47"/>
          <cell r="JG47"/>
          <cell r="JH47"/>
          <cell r="JI47"/>
          <cell r="JJ47"/>
          <cell r="JK47"/>
          <cell r="JL47"/>
          <cell r="JM47"/>
          <cell r="JN47"/>
          <cell r="JO47"/>
          <cell r="JP47"/>
          <cell r="JQ47"/>
          <cell r="JR47"/>
          <cell r="JS47"/>
          <cell r="JT47"/>
          <cell r="JU47"/>
          <cell r="JV47"/>
          <cell r="JW47"/>
          <cell r="JX47"/>
          <cell r="JY47"/>
          <cell r="JZ47"/>
          <cell r="KA47"/>
          <cell r="KB47"/>
          <cell r="KC47"/>
          <cell r="KD47"/>
          <cell r="KE47"/>
          <cell r="KF47"/>
          <cell r="KG47"/>
          <cell r="KH47"/>
          <cell r="KI47"/>
          <cell r="KJ47"/>
          <cell r="KK47"/>
          <cell r="KL47"/>
          <cell r="KM47"/>
          <cell r="KN47"/>
          <cell r="KO47"/>
          <cell r="KP47"/>
          <cell r="KQ47"/>
          <cell r="KR47"/>
          <cell r="KS47"/>
          <cell r="KT47"/>
          <cell r="KU47"/>
          <cell r="KV47"/>
          <cell r="KW47"/>
          <cell r="KX47"/>
          <cell r="KY47"/>
          <cell r="KZ47"/>
          <cell r="LA47"/>
          <cell r="LB47"/>
          <cell r="LC47"/>
          <cell r="LD47"/>
          <cell r="LE47"/>
          <cell r="LF47"/>
          <cell r="LG47"/>
          <cell r="LH47"/>
          <cell r="LI47"/>
        </row>
        <row r="48">
          <cell r="C48">
            <v>742</v>
          </cell>
          <cell r="D48">
            <v>7421</v>
          </cell>
          <cell r="E48" t="str">
            <v>Transferi</v>
          </cell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  <cell r="AK48"/>
          <cell r="AL48"/>
          <cell r="AM48"/>
          <cell r="AN48"/>
          <cell r="AO48"/>
          <cell r="AP48"/>
          <cell r="AQ48"/>
          <cell r="AR48"/>
          <cell r="AS48"/>
          <cell r="AT48"/>
          <cell r="AU48"/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/>
          <cell r="BG48"/>
          <cell r="BH48"/>
          <cell r="BI48"/>
          <cell r="BJ48"/>
          <cell r="BK48"/>
          <cell r="BL48"/>
          <cell r="BM48"/>
          <cell r="BN48"/>
          <cell r="BO48"/>
          <cell r="BP48"/>
          <cell r="BQ48"/>
          <cell r="BR48"/>
          <cell r="BS48"/>
          <cell r="BT48"/>
          <cell r="BU48"/>
          <cell r="BV48"/>
          <cell r="BW48"/>
          <cell r="BX48"/>
          <cell r="BY48"/>
          <cell r="BZ48"/>
          <cell r="CA48"/>
          <cell r="CB48"/>
          <cell r="CC48"/>
          <cell r="CD48"/>
          <cell r="CE48"/>
          <cell r="CF48"/>
          <cell r="CG48"/>
          <cell r="CH48"/>
          <cell r="CI48"/>
          <cell r="CJ48"/>
          <cell r="CK48"/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EC48">
            <v>0</v>
          </cell>
          <cell r="ED48"/>
          <cell r="EE48"/>
          <cell r="EF48"/>
          <cell r="EG48"/>
          <cell r="EH48">
            <v>335235.24</v>
          </cell>
          <cell r="EI48">
            <v>23071904.219999999</v>
          </cell>
          <cell r="EJ48">
            <v>59275742.969999999</v>
          </cell>
          <cell r="EK48">
            <v>28598295.489999998</v>
          </cell>
          <cell r="EL48">
            <v>259019.66</v>
          </cell>
          <cell r="EM48">
            <v>29146143.309999999</v>
          </cell>
          <cell r="EN48">
            <v>25183759.27</v>
          </cell>
          <cell r="EO48">
            <v>76253335.569999993</v>
          </cell>
          <cell r="EP48">
            <v>43020325.210000001</v>
          </cell>
          <cell r="EQ48">
            <v>20632990.120000001</v>
          </cell>
          <cell r="ER48">
            <v>28222092.870000001</v>
          </cell>
          <cell r="ES48">
            <v>127429947.7</v>
          </cell>
          <cell r="ET48"/>
          <cell r="EU48"/>
          <cell r="EV48"/>
          <cell r="EW48"/>
          <cell r="EX48"/>
          <cell r="EY48"/>
          <cell r="EZ48"/>
          <cell r="FA48"/>
          <cell r="FB48"/>
          <cell r="FC48"/>
          <cell r="FD48"/>
          <cell r="FE48"/>
          <cell r="FF48"/>
          <cell r="FG48"/>
          <cell r="FH48"/>
          <cell r="FI48"/>
          <cell r="FJ48"/>
          <cell r="FK48"/>
          <cell r="FL48"/>
          <cell r="FM48"/>
          <cell r="FN48"/>
          <cell r="FO48"/>
          <cell r="FP48"/>
          <cell r="FQ48"/>
          <cell r="FR48"/>
          <cell r="FS48"/>
          <cell r="FT48"/>
          <cell r="FU48"/>
          <cell r="FV48"/>
          <cell r="FW48"/>
          <cell r="FX48"/>
          <cell r="FY48"/>
          <cell r="FZ48"/>
          <cell r="GA48"/>
          <cell r="GB48"/>
          <cell r="GC48"/>
          <cell r="GD48"/>
          <cell r="GE48"/>
          <cell r="GF48"/>
          <cell r="GG48"/>
          <cell r="GH48"/>
          <cell r="GI48"/>
          <cell r="GJ48"/>
          <cell r="GK48"/>
          <cell r="GL48"/>
          <cell r="GM48"/>
          <cell r="GN48"/>
          <cell r="GO48"/>
          <cell r="GP48"/>
          <cell r="GQ48"/>
          <cell r="GR48"/>
          <cell r="GS48"/>
          <cell r="GT48"/>
          <cell r="GU48"/>
          <cell r="GV48"/>
          <cell r="GW48"/>
          <cell r="GX48"/>
          <cell r="GY48"/>
          <cell r="GZ48"/>
          <cell r="HA48"/>
          <cell r="HB48"/>
          <cell r="HC48"/>
          <cell r="HD48"/>
          <cell r="HE48"/>
          <cell r="HF48"/>
          <cell r="HG48"/>
          <cell r="HH48"/>
          <cell r="HI48"/>
          <cell r="HJ48"/>
          <cell r="HK48"/>
          <cell r="HL48"/>
          <cell r="HM48"/>
          <cell r="HN48"/>
          <cell r="HO48"/>
          <cell r="HP48"/>
          <cell r="HQ48"/>
          <cell r="HR48"/>
          <cell r="HS48"/>
          <cell r="HT48"/>
          <cell r="HU48"/>
          <cell r="HV48"/>
          <cell r="HW48"/>
          <cell r="HX48"/>
          <cell r="HY48"/>
          <cell r="HZ48"/>
          <cell r="IA48"/>
          <cell r="IB48"/>
          <cell r="IC48"/>
          <cell r="ID48"/>
          <cell r="IE48"/>
          <cell r="IF48"/>
          <cell r="IG48"/>
          <cell r="IH48"/>
          <cell r="II48"/>
          <cell r="IJ48"/>
          <cell r="IK48"/>
          <cell r="IL48"/>
          <cell r="IM48"/>
          <cell r="IN48"/>
          <cell r="IO48"/>
          <cell r="IP48"/>
          <cell r="IQ48"/>
          <cell r="IR48"/>
          <cell r="IS48"/>
          <cell r="IT48"/>
          <cell r="IU48"/>
          <cell r="IV48"/>
          <cell r="IW48"/>
          <cell r="IX48"/>
          <cell r="IY48"/>
          <cell r="IZ48"/>
          <cell r="JA48"/>
          <cell r="JB48"/>
          <cell r="JC48"/>
          <cell r="JD48"/>
          <cell r="JE48"/>
          <cell r="JF48"/>
          <cell r="JG48"/>
          <cell r="JH48"/>
          <cell r="JI48"/>
          <cell r="JJ48"/>
          <cell r="JK48"/>
          <cell r="JL48"/>
          <cell r="JM48"/>
          <cell r="JN48"/>
          <cell r="JO48"/>
          <cell r="JP48"/>
          <cell r="JQ48"/>
          <cell r="JR48"/>
          <cell r="JS48"/>
          <cell r="JT48"/>
          <cell r="JU48"/>
          <cell r="JV48"/>
          <cell r="JW48"/>
          <cell r="JX48"/>
          <cell r="JY48"/>
          <cell r="JZ48"/>
          <cell r="KA48"/>
          <cell r="KB48"/>
          <cell r="KC48"/>
          <cell r="KD48"/>
          <cell r="KE48"/>
          <cell r="KF48"/>
          <cell r="KG48"/>
          <cell r="KH48"/>
          <cell r="KI48"/>
          <cell r="KJ48"/>
          <cell r="KK48"/>
          <cell r="KL48"/>
          <cell r="KM48"/>
          <cell r="KN48"/>
          <cell r="KO48"/>
          <cell r="KP48"/>
          <cell r="KQ48"/>
          <cell r="KR48"/>
          <cell r="KS48"/>
          <cell r="KT48"/>
          <cell r="KU48"/>
          <cell r="KV48"/>
          <cell r="KW48"/>
          <cell r="KX48"/>
          <cell r="KY48"/>
          <cell r="KZ48"/>
          <cell r="LA48"/>
          <cell r="LB48"/>
          <cell r="LC48"/>
          <cell r="LD48"/>
          <cell r="LE48"/>
          <cell r="LF48"/>
          <cell r="LG48"/>
          <cell r="LH48"/>
          <cell r="LI48"/>
        </row>
        <row r="49">
          <cell r="A49"/>
          <cell r="B49">
            <v>75</v>
          </cell>
          <cell r="C49"/>
          <cell r="D49">
            <v>75</v>
          </cell>
          <cell r="E49" t="str">
            <v xml:space="preserve">Pozajmice i krediti </v>
          </cell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  <cell r="AM49"/>
          <cell r="AN49"/>
          <cell r="AO49"/>
          <cell r="AP49"/>
          <cell r="AQ49"/>
          <cell r="AR49"/>
          <cell r="AS49"/>
          <cell r="AT49"/>
          <cell r="AU49"/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/>
          <cell r="BG49"/>
          <cell r="BH49"/>
          <cell r="BI49"/>
          <cell r="BJ49"/>
          <cell r="BK49"/>
          <cell r="BL49"/>
          <cell r="BM49"/>
          <cell r="BN49"/>
          <cell r="BO49"/>
          <cell r="BP49"/>
          <cell r="BQ49"/>
          <cell r="BR49"/>
          <cell r="BS49"/>
          <cell r="BT49"/>
          <cell r="BU49"/>
          <cell r="BV49"/>
          <cell r="BW49"/>
          <cell r="BX49"/>
          <cell r="BY49"/>
          <cell r="BZ49"/>
          <cell r="CA49"/>
          <cell r="CB49"/>
          <cell r="CC49"/>
          <cell r="CD49"/>
          <cell r="CE49"/>
          <cell r="CF49"/>
          <cell r="CG49"/>
          <cell r="CH49"/>
          <cell r="CI49"/>
          <cell r="CJ49"/>
          <cell r="CK49"/>
          <cell r="CL49">
            <v>35315594.670000009</v>
          </cell>
          <cell r="CM49">
            <v>5268335.01</v>
          </cell>
          <cell r="CN49">
            <v>24101008.739999998</v>
          </cell>
          <cell r="CO49">
            <v>15271204.140000001</v>
          </cell>
          <cell r="CP49">
            <v>5539143.8399999999</v>
          </cell>
          <cell r="CQ49">
            <v>11192069.119999999</v>
          </cell>
          <cell r="CR49">
            <v>70863883.469999999</v>
          </cell>
          <cell r="CS49">
            <v>45329380.350000009</v>
          </cell>
          <cell r="CT49">
            <v>16107867.279999999</v>
          </cell>
          <cell r="CU49">
            <v>443723.68999999994</v>
          </cell>
          <cell r="CV49">
            <v>890239.71000000008</v>
          </cell>
          <cell r="CW49">
            <v>103544900.23000002</v>
          </cell>
          <cell r="CX49">
            <v>8633399.2100000009</v>
          </cell>
          <cell r="CY49">
            <v>43700264.219999999</v>
          </cell>
          <cell r="CZ49">
            <v>83407940.25</v>
          </cell>
          <cell r="DA49">
            <v>32989063.890000001</v>
          </cell>
          <cell r="DB49">
            <v>280177927.55000001</v>
          </cell>
          <cell r="DC49">
            <v>524720.3600000001</v>
          </cell>
          <cell r="DD49">
            <v>15730778.189999999</v>
          </cell>
          <cell r="DE49">
            <v>41036448.079999998</v>
          </cell>
          <cell r="DF49">
            <v>15186675.5</v>
          </cell>
          <cell r="DG49">
            <v>4181439.2199999997</v>
          </cell>
          <cell r="DH49">
            <v>3184747.73</v>
          </cell>
          <cell r="DI49">
            <v>6995721.2999999998</v>
          </cell>
          <cell r="DJ49">
            <v>35537903.219999999</v>
          </cell>
          <cell r="DK49">
            <v>41805682.140000001</v>
          </cell>
          <cell r="DL49">
            <v>521661464.60999995</v>
          </cell>
          <cell r="DM49">
            <v>70720087.209999979</v>
          </cell>
          <cell r="DN49">
            <v>844590.42999999993</v>
          </cell>
          <cell r="DO49">
            <v>69787474.810000002</v>
          </cell>
          <cell r="DP49">
            <v>19292311.539999999</v>
          </cell>
          <cell r="DQ49">
            <v>40857073.5</v>
          </cell>
          <cell r="DR49">
            <v>21843054.989999998</v>
          </cell>
          <cell r="DS49">
            <v>6340749.1400000006</v>
          </cell>
          <cell r="DT49">
            <v>1224576.83</v>
          </cell>
          <cell r="DU49">
            <v>2875354.7999999993</v>
          </cell>
          <cell r="DV49">
            <v>329543.97999999992</v>
          </cell>
          <cell r="DW49">
            <v>1028135.44</v>
          </cell>
          <cell r="DX49">
            <v>305578933.99000001</v>
          </cell>
          <cell r="DY49">
            <v>611208.73999999987</v>
          </cell>
          <cell r="DZ49">
            <v>680920.61</v>
          </cell>
          <cell r="EA49">
            <v>10805822.66</v>
          </cell>
          <cell r="EB49">
            <v>10466614.34</v>
          </cell>
          <cell r="EC49">
            <v>319243.06000000006</v>
          </cell>
          <cell r="ED49">
            <v>584698.59</v>
          </cell>
          <cell r="EE49">
            <v>713462.32</v>
          </cell>
          <cell r="EF49">
            <v>82530376.260000005</v>
          </cell>
          <cell r="EG49">
            <v>28136840.120000001</v>
          </cell>
          <cell r="EH49"/>
          <cell r="EI49">
            <v>23071904.219999999</v>
          </cell>
          <cell r="EJ49">
            <v>59275742.969999999</v>
          </cell>
          <cell r="EK49">
            <v>28598295.489999998</v>
          </cell>
          <cell r="EL49">
            <v>259019.66</v>
          </cell>
          <cell r="EM49">
            <v>29146143.309999999</v>
          </cell>
          <cell r="EN49">
            <v>25183759.27</v>
          </cell>
          <cell r="EO49">
            <v>76253335.569999993</v>
          </cell>
          <cell r="EP49">
            <v>43020325.210000001</v>
          </cell>
          <cell r="EQ49"/>
          <cell r="ER49"/>
          <cell r="ES49"/>
          <cell r="ET49">
            <v>24756264.800000001</v>
          </cell>
          <cell r="EU49">
            <v>75548588.189999998</v>
          </cell>
          <cell r="EV49">
            <v>25944700.27</v>
          </cell>
          <cell r="EW49">
            <v>125398354.06999999</v>
          </cell>
          <cell r="EX49">
            <v>7673073.0999999996</v>
          </cell>
          <cell r="EY49">
            <v>16114636.85</v>
          </cell>
          <cell r="EZ49">
            <v>21115189.899999999</v>
          </cell>
          <cell r="FA49">
            <v>59204639.390000001</v>
          </cell>
          <cell r="FB49">
            <v>16543113.73</v>
          </cell>
          <cell r="FC49">
            <v>18813731.219999999</v>
          </cell>
          <cell r="FD49">
            <v>38823788.329999998</v>
          </cell>
          <cell r="FE49">
            <v>23679982.34</v>
          </cell>
          <cell r="FF49"/>
          <cell r="FG49"/>
          <cell r="FH49"/>
          <cell r="FI49"/>
          <cell r="FJ49"/>
          <cell r="FK49">
            <v>8784836.1999999993</v>
          </cell>
          <cell r="FL49"/>
          <cell r="FM49"/>
          <cell r="FN49">
            <v>1935839.29</v>
          </cell>
          <cell r="FO49">
            <v>494215367.44</v>
          </cell>
          <cell r="FP49">
            <v>57124902.299999997</v>
          </cell>
          <cell r="FQ49">
            <v>47594759.329999998</v>
          </cell>
          <cell r="FR49"/>
          <cell r="FS49"/>
          <cell r="FT49"/>
          <cell r="FU49"/>
          <cell r="FV49"/>
          <cell r="FW49"/>
          <cell r="FX49"/>
          <cell r="FY49"/>
          <cell r="FZ49"/>
          <cell r="GA49"/>
          <cell r="GB49"/>
          <cell r="GC49"/>
          <cell r="GD49"/>
          <cell r="GE49"/>
          <cell r="GF49"/>
          <cell r="GG49"/>
          <cell r="GH49"/>
          <cell r="GI49"/>
          <cell r="GJ49"/>
          <cell r="GK49"/>
          <cell r="GL49"/>
          <cell r="GM49"/>
          <cell r="GN49"/>
          <cell r="GO49"/>
          <cell r="GP49"/>
          <cell r="GQ49"/>
          <cell r="GR49"/>
          <cell r="GS49"/>
          <cell r="GT49"/>
          <cell r="GU49"/>
          <cell r="GV49"/>
          <cell r="GW49"/>
          <cell r="GX49"/>
          <cell r="GY49"/>
          <cell r="GZ49"/>
          <cell r="HA49"/>
          <cell r="HB49"/>
          <cell r="HC49"/>
          <cell r="HD49"/>
          <cell r="HE49"/>
          <cell r="HF49"/>
          <cell r="HG49"/>
          <cell r="HH49"/>
          <cell r="HI49"/>
          <cell r="HJ49"/>
          <cell r="HK49"/>
          <cell r="HL49"/>
          <cell r="HM49"/>
          <cell r="HN49"/>
          <cell r="HO49"/>
          <cell r="HP49"/>
          <cell r="HQ49"/>
          <cell r="HR49"/>
          <cell r="HS49"/>
          <cell r="HT49"/>
          <cell r="HU49"/>
          <cell r="HV49"/>
          <cell r="HW49"/>
          <cell r="HX49"/>
          <cell r="HY49"/>
          <cell r="HZ49"/>
          <cell r="IA49"/>
          <cell r="IB49"/>
          <cell r="IC49"/>
          <cell r="ID49"/>
          <cell r="IE49"/>
          <cell r="IF49"/>
          <cell r="IG49"/>
          <cell r="IH49"/>
          <cell r="II49"/>
          <cell r="IJ49"/>
          <cell r="IK49"/>
          <cell r="IL49"/>
          <cell r="IM49"/>
          <cell r="IN49"/>
          <cell r="IO49"/>
          <cell r="IP49"/>
          <cell r="IQ49"/>
          <cell r="IR49"/>
          <cell r="IS49"/>
          <cell r="IT49"/>
          <cell r="IU49"/>
          <cell r="IV49"/>
          <cell r="IW49"/>
          <cell r="IX49"/>
          <cell r="IY49"/>
          <cell r="IZ49"/>
          <cell r="JA49"/>
          <cell r="JB49"/>
          <cell r="JC49"/>
          <cell r="JD49"/>
          <cell r="JE49"/>
          <cell r="JF49"/>
          <cell r="JG49"/>
          <cell r="JH49"/>
          <cell r="JI49"/>
          <cell r="JJ49"/>
          <cell r="JK49"/>
          <cell r="JL49"/>
          <cell r="JM49"/>
          <cell r="JN49"/>
          <cell r="JO49"/>
          <cell r="JP49"/>
          <cell r="JQ49"/>
          <cell r="JR49"/>
          <cell r="JS49"/>
          <cell r="JT49"/>
          <cell r="JU49"/>
          <cell r="JV49"/>
          <cell r="JW49"/>
          <cell r="JX49"/>
          <cell r="JY49"/>
          <cell r="JZ49"/>
          <cell r="KA49"/>
          <cell r="KB49"/>
          <cell r="KC49"/>
          <cell r="KD49"/>
          <cell r="KE49"/>
          <cell r="KF49"/>
          <cell r="KG49"/>
          <cell r="KH49"/>
          <cell r="KI49"/>
          <cell r="KJ49"/>
          <cell r="KK49"/>
          <cell r="KL49"/>
          <cell r="KM49"/>
          <cell r="KN49"/>
          <cell r="KO49"/>
          <cell r="KP49"/>
          <cell r="KQ49"/>
          <cell r="KR49"/>
          <cell r="KS49"/>
          <cell r="KT49"/>
          <cell r="KU49"/>
          <cell r="KV49"/>
          <cell r="KW49"/>
          <cell r="KX49"/>
          <cell r="KY49"/>
          <cell r="KZ49"/>
          <cell r="LA49"/>
          <cell r="LB49"/>
          <cell r="LC49"/>
          <cell r="LD49"/>
          <cell r="LE49"/>
          <cell r="LF49"/>
          <cell r="LG49"/>
          <cell r="LH49"/>
          <cell r="LI49"/>
        </row>
        <row r="50">
          <cell r="C50">
            <v>751</v>
          </cell>
          <cell r="D50">
            <v>751</v>
          </cell>
          <cell r="E50" t="str">
            <v>Pozajmice i krediti</v>
          </cell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  <cell r="AK50"/>
          <cell r="AL50"/>
          <cell r="AM50"/>
          <cell r="AN50"/>
          <cell r="AO50"/>
          <cell r="AP50"/>
          <cell r="AQ50"/>
          <cell r="AR50"/>
          <cell r="AS50"/>
          <cell r="AT50"/>
          <cell r="AU50"/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/>
          <cell r="BG50"/>
          <cell r="BH50"/>
          <cell r="BI50"/>
          <cell r="BJ50"/>
          <cell r="BK50"/>
          <cell r="BL50"/>
          <cell r="BM50"/>
          <cell r="BN50"/>
          <cell r="BO50"/>
          <cell r="BP50"/>
          <cell r="BQ50"/>
          <cell r="BR50"/>
          <cell r="BS50"/>
          <cell r="BT50"/>
          <cell r="BU50"/>
          <cell r="BV50"/>
          <cell r="BW50"/>
          <cell r="BX50"/>
          <cell r="BY50"/>
          <cell r="BZ50"/>
          <cell r="CA50"/>
          <cell r="CB50"/>
          <cell r="CC50"/>
          <cell r="CD50"/>
          <cell r="CE50"/>
          <cell r="CF50"/>
          <cell r="CG50"/>
          <cell r="CH50"/>
          <cell r="CI50"/>
          <cell r="CJ50"/>
          <cell r="CK50"/>
          <cell r="CL50">
            <v>35315594.670000009</v>
          </cell>
          <cell r="CM50">
            <v>5268335.01</v>
          </cell>
          <cell r="CN50">
            <v>24101008.739999998</v>
          </cell>
          <cell r="CO50">
            <v>15271204.140000001</v>
          </cell>
          <cell r="CP50">
            <v>5539143.8399999999</v>
          </cell>
          <cell r="CQ50">
            <v>11192069.119999999</v>
          </cell>
          <cell r="CR50">
            <v>70863883.469999999</v>
          </cell>
          <cell r="CS50">
            <v>45329380.350000009</v>
          </cell>
          <cell r="CT50">
            <v>16107867.279999999</v>
          </cell>
          <cell r="CU50">
            <v>443723.68999999994</v>
          </cell>
          <cell r="CV50">
            <v>890239.71000000008</v>
          </cell>
          <cell r="CW50">
            <v>103544900.23000002</v>
          </cell>
          <cell r="CX50">
            <v>8633399.2100000009</v>
          </cell>
          <cell r="CY50">
            <v>43700264.219999999</v>
          </cell>
          <cell r="CZ50">
            <v>83407940.25</v>
          </cell>
          <cell r="DA50">
            <v>32989063.890000001</v>
          </cell>
          <cell r="DB50">
            <v>280177927.55000001</v>
          </cell>
          <cell r="DC50">
            <v>524720.3600000001</v>
          </cell>
          <cell r="DD50">
            <v>15730778.189999999</v>
          </cell>
          <cell r="DE50">
            <v>41036448.079999998</v>
          </cell>
          <cell r="DF50">
            <v>15186675.5</v>
          </cell>
          <cell r="DG50">
            <v>4181439.2199999997</v>
          </cell>
          <cell r="DH50">
            <v>3184747.73</v>
          </cell>
          <cell r="DI50">
            <v>6995721.2999999998</v>
          </cell>
          <cell r="DJ50">
            <v>35537903.219999999</v>
          </cell>
          <cell r="DK50">
            <v>41805682.140000001</v>
          </cell>
          <cell r="DL50">
            <v>521661464.60999995</v>
          </cell>
          <cell r="DM50">
            <v>70720087.209999979</v>
          </cell>
          <cell r="DN50">
            <v>844590.42999999993</v>
          </cell>
          <cell r="DO50">
            <v>69787474.810000002</v>
          </cell>
          <cell r="DP50">
            <v>19292311.539999999</v>
          </cell>
          <cell r="DQ50">
            <v>40857073.5</v>
          </cell>
          <cell r="DR50">
            <v>21843054.989999998</v>
          </cell>
          <cell r="DS50">
            <v>6340749.1400000006</v>
          </cell>
          <cell r="DT50">
            <v>1224576.83</v>
          </cell>
          <cell r="DU50">
            <v>2875354.7999999993</v>
          </cell>
          <cell r="EC50"/>
          <cell r="ED50">
            <v>584698.59</v>
          </cell>
          <cell r="EE50"/>
          <cell r="EF50"/>
          <cell r="EG50"/>
          <cell r="EH50">
            <v>16700681.109999999</v>
          </cell>
          <cell r="EI50">
            <v>55339318.890000001</v>
          </cell>
          <cell r="EJ50">
            <v>74583448.420000002</v>
          </cell>
          <cell r="EK50">
            <v>22911551.579999998</v>
          </cell>
          <cell r="EL50">
            <v>0</v>
          </cell>
          <cell r="EM50">
            <v>13000000</v>
          </cell>
          <cell r="EN50">
            <v>24450000</v>
          </cell>
          <cell r="EO50">
            <v>50085000</v>
          </cell>
          <cell r="EP50">
            <v>0</v>
          </cell>
          <cell r="EQ50">
            <v>0</v>
          </cell>
          <cell r="ER50">
            <v>0</v>
          </cell>
          <cell r="ES50">
            <v>3000000</v>
          </cell>
          <cell r="ET50"/>
          <cell r="EU50"/>
          <cell r="EV50"/>
          <cell r="EW50"/>
          <cell r="EX50"/>
          <cell r="EY50"/>
          <cell r="EZ50"/>
          <cell r="FA50"/>
          <cell r="FB50"/>
          <cell r="FC50"/>
          <cell r="FD50"/>
          <cell r="FE50"/>
          <cell r="FF50"/>
          <cell r="FG50"/>
          <cell r="FH50"/>
          <cell r="FI50"/>
          <cell r="FJ50"/>
          <cell r="FK50"/>
          <cell r="FL50"/>
          <cell r="FM50"/>
          <cell r="FN50"/>
          <cell r="FO50"/>
          <cell r="FP50"/>
          <cell r="FQ50"/>
          <cell r="FR50"/>
          <cell r="FS50"/>
          <cell r="FT50"/>
          <cell r="FU50"/>
          <cell r="FV50"/>
          <cell r="FW50"/>
          <cell r="FX50"/>
          <cell r="FY50"/>
          <cell r="FZ50"/>
          <cell r="GA50"/>
          <cell r="GB50"/>
          <cell r="GC50"/>
          <cell r="GD50"/>
          <cell r="GE50"/>
          <cell r="GF50"/>
          <cell r="GG50"/>
          <cell r="GH50"/>
          <cell r="GI50"/>
          <cell r="GJ50"/>
          <cell r="GK50"/>
          <cell r="GL50"/>
          <cell r="GM50"/>
          <cell r="GN50"/>
          <cell r="GO50"/>
          <cell r="GP50"/>
          <cell r="GQ50"/>
          <cell r="GR50"/>
          <cell r="GS50"/>
          <cell r="GT50"/>
          <cell r="GU50"/>
          <cell r="GV50"/>
          <cell r="GW50"/>
          <cell r="GX50"/>
          <cell r="GY50"/>
          <cell r="GZ50"/>
          <cell r="HA50"/>
          <cell r="HB50"/>
          <cell r="HC50"/>
          <cell r="HD50"/>
          <cell r="HE50"/>
          <cell r="HF50"/>
          <cell r="HG50"/>
          <cell r="HH50"/>
          <cell r="HI50"/>
          <cell r="HJ50"/>
          <cell r="HK50"/>
          <cell r="HL50"/>
          <cell r="HM50"/>
          <cell r="HN50"/>
          <cell r="HO50"/>
          <cell r="HP50"/>
          <cell r="HQ50"/>
          <cell r="HR50"/>
          <cell r="HS50"/>
          <cell r="HT50"/>
          <cell r="HU50"/>
          <cell r="HV50"/>
          <cell r="HW50"/>
          <cell r="HX50"/>
          <cell r="HY50"/>
          <cell r="HZ50"/>
          <cell r="IA50"/>
          <cell r="IB50"/>
          <cell r="IC50"/>
          <cell r="ID50"/>
          <cell r="IE50"/>
          <cell r="IF50"/>
          <cell r="IG50"/>
          <cell r="IH50"/>
          <cell r="II50"/>
          <cell r="IJ50"/>
          <cell r="IK50"/>
          <cell r="IL50"/>
          <cell r="IM50"/>
          <cell r="IN50"/>
          <cell r="IO50"/>
          <cell r="IP50"/>
          <cell r="IQ50"/>
          <cell r="IR50"/>
          <cell r="IS50"/>
          <cell r="IT50"/>
          <cell r="IU50"/>
          <cell r="IV50"/>
          <cell r="IW50"/>
          <cell r="IX50"/>
          <cell r="IY50"/>
          <cell r="IZ50"/>
          <cell r="JA50"/>
          <cell r="JB50"/>
          <cell r="JC50"/>
          <cell r="JD50"/>
          <cell r="JE50"/>
          <cell r="JF50"/>
          <cell r="JG50"/>
          <cell r="JH50"/>
          <cell r="JI50"/>
          <cell r="JJ50"/>
          <cell r="JK50"/>
          <cell r="JL50"/>
          <cell r="JM50"/>
          <cell r="JN50"/>
          <cell r="JO50"/>
          <cell r="JP50"/>
          <cell r="JQ50"/>
          <cell r="JR50"/>
          <cell r="JS50"/>
          <cell r="JT50"/>
          <cell r="JU50"/>
          <cell r="JV50"/>
          <cell r="JW50"/>
          <cell r="JX50"/>
          <cell r="JY50"/>
          <cell r="JZ50"/>
          <cell r="KA50"/>
          <cell r="KB50"/>
          <cell r="KC50"/>
          <cell r="KD50"/>
          <cell r="KE50"/>
          <cell r="KF50"/>
          <cell r="KG50"/>
          <cell r="KH50"/>
          <cell r="KI50"/>
          <cell r="KJ50"/>
          <cell r="KK50"/>
          <cell r="KL50"/>
          <cell r="KM50"/>
          <cell r="KN50"/>
          <cell r="KO50"/>
          <cell r="KP50"/>
          <cell r="KQ50"/>
          <cell r="KR50"/>
          <cell r="KS50"/>
          <cell r="KT50"/>
          <cell r="KU50"/>
          <cell r="KV50"/>
          <cell r="KW50"/>
          <cell r="KX50"/>
          <cell r="KY50"/>
          <cell r="KZ50"/>
          <cell r="LA50"/>
          <cell r="LB50"/>
          <cell r="LC50"/>
          <cell r="LD50"/>
          <cell r="LE50"/>
          <cell r="LF50"/>
          <cell r="LG50"/>
          <cell r="LH50"/>
          <cell r="LI50"/>
        </row>
        <row r="51">
          <cell r="D51">
            <v>7511</v>
          </cell>
          <cell r="E51" t="str">
            <v>Pozajmice i krediti od domaćih izvora</v>
          </cell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  <cell r="AK51"/>
          <cell r="AL51"/>
          <cell r="AM51"/>
          <cell r="AN51"/>
          <cell r="AO51"/>
          <cell r="AP51"/>
          <cell r="AQ51"/>
          <cell r="AR51"/>
          <cell r="AS51"/>
          <cell r="AT51"/>
          <cell r="AU51"/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/>
          <cell r="BG51"/>
          <cell r="BH51"/>
          <cell r="BI51"/>
          <cell r="BJ51"/>
          <cell r="BK51"/>
          <cell r="BL51"/>
          <cell r="BM51"/>
          <cell r="BN51"/>
          <cell r="BO51"/>
          <cell r="BP51"/>
          <cell r="BQ51"/>
          <cell r="BR51"/>
          <cell r="BS51"/>
          <cell r="BT51"/>
          <cell r="BU51"/>
          <cell r="BV51"/>
          <cell r="BW51"/>
          <cell r="BX51"/>
          <cell r="BY51"/>
          <cell r="BZ51"/>
          <cell r="CA51"/>
          <cell r="CB51"/>
          <cell r="CC51"/>
          <cell r="CD51"/>
          <cell r="CE51"/>
          <cell r="CF51"/>
          <cell r="CG51"/>
          <cell r="CH51"/>
          <cell r="CI51"/>
          <cell r="CJ51"/>
          <cell r="CK51"/>
          <cell r="CL51">
            <v>0</v>
          </cell>
          <cell r="CM51">
            <v>3971500</v>
          </cell>
          <cell r="CN51">
            <v>23000000</v>
          </cell>
          <cell r="CO51">
            <v>14499142</v>
          </cell>
          <cell r="CP51">
            <v>4400000</v>
          </cell>
          <cell r="CQ51">
            <v>7801000</v>
          </cell>
          <cell r="CR51">
            <v>11000000</v>
          </cell>
          <cell r="CS51">
            <v>44678500</v>
          </cell>
          <cell r="CT51">
            <v>16000000</v>
          </cell>
          <cell r="CU51">
            <v>0</v>
          </cell>
          <cell r="CV51">
            <v>0</v>
          </cell>
          <cell r="CW51">
            <v>20000000</v>
          </cell>
          <cell r="CX51">
            <v>8520000</v>
          </cell>
          <cell r="CY51">
            <v>43408500</v>
          </cell>
          <cell r="CZ51">
            <v>83100000</v>
          </cell>
          <cell r="DA51">
            <v>32192300</v>
          </cell>
          <cell r="DB51">
            <v>0</v>
          </cell>
          <cell r="DC51">
            <v>0</v>
          </cell>
          <cell r="DD51">
            <v>13700000</v>
          </cell>
          <cell r="DE51">
            <v>40000000</v>
          </cell>
          <cell r="DF51">
            <v>14500000</v>
          </cell>
          <cell r="DG51">
            <v>3514300</v>
          </cell>
          <cell r="DH51">
            <v>0</v>
          </cell>
          <cell r="DI51">
            <v>6000000</v>
          </cell>
          <cell r="DJ51">
            <v>34828188.379999995</v>
          </cell>
          <cell r="DK51">
            <v>41475711.619999997</v>
          </cell>
          <cell r="DL51">
            <v>21230003.140000001</v>
          </cell>
          <cell r="DM51">
            <v>0</v>
          </cell>
          <cell r="DN51">
            <v>0</v>
          </cell>
          <cell r="DO51">
            <v>0</v>
          </cell>
          <cell r="DP51">
            <v>15234209.67</v>
          </cell>
          <cell r="DQ51">
            <v>40000000</v>
          </cell>
          <cell r="DR51">
            <v>21230000</v>
          </cell>
          <cell r="DS51">
            <v>1250090.33</v>
          </cell>
          <cell r="DT51">
            <v>0</v>
          </cell>
          <cell r="DU51">
            <v>0</v>
          </cell>
          <cell r="DV51">
            <v>16400000</v>
          </cell>
          <cell r="DW51">
            <v>51250217.07</v>
          </cell>
          <cell r="DX51">
            <v>25719782.93</v>
          </cell>
          <cell r="DY51">
            <v>13400000</v>
          </cell>
          <cell r="EA51">
            <v>15000000</v>
          </cell>
          <cell r="EB51">
            <v>26400000</v>
          </cell>
          <cell r="EC51">
            <v>61314300</v>
          </cell>
          <cell r="ED51"/>
          <cell r="EE51"/>
          <cell r="EF51">
            <v>80410000</v>
          </cell>
          <cell r="EG51">
            <v>27890000</v>
          </cell>
          <cell r="EH51">
            <v>34554.129999999997</v>
          </cell>
          <cell r="EI51">
            <v>322585.33</v>
          </cell>
          <cell r="EJ51">
            <v>5656594.5499999998</v>
          </cell>
          <cell r="EK51">
            <v>84125996.959999993</v>
          </cell>
          <cell r="EL51">
            <v>259019.66</v>
          </cell>
          <cell r="EM51">
            <v>16146143.310000001</v>
          </cell>
          <cell r="EN51">
            <v>733759.27</v>
          </cell>
          <cell r="EO51">
            <v>26168335.57</v>
          </cell>
          <cell r="EP51">
            <v>43020325.210000001</v>
          </cell>
          <cell r="EQ51">
            <v>20632990.120000001</v>
          </cell>
          <cell r="ER51">
            <v>28222092.870000001</v>
          </cell>
          <cell r="ES51">
            <v>127444455.40000001</v>
          </cell>
          <cell r="ET51">
            <v>24535941.960000001</v>
          </cell>
          <cell r="EU51">
            <v>91357443.420000002</v>
          </cell>
          <cell r="EV51">
            <v>20706614.620000001</v>
          </cell>
          <cell r="EW51">
            <v>0</v>
          </cell>
          <cell r="EX51">
            <v>0</v>
          </cell>
          <cell r="EY51"/>
          <cell r="EZ51">
            <v>18000000</v>
          </cell>
          <cell r="FA51">
            <v>59000000</v>
          </cell>
          <cell r="FB51"/>
          <cell r="FC51"/>
          <cell r="FD51"/>
          <cell r="FE51"/>
          <cell r="FF51">
            <v>18000000</v>
          </cell>
          <cell r="FG51">
            <v>54000000</v>
          </cell>
          <cell r="FH51"/>
          <cell r="FI51">
            <v>74623000</v>
          </cell>
          <cell r="FJ51">
            <v>67815000</v>
          </cell>
          <cell r="FK51"/>
          <cell r="FL51">
            <v>18000000</v>
          </cell>
          <cell r="FM51">
            <v>54000000</v>
          </cell>
          <cell r="FN51"/>
          <cell r="FO51"/>
          <cell r="FP51">
            <v>47000000</v>
          </cell>
          <cell r="FQ51">
            <v>30000000</v>
          </cell>
          <cell r="FR51"/>
          <cell r="FS51"/>
          <cell r="FT51"/>
          <cell r="FU51"/>
          <cell r="FV51"/>
          <cell r="FW51"/>
          <cell r="FX51"/>
          <cell r="FY51"/>
          <cell r="FZ51"/>
          <cell r="GA51"/>
          <cell r="GB51"/>
          <cell r="GC51"/>
          <cell r="GD51"/>
          <cell r="GE51"/>
          <cell r="GF51"/>
          <cell r="GG51"/>
          <cell r="GH51"/>
          <cell r="GI51"/>
          <cell r="GJ51"/>
          <cell r="GK51"/>
          <cell r="GL51"/>
          <cell r="GM51"/>
          <cell r="GN51"/>
          <cell r="GO51"/>
          <cell r="GP51"/>
          <cell r="GQ51"/>
          <cell r="GR51"/>
          <cell r="GS51"/>
          <cell r="GT51"/>
          <cell r="GU51"/>
          <cell r="GV51"/>
          <cell r="GW51"/>
          <cell r="GX51"/>
          <cell r="GY51"/>
          <cell r="GZ51"/>
          <cell r="HA51"/>
          <cell r="HB51"/>
          <cell r="HC51"/>
          <cell r="HD51"/>
          <cell r="HE51"/>
          <cell r="HF51"/>
          <cell r="HG51"/>
          <cell r="HH51"/>
          <cell r="HI51"/>
          <cell r="HJ51"/>
          <cell r="HK51"/>
          <cell r="HL51"/>
          <cell r="HM51"/>
          <cell r="HN51"/>
          <cell r="HO51"/>
          <cell r="HP51"/>
          <cell r="HQ51"/>
          <cell r="HR51"/>
          <cell r="HS51"/>
          <cell r="HT51"/>
          <cell r="HU51"/>
          <cell r="HV51"/>
          <cell r="HW51"/>
          <cell r="HX51"/>
          <cell r="HY51"/>
          <cell r="HZ51"/>
          <cell r="IA51"/>
          <cell r="IB51"/>
          <cell r="IC51"/>
          <cell r="ID51"/>
          <cell r="IE51"/>
          <cell r="IF51"/>
          <cell r="IG51"/>
          <cell r="IH51"/>
          <cell r="II51"/>
          <cell r="IJ51"/>
          <cell r="IK51"/>
          <cell r="IL51"/>
          <cell r="IM51"/>
          <cell r="IN51"/>
          <cell r="IO51"/>
          <cell r="IP51"/>
          <cell r="IQ51"/>
          <cell r="IR51"/>
          <cell r="IS51"/>
          <cell r="IT51"/>
          <cell r="IU51"/>
          <cell r="IV51"/>
          <cell r="IW51"/>
          <cell r="IX51"/>
          <cell r="IY51"/>
          <cell r="IZ51"/>
          <cell r="JA51"/>
          <cell r="JB51"/>
          <cell r="JC51"/>
          <cell r="JD51"/>
          <cell r="JE51"/>
          <cell r="JF51"/>
          <cell r="JG51"/>
          <cell r="JH51"/>
          <cell r="JI51"/>
          <cell r="JJ51"/>
          <cell r="JK51"/>
          <cell r="JL51"/>
          <cell r="JM51"/>
          <cell r="JN51"/>
          <cell r="JO51"/>
          <cell r="JP51"/>
          <cell r="JQ51"/>
          <cell r="JR51"/>
          <cell r="JS51"/>
          <cell r="JT51"/>
          <cell r="JU51"/>
          <cell r="JV51"/>
          <cell r="JW51"/>
          <cell r="JX51"/>
          <cell r="JY51"/>
          <cell r="JZ51"/>
          <cell r="KA51"/>
          <cell r="KB51"/>
          <cell r="KC51"/>
          <cell r="KD51"/>
          <cell r="KE51"/>
          <cell r="KF51"/>
          <cell r="KG51"/>
          <cell r="KH51"/>
          <cell r="KI51"/>
          <cell r="KJ51"/>
          <cell r="KK51"/>
          <cell r="KL51"/>
          <cell r="KM51"/>
          <cell r="KN51"/>
          <cell r="KO51"/>
          <cell r="KP51"/>
          <cell r="KQ51"/>
          <cell r="KR51"/>
          <cell r="KS51"/>
          <cell r="KT51"/>
          <cell r="KU51"/>
          <cell r="KV51"/>
          <cell r="KW51"/>
          <cell r="KX51"/>
          <cell r="KY51"/>
          <cell r="KZ51"/>
          <cell r="LA51"/>
          <cell r="LB51"/>
          <cell r="LC51"/>
          <cell r="LD51"/>
          <cell r="LE51"/>
          <cell r="LF51"/>
          <cell r="LG51"/>
          <cell r="LH51"/>
          <cell r="LI51"/>
        </row>
        <row r="52">
          <cell r="D52">
            <v>7512</v>
          </cell>
          <cell r="E52" t="str">
            <v>Pozajmice i krediti od inostranih izvora</v>
          </cell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  <cell r="AK52"/>
          <cell r="AL52"/>
          <cell r="AM52"/>
          <cell r="AN52"/>
          <cell r="AO52"/>
          <cell r="AP52"/>
          <cell r="AQ52"/>
          <cell r="AR52"/>
          <cell r="AS52"/>
          <cell r="AT52"/>
          <cell r="AU52"/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/>
          <cell r="BG52"/>
          <cell r="BH52"/>
          <cell r="BI52"/>
          <cell r="BJ52"/>
          <cell r="BK52"/>
          <cell r="BL52"/>
          <cell r="BM52"/>
          <cell r="BN52"/>
          <cell r="BO52"/>
          <cell r="BP52"/>
          <cell r="BQ52"/>
          <cell r="BR52"/>
          <cell r="BS52"/>
          <cell r="BT52"/>
          <cell r="BU52"/>
          <cell r="BV52"/>
          <cell r="BW52"/>
          <cell r="BX52"/>
          <cell r="BY52"/>
          <cell r="BZ52"/>
          <cell r="CA52"/>
          <cell r="CB52"/>
          <cell r="CC52"/>
          <cell r="CD52"/>
          <cell r="CE52"/>
          <cell r="CF52"/>
          <cell r="CG52"/>
          <cell r="CH52"/>
          <cell r="CI52"/>
          <cell r="CJ52"/>
          <cell r="CK52"/>
          <cell r="CL52">
            <v>35315594.670000009</v>
          </cell>
          <cell r="CM52">
            <v>1296835.0099999998</v>
          </cell>
          <cell r="CN52">
            <v>1101008.7399999998</v>
          </cell>
          <cell r="CO52">
            <v>772062.14000000025</v>
          </cell>
          <cell r="CP52">
            <v>1139143.8399999999</v>
          </cell>
          <cell r="CQ52">
            <v>3391069.1199999996</v>
          </cell>
          <cell r="CR52">
            <v>59863883.469999999</v>
          </cell>
          <cell r="CS52">
            <v>650880.35000001104</v>
          </cell>
          <cell r="CT52">
            <v>107867.28</v>
          </cell>
          <cell r="CU52">
            <v>443723.68999999994</v>
          </cell>
          <cell r="CV52">
            <v>890239.71000000008</v>
          </cell>
          <cell r="CW52">
            <v>83544900.230000019</v>
          </cell>
          <cell r="CX52">
            <v>113399.21</v>
          </cell>
          <cell r="CY52">
            <v>291764.21999999997</v>
          </cell>
          <cell r="CZ52">
            <v>307940.25</v>
          </cell>
          <cell r="DA52">
            <v>796763.89</v>
          </cell>
          <cell r="DB52">
            <v>280177927.55000001</v>
          </cell>
          <cell r="DC52">
            <v>524720.3600000001</v>
          </cell>
          <cell r="DD52">
            <v>2030778.19</v>
          </cell>
          <cell r="DE52">
            <v>1036448.0800000001</v>
          </cell>
          <cell r="DF52">
            <v>686675.49999999988</v>
          </cell>
          <cell r="DG52">
            <v>667139.21999999974</v>
          </cell>
          <cell r="DH52">
            <v>3184747.73</v>
          </cell>
          <cell r="DI52">
            <v>995721.3</v>
          </cell>
          <cell r="DJ52">
            <v>709714.84</v>
          </cell>
          <cell r="DK52">
            <v>329970.52</v>
          </cell>
          <cell r="DL52">
            <v>500431461.46999997</v>
          </cell>
          <cell r="DM52">
            <v>70720087.209999979</v>
          </cell>
          <cell r="DN52">
            <v>844590.42999999993</v>
          </cell>
          <cell r="DO52">
            <v>69787474.810000002</v>
          </cell>
          <cell r="DP52">
            <v>4058101.87</v>
          </cell>
          <cell r="DQ52">
            <v>857073.49999999988</v>
          </cell>
          <cell r="DR52">
            <v>613054.99</v>
          </cell>
          <cell r="DS52">
            <v>5090658.8100000005</v>
          </cell>
          <cell r="DT52">
            <v>1224576.83</v>
          </cell>
          <cell r="DU52">
            <v>2875354.7999999993</v>
          </cell>
          <cell r="DV52">
            <v>329543.98</v>
          </cell>
          <cell r="DW52">
            <v>1518782.95</v>
          </cell>
          <cell r="DX52">
            <v>306080409.44999999</v>
          </cell>
          <cell r="DY52">
            <v>611208.74</v>
          </cell>
          <cell r="DZ52">
            <v>680920.6100000001</v>
          </cell>
          <cell r="EA52">
            <v>805822.66</v>
          </cell>
          <cell r="EB52">
            <v>466534.34</v>
          </cell>
          <cell r="EC52">
            <v>1171956.5900000001</v>
          </cell>
          <cell r="ED52">
            <v>584698.59</v>
          </cell>
          <cell r="EE52">
            <v>3292203.84</v>
          </cell>
          <cell r="EF52">
            <v>2120376.2599999998</v>
          </cell>
          <cell r="EG52">
            <v>14113738.050000001</v>
          </cell>
          <cell r="EH52"/>
          <cell r="EI52"/>
          <cell r="EK52"/>
          <cell r="EL52"/>
          <cell r="EM52"/>
          <cell r="EN52"/>
          <cell r="EO52"/>
          <cell r="EP52"/>
          <cell r="EQ52">
            <v>160221133.53999999</v>
          </cell>
          <cell r="ER52">
            <v>163344901.65000001</v>
          </cell>
          <cell r="ES52"/>
          <cell r="ET52">
            <v>220322.84</v>
          </cell>
          <cell r="EU52">
            <v>191078.77</v>
          </cell>
          <cell r="EV52">
            <v>5273085.6500000004</v>
          </cell>
          <cell r="EW52">
            <v>503121949.51999998</v>
          </cell>
          <cell r="EX52">
            <v>7673073.0999999996</v>
          </cell>
          <cell r="EY52">
            <v>266189636.84999999</v>
          </cell>
          <cell r="EZ52">
            <v>15363581.189999999</v>
          </cell>
          <cell r="FA52">
            <v>13117458.42</v>
          </cell>
          <cell r="FB52">
            <v>16543113.73</v>
          </cell>
          <cell r="FC52">
            <v>18813731.219999999</v>
          </cell>
          <cell r="FD52">
            <v>38823788.329999998</v>
          </cell>
          <cell r="FE52">
            <v>24442619.199999999</v>
          </cell>
          <cell r="FF52">
            <v>25748930.140000001</v>
          </cell>
          <cell r="FG52">
            <v>3819449.69</v>
          </cell>
          <cell r="FH52">
            <v>14059999.119999999</v>
          </cell>
          <cell r="FI52">
            <v>6496285.4699999997</v>
          </cell>
          <cell r="FJ52">
            <v>7856343.8600000003</v>
          </cell>
          <cell r="FK52">
            <v>8784836.1999999993</v>
          </cell>
          <cell r="FL52">
            <v>2698966.86</v>
          </cell>
          <cell r="FM52">
            <v>32388565.289999999</v>
          </cell>
          <cell r="FN52">
            <v>9020553.9199999999</v>
          </cell>
          <cell r="FO52">
            <v>512724701.25</v>
          </cell>
          <cell r="FP52">
            <v>10136902.300000001</v>
          </cell>
          <cell r="FQ52">
            <v>17594759.329999998</v>
          </cell>
          <cell r="FR52"/>
          <cell r="FS52"/>
          <cell r="FT52"/>
          <cell r="FU52"/>
          <cell r="FV52"/>
          <cell r="FW52"/>
          <cell r="FX52"/>
          <cell r="FY52"/>
          <cell r="FZ52"/>
          <cell r="GA52"/>
          <cell r="GB52"/>
          <cell r="GC52"/>
          <cell r="GD52"/>
          <cell r="GE52"/>
          <cell r="GF52"/>
          <cell r="GG52"/>
          <cell r="GH52"/>
          <cell r="GI52"/>
          <cell r="GJ52"/>
          <cell r="GK52"/>
          <cell r="GL52"/>
          <cell r="GM52"/>
          <cell r="GN52"/>
          <cell r="GO52"/>
          <cell r="GP52"/>
          <cell r="GQ52"/>
          <cell r="GR52"/>
          <cell r="GS52"/>
          <cell r="GT52"/>
          <cell r="GU52"/>
          <cell r="GV52"/>
          <cell r="GW52"/>
          <cell r="GX52"/>
          <cell r="GY52"/>
          <cell r="GZ52"/>
          <cell r="HA52"/>
          <cell r="HB52"/>
          <cell r="HC52"/>
          <cell r="HD52"/>
          <cell r="HE52"/>
          <cell r="HF52"/>
          <cell r="HG52"/>
          <cell r="HH52"/>
          <cell r="HI52"/>
          <cell r="HJ52"/>
          <cell r="HK52"/>
          <cell r="HL52"/>
          <cell r="HM52"/>
          <cell r="HN52"/>
          <cell r="HO52"/>
          <cell r="HP52"/>
          <cell r="HQ52"/>
          <cell r="HR52"/>
          <cell r="HS52"/>
          <cell r="HT52"/>
          <cell r="HU52"/>
          <cell r="HV52"/>
          <cell r="HW52"/>
          <cell r="HX52"/>
          <cell r="HY52"/>
          <cell r="HZ52"/>
          <cell r="IA52"/>
          <cell r="IB52"/>
          <cell r="IC52"/>
          <cell r="ID52"/>
          <cell r="IE52"/>
          <cell r="IF52"/>
          <cell r="IG52"/>
          <cell r="IH52"/>
          <cell r="II52"/>
          <cell r="IJ52"/>
          <cell r="IK52"/>
          <cell r="IL52"/>
          <cell r="IM52"/>
          <cell r="IN52"/>
          <cell r="IO52"/>
          <cell r="IP52"/>
          <cell r="IQ52"/>
          <cell r="IR52"/>
          <cell r="IS52"/>
          <cell r="IT52"/>
          <cell r="IU52"/>
          <cell r="IV52"/>
          <cell r="IW52"/>
          <cell r="IX52"/>
          <cell r="IY52"/>
          <cell r="IZ52"/>
          <cell r="JA52"/>
          <cell r="JB52"/>
          <cell r="JC52"/>
          <cell r="JD52"/>
          <cell r="JE52"/>
          <cell r="JF52"/>
          <cell r="JG52"/>
          <cell r="JH52"/>
          <cell r="JI52"/>
          <cell r="JJ52"/>
          <cell r="JK52"/>
          <cell r="JL52"/>
          <cell r="JM52"/>
          <cell r="JN52"/>
          <cell r="JO52"/>
          <cell r="JP52"/>
          <cell r="JQ52"/>
          <cell r="JR52"/>
          <cell r="JS52"/>
          <cell r="JT52"/>
          <cell r="JU52"/>
          <cell r="JV52"/>
          <cell r="JW52"/>
          <cell r="JX52"/>
          <cell r="JY52"/>
          <cell r="JZ52"/>
          <cell r="KA52"/>
          <cell r="KB52"/>
          <cell r="KC52"/>
          <cell r="KD52"/>
          <cell r="KE52"/>
          <cell r="KF52"/>
          <cell r="KG52"/>
          <cell r="KH52"/>
          <cell r="KI52"/>
          <cell r="KJ52"/>
          <cell r="KK52"/>
          <cell r="KL52"/>
          <cell r="KM52"/>
          <cell r="KN52"/>
          <cell r="KO52"/>
          <cell r="KP52"/>
          <cell r="KQ52"/>
          <cell r="KR52"/>
          <cell r="KS52"/>
          <cell r="KT52"/>
          <cell r="KU52"/>
          <cell r="KV52"/>
          <cell r="KW52"/>
          <cell r="KX52"/>
          <cell r="KY52"/>
          <cell r="KZ52"/>
          <cell r="LA52"/>
          <cell r="LB52"/>
          <cell r="LC52"/>
          <cell r="LD52"/>
          <cell r="LE52"/>
          <cell r="LF52"/>
          <cell r="LG52"/>
          <cell r="LH52"/>
          <cell r="LI52"/>
        </row>
        <row r="53">
          <cell r="A53">
            <v>4</v>
          </cell>
          <cell r="B53" t="str">
            <v xml:space="preserve"> </v>
          </cell>
          <cell r="E53" t="str">
            <v>IZDACI</v>
          </cell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  <cell r="AK53"/>
          <cell r="AL53"/>
          <cell r="AM53"/>
          <cell r="AN53"/>
          <cell r="AO53"/>
          <cell r="AP53"/>
          <cell r="AQ53"/>
          <cell r="AR53"/>
          <cell r="AS53"/>
          <cell r="AT53"/>
          <cell r="AU53"/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/>
          <cell r="BG53"/>
          <cell r="BH53"/>
          <cell r="BI53"/>
          <cell r="BJ53"/>
          <cell r="BK53"/>
          <cell r="BL53"/>
          <cell r="BM53"/>
          <cell r="BN53"/>
          <cell r="BO53"/>
          <cell r="BP53"/>
          <cell r="BQ53"/>
          <cell r="BR53"/>
          <cell r="BS53"/>
          <cell r="BT53"/>
          <cell r="BU53"/>
          <cell r="BV53"/>
          <cell r="BW53"/>
          <cell r="BX53"/>
          <cell r="BY53"/>
          <cell r="BZ53"/>
          <cell r="CA53"/>
          <cell r="CB53"/>
          <cell r="CC53"/>
          <cell r="CD53"/>
          <cell r="CE53"/>
          <cell r="CF53"/>
          <cell r="CG53"/>
          <cell r="CH53"/>
          <cell r="CI53"/>
          <cell r="CJ53"/>
          <cell r="CK53"/>
          <cell r="CL53">
            <v>94307949.460000023</v>
          </cell>
          <cell r="CM53">
            <v>96306254.559999973</v>
          </cell>
          <cell r="CN53">
            <v>105643727.31999998</v>
          </cell>
          <cell r="CO53">
            <v>123882956.18999998</v>
          </cell>
          <cell r="CP53">
            <v>104952049.41000001</v>
          </cell>
          <cell r="CQ53">
            <v>107208498.05000001</v>
          </cell>
          <cell r="CR53">
            <v>183973851.75</v>
          </cell>
          <cell r="CS53">
            <v>153443488.11999997</v>
          </cell>
          <cell r="CT53">
            <v>138489025.28</v>
          </cell>
          <cell r="CU53">
            <v>110071743.03999998</v>
          </cell>
          <cell r="CV53">
            <v>108715971.88000003</v>
          </cell>
          <cell r="CW53">
            <v>215842736.36999997</v>
          </cell>
          <cell r="CX53">
            <v>79942495.040000007</v>
          </cell>
          <cell r="CY53">
            <v>127014848.97</v>
          </cell>
          <cell r="CZ53">
            <v>138520718.91999999</v>
          </cell>
          <cell r="DA53">
            <v>187643170.75</v>
          </cell>
          <cell r="DB53">
            <v>202332268.41999999</v>
          </cell>
          <cell r="DC53">
            <v>160054179.16999999</v>
          </cell>
          <cell r="DD53">
            <v>157652918.66</v>
          </cell>
          <cell r="DE53">
            <v>164821601.02000001</v>
          </cell>
          <cell r="DF53">
            <v>147812523.28</v>
          </cell>
          <cell r="DG53">
            <v>183488295.22999999</v>
          </cell>
          <cell r="DH53">
            <v>103670820.14</v>
          </cell>
          <cell r="DI53">
            <v>238900713.08000001</v>
          </cell>
          <cell r="DJ53">
            <v>122995229.47000003</v>
          </cell>
          <cell r="DK53">
            <v>148045843.31000003</v>
          </cell>
          <cell r="DL53">
            <v>173787626.72999999</v>
          </cell>
          <cell r="DM53">
            <v>246732915.36000001</v>
          </cell>
          <cell r="DN53">
            <v>116025153.78000002</v>
          </cell>
          <cell r="DO53">
            <v>215435486.06999999</v>
          </cell>
          <cell r="DP53">
            <v>183206323.35000005</v>
          </cell>
          <cell r="DQ53">
            <v>140381694.63</v>
          </cell>
          <cell r="DR53">
            <v>309275945.12000006</v>
          </cell>
          <cell r="DS53">
            <v>110895845.78000002</v>
          </cell>
          <cell r="DT53">
            <v>112390835.38000003</v>
          </cell>
          <cell r="DU53">
            <v>203117834.02999997</v>
          </cell>
          <cell r="DV53">
            <v>103413046.31</v>
          </cell>
          <cell r="DW53">
            <v>102142955.61000003</v>
          </cell>
          <cell r="DX53">
            <v>146200718.82999995</v>
          </cell>
          <cell r="DY53">
            <v>109135680.37</v>
          </cell>
          <cell r="DZ53">
            <v>126288268.34999999</v>
          </cell>
          <cell r="EA53"/>
          <cell r="EC53"/>
          <cell r="ED53"/>
          <cell r="EE53"/>
          <cell r="EF53"/>
          <cell r="EG53"/>
          <cell r="EH53"/>
          <cell r="EI53"/>
          <cell r="EJ53"/>
          <cell r="EK53"/>
          <cell r="EL53"/>
          <cell r="EM53"/>
          <cell r="EN53"/>
          <cell r="EO53"/>
          <cell r="EP53"/>
          <cell r="EQ53">
            <v>53180290.399999999</v>
          </cell>
          <cell r="ER53">
            <v>57739544.189999998</v>
          </cell>
          <cell r="ES53"/>
          <cell r="ET53">
            <v>104498495.13</v>
          </cell>
          <cell r="EU53">
            <v>123153743.48</v>
          </cell>
          <cell r="EV53">
            <v>192481569.78999999</v>
          </cell>
          <cell r="EW53">
            <v>172255329.59999999</v>
          </cell>
          <cell r="EX53">
            <v>218705424.59</v>
          </cell>
          <cell r="EY53"/>
          <cell r="EZ53"/>
          <cell r="FA53"/>
          <cell r="FB53"/>
          <cell r="FC53"/>
          <cell r="FD53"/>
          <cell r="FE53"/>
          <cell r="FF53"/>
          <cell r="FG53"/>
          <cell r="FH53"/>
          <cell r="FI53"/>
          <cell r="FJ53"/>
          <cell r="FK53"/>
          <cell r="FL53"/>
          <cell r="FM53"/>
          <cell r="FN53"/>
          <cell r="FO53"/>
          <cell r="FP53"/>
          <cell r="FQ53"/>
          <cell r="FR53"/>
          <cell r="FS53"/>
          <cell r="FT53"/>
          <cell r="FU53"/>
          <cell r="FV53"/>
          <cell r="FW53"/>
          <cell r="FX53"/>
          <cell r="FY53"/>
          <cell r="FZ53"/>
          <cell r="GA53"/>
          <cell r="GB53"/>
          <cell r="GC53"/>
          <cell r="GD53"/>
          <cell r="GE53"/>
          <cell r="GF53"/>
          <cell r="GG53"/>
          <cell r="GH53"/>
          <cell r="GI53"/>
          <cell r="GJ53"/>
          <cell r="GK53"/>
          <cell r="GL53"/>
          <cell r="GM53"/>
          <cell r="GN53"/>
          <cell r="GO53"/>
          <cell r="GP53"/>
          <cell r="GQ53"/>
          <cell r="GR53"/>
          <cell r="GS53"/>
          <cell r="GT53"/>
          <cell r="GU53"/>
          <cell r="GV53"/>
          <cell r="GW53"/>
          <cell r="GX53"/>
          <cell r="GY53"/>
          <cell r="GZ53"/>
          <cell r="HA53"/>
          <cell r="HB53"/>
          <cell r="HC53"/>
          <cell r="HD53"/>
          <cell r="HE53"/>
          <cell r="HF53"/>
          <cell r="HG53"/>
          <cell r="HH53"/>
          <cell r="HI53"/>
          <cell r="HJ53"/>
          <cell r="HK53"/>
          <cell r="HL53"/>
          <cell r="HM53"/>
          <cell r="HN53"/>
          <cell r="HO53"/>
          <cell r="HP53"/>
          <cell r="HQ53"/>
          <cell r="HR53"/>
          <cell r="HS53"/>
          <cell r="HT53"/>
          <cell r="HU53"/>
          <cell r="HV53"/>
          <cell r="HW53"/>
          <cell r="HX53"/>
          <cell r="HY53"/>
          <cell r="HZ53"/>
          <cell r="IA53"/>
          <cell r="IB53"/>
          <cell r="IC53"/>
          <cell r="ID53"/>
          <cell r="IE53"/>
          <cell r="IF53"/>
          <cell r="IG53"/>
          <cell r="IH53"/>
          <cell r="II53"/>
          <cell r="IJ53"/>
          <cell r="IK53"/>
          <cell r="IL53"/>
          <cell r="IM53"/>
          <cell r="IN53"/>
          <cell r="IO53"/>
          <cell r="IP53"/>
          <cell r="IQ53"/>
          <cell r="IR53"/>
          <cell r="IS53"/>
          <cell r="IT53"/>
          <cell r="IU53"/>
          <cell r="IV53"/>
          <cell r="IW53"/>
          <cell r="IX53"/>
          <cell r="IY53"/>
          <cell r="IZ53"/>
          <cell r="JA53"/>
          <cell r="JB53"/>
          <cell r="JC53"/>
          <cell r="JD53"/>
          <cell r="JE53"/>
          <cell r="JF53"/>
          <cell r="JG53"/>
          <cell r="JH53"/>
          <cell r="JI53"/>
          <cell r="JJ53"/>
          <cell r="JK53"/>
          <cell r="JL53"/>
          <cell r="JM53"/>
          <cell r="JN53"/>
          <cell r="JO53"/>
          <cell r="JP53"/>
          <cell r="JQ53"/>
          <cell r="JR53"/>
          <cell r="JS53"/>
          <cell r="JT53"/>
          <cell r="JU53"/>
          <cell r="JV53"/>
          <cell r="JW53"/>
          <cell r="JX53"/>
          <cell r="JY53"/>
          <cell r="JZ53"/>
          <cell r="KA53"/>
          <cell r="KB53"/>
          <cell r="KC53"/>
          <cell r="KD53"/>
          <cell r="KE53"/>
          <cell r="KF53"/>
          <cell r="KG53"/>
          <cell r="KH53"/>
          <cell r="KI53"/>
          <cell r="KJ53"/>
          <cell r="KK53"/>
          <cell r="KL53"/>
          <cell r="KM53"/>
          <cell r="KN53"/>
          <cell r="KO53"/>
          <cell r="KP53"/>
          <cell r="KQ53"/>
          <cell r="KR53"/>
          <cell r="KS53"/>
          <cell r="KT53"/>
          <cell r="KU53"/>
          <cell r="KV53"/>
          <cell r="KW53"/>
          <cell r="KX53"/>
          <cell r="KY53"/>
          <cell r="KZ53"/>
          <cell r="LA53"/>
          <cell r="LB53"/>
          <cell r="LC53"/>
          <cell r="LD53"/>
          <cell r="LE53"/>
          <cell r="LF53"/>
          <cell r="LG53"/>
          <cell r="LH53"/>
          <cell r="LI53"/>
        </row>
        <row r="54">
          <cell r="A54" t="str">
            <v xml:space="preserve"> </v>
          </cell>
          <cell r="B54">
            <v>41</v>
          </cell>
          <cell r="D54">
            <v>41</v>
          </cell>
          <cell r="E54" t="str">
            <v>Tekući izdaci</v>
          </cell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>
            <v>37559259.920000024</v>
          </cell>
          <cell r="CM54">
            <v>43448523.989999987</v>
          </cell>
          <cell r="CN54">
            <v>45712746.45000001</v>
          </cell>
          <cell r="CO54">
            <v>66765798.219999984</v>
          </cell>
          <cell r="CP54">
            <v>47578093.07</v>
          </cell>
          <cell r="CQ54">
            <v>39972707.770000003</v>
          </cell>
          <cell r="CR54">
            <v>52244035.139999993</v>
          </cell>
          <cell r="CS54">
            <v>46109305.099999987</v>
          </cell>
          <cell r="CT54">
            <v>64428387.520000018</v>
          </cell>
          <cell r="CU54">
            <v>44963115.269999988</v>
          </cell>
          <cell r="CV54">
            <v>46191093.280000009</v>
          </cell>
          <cell r="CW54">
            <v>70669565.129999951</v>
          </cell>
          <cell r="CX54">
            <v>21406349.600000001</v>
          </cell>
          <cell r="CY54">
            <v>34812757.530000001</v>
          </cell>
          <cell r="CZ54">
            <v>47702041.880000003</v>
          </cell>
          <cell r="DA54">
            <v>82349471.900000006</v>
          </cell>
          <cell r="DB54">
            <v>49949051.460000001</v>
          </cell>
          <cell r="DC54">
            <v>157652918.66</v>
          </cell>
          <cell r="DD54">
            <v>45833422.189999998</v>
          </cell>
          <cell r="DE54">
            <v>50688339.799999997</v>
          </cell>
          <cell r="DF54">
            <v>59253752.030000001</v>
          </cell>
          <cell r="DG54">
            <v>56219372.969999999</v>
          </cell>
          <cell r="DH54">
            <v>36609532.700000003</v>
          </cell>
          <cell r="DI54">
            <v>105642624.81</v>
          </cell>
          <cell r="DJ54">
            <v>40781953.019999988</v>
          </cell>
          <cell r="DK54">
            <v>45944664.780000031</v>
          </cell>
          <cell r="DL54">
            <v>56680452.190000005</v>
          </cell>
          <cell r="DM54">
            <v>64330063.780000009</v>
          </cell>
          <cell r="DN54">
            <v>59571599.050000004</v>
          </cell>
          <cell r="DO54">
            <v>46793158.849999994</v>
          </cell>
          <cell r="DP54">
            <v>57574449.550000034</v>
          </cell>
          <cell r="DQ54">
            <v>43874279.889999986</v>
          </cell>
          <cell r="DR54">
            <v>67422898.13000001</v>
          </cell>
          <cell r="DS54">
            <v>46476897.330000006</v>
          </cell>
          <cell r="DT54">
            <v>49435943.500000015</v>
          </cell>
          <cell r="DU54">
            <v>80350897.759999931</v>
          </cell>
          <cell r="DV54">
            <v>41183127.179999992</v>
          </cell>
          <cell r="DW54">
            <v>44161664.020000011</v>
          </cell>
          <cell r="DX54">
            <v>56793036.859999985</v>
          </cell>
          <cell r="DY54">
            <v>39745019.130000018</v>
          </cell>
          <cell r="DZ54">
            <v>52886075.979999997</v>
          </cell>
          <cell r="EA54"/>
          <cell r="EC54"/>
          <cell r="ED54"/>
          <cell r="EE54"/>
          <cell r="EF54"/>
          <cell r="EG54"/>
          <cell r="ET54">
            <v>17822596.359999999</v>
          </cell>
          <cell r="EU54">
            <v>53222053.950000003</v>
          </cell>
          <cell r="EV54">
            <v>94277740.469999999</v>
          </cell>
          <cell r="EW54">
            <v>59024234.859999999</v>
          </cell>
          <cell r="EX54">
            <v>57053271.649999999</v>
          </cell>
          <cell r="EY54"/>
          <cell r="EZ54"/>
          <cell r="FA54"/>
          <cell r="FB54"/>
          <cell r="FC54"/>
          <cell r="FD54"/>
          <cell r="FE54"/>
          <cell r="FF54"/>
          <cell r="FG54"/>
          <cell r="FH54"/>
          <cell r="FI54"/>
          <cell r="FJ54"/>
          <cell r="FK54"/>
          <cell r="FL54"/>
          <cell r="FM54"/>
          <cell r="FN54"/>
          <cell r="FO54"/>
          <cell r="FP54"/>
          <cell r="FQ54"/>
          <cell r="FR54"/>
          <cell r="FS54"/>
          <cell r="FT54"/>
          <cell r="FU54"/>
          <cell r="FV54"/>
          <cell r="FW54"/>
          <cell r="FX54"/>
          <cell r="FY54"/>
          <cell r="FZ54"/>
          <cell r="GA54"/>
          <cell r="GB54"/>
          <cell r="GC54"/>
          <cell r="GD54"/>
          <cell r="GE54"/>
          <cell r="GF54"/>
          <cell r="GG54"/>
          <cell r="GH54"/>
          <cell r="GI54"/>
          <cell r="GJ54"/>
          <cell r="GK54"/>
          <cell r="GL54"/>
          <cell r="GM54"/>
          <cell r="GN54"/>
          <cell r="GO54"/>
          <cell r="GP54"/>
          <cell r="GQ54"/>
          <cell r="GR54"/>
          <cell r="GS54"/>
          <cell r="GT54"/>
          <cell r="GU54"/>
          <cell r="GV54"/>
          <cell r="GW54"/>
          <cell r="GX54"/>
          <cell r="GY54"/>
          <cell r="GZ54"/>
          <cell r="HA54"/>
          <cell r="HB54"/>
          <cell r="HC54"/>
          <cell r="HD54"/>
          <cell r="HE54"/>
          <cell r="HF54"/>
          <cell r="HG54"/>
          <cell r="HH54"/>
          <cell r="HI54"/>
          <cell r="HJ54"/>
          <cell r="HK54"/>
          <cell r="HL54"/>
          <cell r="HM54"/>
          <cell r="HN54"/>
          <cell r="HO54"/>
          <cell r="HP54"/>
          <cell r="HQ54"/>
          <cell r="HR54"/>
          <cell r="HS54"/>
          <cell r="HT54"/>
          <cell r="HU54"/>
          <cell r="HV54"/>
          <cell r="HW54"/>
          <cell r="HX54"/>
          <cell r="HY54"/>
          <cell r="HZ54"/>
          <cell r="IA54"/>
          <cell r="IB54"/>
          <cell r="IC54"/>
          <cell r="ID54"/>
          <cell r="IE54"/>
          <cell r="IF54"/>
          <cell r="IG54"/>
          <cell r="IH54"/>
          <cell r="II54"/>
          <cell r="IJ54"/>
          <cell r="IK54"/>
          <cell r="IL54"/>
          <cell r="IM54"/>
          <cell r="IN54"/>
          <cell r="IO54"/>
          <cell r="IP54"/>
          <cell r="IQ54"/>
          <cell r="IR54"/>
          <cell r="IS54"/>
          <cell r="IT54"/>
          <cell r="IU54"/>
          <cell r="IV54"/>
          <cell r="IW54"/>
          <cell r="IX54"/>
          <cell r="IY54"/>
          <cell r="IZ54"/>
          <cell r="JA54"/>
          <cell r="JB54"/>
          <cell r="JC54"/>
          <cell r="JD54"/>
          <cell r="JE54"/>
          <cell r="JF54"/>
          <cell r="JG54"/>
          <cell r="JH54"/>
          <cell r="JI54"/>
          <cell r="JJ54"/>
          <cell r="JK54"/>
          <cell r="JL54"/>
          <cell r="JM54"/>
          <cell r="JN54"/>
          <cell r="JO54"/>
          <cell r="JP54"/>
          <cell r="JQ54"/>
          <cell r="JR54"/>
          <cell r="JS54"/>
          <cell r="JT54"/>
          <cell r="JU54"/>
          <cell r="JV54"/>
          <cell r="JW54"/>
          <cell r="JX54"/>
          <cell r="JY54"/>
          <cell r="JZ54"/>
          <cell r="KA54"/>
          <cell r="KB54"/>
          <cell r="KC54"/>
          <cell r="KD54"/>
          <cell r="KE54"/>
          <cell r="KF54"/>
          <cell r="KG54"/>
          <cell r="KH54"/>
          <cell r="KI54"/>
          <cell r="KJ54"/>
          <cell r="KK54"/>
          <cell r="KL54"/>
          <cell r="KM54"/>
          <cell r="KN54"/>
          <cell r="KO54"/>
          <cell r="KP54"/>
          <cell r="KQ54"/>
          <cell r="KR54"/>
          <cell r="KS54"/>
          <cell r="KT54"/>
          <cell r="KU54"/>
          <cell r="KV54"/>
          <cell r="KW54"/>
          <cell r="KX54"/>
          <cell r="KY54"/>
          <cell r="KZ54"/>
          <cell r="LA54"/>
          <cell r="LB54"/>
          <cell r="LC54"/>
          <cell r="LD54"/>
          <cell r="LE54"/>
          <cell r="LF54"/>
          <cell r="LG54"/>
          <cell r="LH54"/>
          <cell r="LI54"/>
        </row>
        <row r="55">
          <cell r="C55">
            <v>411</v>
          </cell>
          <cell r="D55">
            <v>411</v>
          </cell>
          <cell r="E55" t="str">
            <v>Bruto zarade i doprinosi na teret poslodavca</v>
          </cell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  <cell r="AK55"/>
          <cell r="AL55"/>
          <cell r="AM55"/>
          <cell r="AN55"/>
          <cell r="AO55"/>
          <cell r="AP55"/>
          <cell r="AQ55"/>
          <cell r="AR55"/>
          <cell r="AS55"/>
          <cell r="AT55"/>
          <cell r="AU55"/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/>
          <cell r="BG55"/>
          <cell r="BH55"/>
          <cell r="BI55"/>
          <cell r="BJ55"/>
          <cell r="BK55"/>
          <cell r="BL55"/>
          <cell r="BM55"/>
          <cell r="BN55"/>
          <cell r="BO55"/>
          <cell r="BP55"/>
          <cell r="BQ55"/>
          <cell r="BR55"/>
          <cell r="BS55"/>
          <cell r="BT55"/>
          <cell r="BU55"/>
          <cell r="BV55"/>
          <cell r="BW55"/>
          <cell r="BX55"/>
          <cell r="BY55"/>
          <cell r="BZ55"/>
          <cell r="CA55"/>
          <cell r="CB55"/>
          <cell r="CC55"/>
          <cell r="CD55"/>
          <cell r="CE55"/>
          <cell r="CF55"/>
          <cell r="CG55"/>
          <cell r="CH55"/>
          <cell r="CI55"/>
          <cell r="CJ55"/>
          <cell r="CK55"/>
          <cell r="CL55">
            <v>30971376.560000021</v>
          </cell>
          <cell r="CM55">
            <v>31767543.569999989</v>
          </cell>
          <cell r="CN55">
            <v>27281136.950000007</v>
          </cell>
          <cell r="CO55">
            <v>29258745.93999999</v>
          </cell>
          <cell r="CP55">
            <v>36008593.489999995</v>
          </cell>
          <cell r="CQ55">
            <v>25859054.300000004</v>
          </cell>
          <cell r="CR55">
            <v>34643447.109999992</v>
          </cell>
          <cell r="CS55">
            <v>30708364.169999976</v>
          </cell>
          <cell r="CT55">
            <v>31076205.190000027</v>
          </cell>
          <cell r="CU55">
            <v>30090664.149999991</v>
          </cell>
          <cell r="CV55">
            <v>33509791.740000006</v>
          </cell>
          <cell r="CW55">
            <v>29829446.999999981</v>
          </cell>
          <cell r="CX55">
            <v>23924065.489999998</v>
          </cell>
          <cell r="CY55">
            <v>21726936.789999999</v>
          </cell>
          <cell r="CZ55">
            <v>28535773.460000001</v>
          </cell>
          <cell r="DA55">
            <v>41975696.229999997</v>
          </cell>
          <cell r="DB55">
            <v>33852284.299999997</v>
          </cell>
          <cell r="DC55">
            <v>24811426.859999999</v>
          </cell>
          <cell r="DD55">
            <v>34292978.649999999</v>
          </cell>
          <cell r="DE55">
            <v>31454503.149999999</v>
          </cell>
          <cell r="DF55">
            <v>30286190.710000001</v>
          </cell>
          <cell r="DG55">
            <v>29992284.260000002</v>
          </cell>
          <cell r="DH55">
            <v>33842065.600000001</v>
          </cell>
          <cell r="DI55">
            <v>52649267.810000002</v>
          </cell>
          <cell r="DJ55">
            <v>31417131.419999998</v>
          </cell>
          <cell r="DK55">
            <v>31713123.150000025</v>
          </cell>
          <cell r="DL55">
            <v>31097646.160000004</v>
          </cell>
          <cell r="DM55">
            <v>30027106.569999997</v>
          </cell>
          <cell r="DN55">
            <v>30719874.460000001</v>
          </cell>
          <cell r="DO55">
            <v>31555486.389999993</v>
          </cell>
          <cell r="DP55">
            <v>33924786.88000004</v>
          </cell>
          <cell r="DQ55">
            <v>28021328.509999987</v>
          </cell>
          <cell r="DR55">
            <v>34903249.240000002</v>
          </cell>
          <cell r="DS55">
            <v>29141461.659999989</v>
          </cell>
          <cell r="DT55">
            <v>35946041.440000005</v>
          </cell>
          <cell r="DU55">
            <v>33709845.93999996</v>
          </cell>
          <cell r="DV55">
            <v>31820224.66</v>
          </cell>
          <cell r="DW55">
            <v>30464008.450000003</v>
          </cell>
          <cell r="DX55">
            <v>35219650.600000001</v>
          </cell>
          <cell r="DY55">
            <v>31553560.68</v>
          </cell>
          <cell r="DZ55">
            <v>38195596.229999997</v>
          </cell>
          <cell r="EA55">
            <v>31848022.640000001</v>
          </cell>
          <cell r="EB55">
            <v>38170479.030000001</v>
          </cell>
          <cell r="EC55">
            <v>34615240.759999998</v>
          </cell>
          <cell r="ED55">
            <v>35860750.060000002</v>
          </cell>
          <cell r="EE55">
            <v>36033379.700000003</v>
          </cell>
          <cell r="EF55">
            <v>38323683.899999999</v>
          </cell>
          <cell r="EG55">
            <v>40386170.310000002</v>
          </cell>
          <cell r="EH55">
            <v>36341017.520000003</v>
          </cell>
          <cell r="EI55">
            <v>36442747.460000001</v>
          </cell>
          <cell r="EJ55">
            <v>36477113.590000004</v>
          </cell>
          <cell r="EK55">
            <v>36703828.340000004</v>
          </cell>
          <cell r="EL55">
            <v>34203194.770000003</v>
          </cell>
          <cell r="EM55">
            <v>40628800.600000001</v>
          </cell>
          <cell r="EN55">
            <v>36224128.640000001</v>
          </cell>
          <cell r="EO55">
            <v>35575955.729999997</v>
          </cell>
          <cell r="EP55">
            <v>36145069.369999997</v>
          </cell>
          <cell r="EQ55">
            <v>37968977.82</v>
          </cell>
          <cell r="ER55">
            <v>37257887.189999998</v>
          </cell>
          <cell r="ES55">
            <v>41404585.670000002</v>
          </cell>
          <cell r="ET55">
            <v>37313745.240000002</v>
          </cell>
          <cell r="EU55">
            <v>38053361.399999999</v>
          </cell>
          <cell r="EV55">
            <v>36623552.420000002</v>
          </cell>
          <cell r="EW55">
            <v>38350898.119999997</v>
          </cell>
          <cell r="EX55">
            <v>38447534.82</v>
          </cell>
          <cell r="EY55">
            <v>38983266.57</v>
          </cell>
          <cell r="EZ55">
            <v>37411972.93</v>
          </cell>
          <cell r="FA55">
            <v>36767851.93</v>
          </cell>
          <cell r="FB55">
            <v>38163535.509999998</v>
          </cell>
          <cell r="FC55">
            <v>39555048.049999997</v>
          </cell>
          <cell r="FD55">
            <v>45304980.549999997</v>
          </cell>
          <cell r="FE55">
            <v>34820487.009999998</v>
          </cell>
          <cell r="FF55">
            <v>38898745.609999999</v>
          </cell>
          <cell r="FG55">
            <v>38603036.109999999</v>
          </cell>
          <cell r="FH55">
            <v>39176968.049999997</v>
          </cell>
          <cell r="FI55">
            <v>38923552.049999997</v>
          </cell>
          <cell r="FJ55">
            <v>39904782.170000002</v>
          </cell>
          <cell r="FK55">
            <v>41565368.68</v>
          </cell>
          <cell r="FL55">
            <v>38100886.07</v>
          </cell>
          <cell r="FM55">
            <v>37237058.799999997</v>
          </cell>
          <cell r="FN55">
            <v>38571466.869999997</v>
          </cell>
          <cell r="FO55">
            <v>38895006.189999998</v>
          </cell>
          <cell r="FP55">
            <v>39570495.68</v>
          </cell>
          <cell r="FQ55">
            <v>43410895.729999997</v>
          </cell>
          <cell r="FR55"/>
          <cell r="FS55"/>
          <cell r="FT55"/>
          <cell r="FU55"/>
          <cell r="FV55"/>
          <cell r="FW55"/>
          <cell r="FX55"/>
          <cell r="FY55"/>
          <cell r="FZ55"/>
          <cell r="GA55"/>
          <cell r="GB55"/>
          <cell r="GC55"/>
          <cell r="GD55"/>
          <cell r="GE55"/>
          <cell r="GF55"/>
          <cell r="GG55"/>
          <cell r="GH55"/>
          <cell r="GI55"/>
          <cell r="GJ55"/>
          <cell r="GK55"/>
          <cell r="GL55"/>
          <cell r="GM55"/>
          <cell r="GN55"/>
          <cell r="GO55"/>
          <cell r="GP55"/>
          <cell r="GQ55"/>
          <cell r="GR55"/>
          <cell r="GS55"/>
          <cell r="GT55"/>
          <cell r="GU55"/>
          <cell r="GV55"/>
          <cell r="GW55"/>
          <cell r="GX55"/>
          <cell r="GY55"/>
          <cell r="GZ55"/>
          <cell r="HA55"/>
          <cell r="HB55"/>
          <cell r="HC55"/>
          <cell r="HD55"/>
          <cell r="HE55"/>
          <cell r="HF55"/>
          <cell r="HG55"/>
          <cell r="HH55"/>
          <cell r="HI55"/>
          <cell r="HJ55"/>
          <cell r="HK55"/>
          <cell r="HL55"/>
          <cell r="HM55"/>
          <cell r="HN55"/>
          <cell r="HO55"/>
          <cell r="HP55"/>
          <cell r="HQ55"/>
          <cell r="HR55"/>
          <cell r="HS55"/>
          <cell r="HT55"/>
          <cell r="HU55"/>
          <cell r="HV55"/>
          <cell r="HW55"/>
          <cell r="HX55"/>
          <cell r="HY55"/>
          <cell r="HZ55"/>
          <cell r="IA55"/>
          <cell r="IB55"/>
          <cell r="IC55"/>
          <cell r="ID55"/>
          <cell r="IE55"/>
          <cell r="IF55"/>
          <cell r="IG55"/>
          <cell r="IH55"/>
          <cell r="II55"/>
          <cell r="IJ55"/>
          <cell r="IK55"/>
          <cell r="IL55"/>
          <cell r="IM55"/>
          <cell r="IN55"/>
          <cell r="IO55"/>
          <cell r="IP55"/>
          <cell r="IQ55"/>
          <cell r="IR55"/>
          <cell r="IS55"/>
          <cell r="IT55"/>
          <cell r="IU55"/>
          <cell r="IV55"/>
          <cell r="IW55"/>
          <cell r="IX55"/>
          <cell r="IY55"/>
          <cell r="IZ55"/>
          <cell r="JA55"/>
          <cell r="JB55"/>
          <cell r="JC55"/>
          <cell r="JD55"/>
          <cell r="JE55"/>
          <cell r="JF55"/>
          <cell r="JG55"/>
          <cell r="JH55"/>
          <cell r="JI55"/>
          <cell r="JJ55"/>
          <cell r="JK55"/>
          <cell r="JL55"/>
          <cell r="JM55"/>
          <cell r="JN55"/>
          <cell r="JO55"/>
          <cell r="JP55"/>
          <cell r="JQ55"/>
          <cell r="JR55"/>
          <cell r="JS55"/>
          <cell r="JT55"/>
          <cell r="JU55"/>
          <cell r="JV55"/>
          <cell r="JW55"/>
          <cell r="JX55"/>
          <cell r="JY55"/>
          <cell r="JZ55"/>
          <cell r="KA55"/>
          <cell r="KB55"/>
          <cell r="KC55"/>
          <cell r="KD55"/>
          <cell r="KE55"/>
          <cell r="KF55"/>
          <cell r="KG55"/>
          <cell r="KH55"/>
          <cell r="KI55"/>
          <cell r="KJ55"/>
          <cell r="KK55"/>
          <cell r="KL55"/>
          <cell r="KM55"/>
          <cell r="KN55"/>
          <cell r="KO55"/>
          <cell r="KP55"/>
          <cell r="KQ55"/>
          <cell r="KR55"/>
          <cell r="KS55"/>
          <cell r="KT55"/>
          <cell r="KU55"/>
          <cell r="KV55"/>
          <cell r="KW55"/>
          <cell r="KX55"/>
          <cell r="KY55"/>
          <cell r="KZ55"/>
          <cell r="LA55"/>
          <cell r="LB55"/>
          <cell r="LC55"/>
          <cell r="LD55"/>
          <cell r="LE55"/>
          <cell r="LF55"/>
          <cell r="LG55"/>
          <cell r="LH55"/>
          <cell r="LI55"/>
        </row>
        <row r="56">
          <cell r="D56">
            <v>4111</v>
          </cell>
          <cell r="E56" t="str">
            <v>Neto zarade</v>
          </cell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/>
          <cell r="AN56"/>
          <cell r="AO56"/>
          <cell r="AP56"/>
          <cell r="AQ56"/>
          <cell r="AR56"/>
          <cell r="AS56"/>
          <cell r="AT56"/>
          <cell r="AU56"/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/>
          <cell r="BG56"/>
          <cell r="BH56"/>
          <cell r="BI56"/>
          <cell r="BJ56"/>
          <cell r="BK56"/>
          <cell r="BL56"/>
          <cell r="BM56"/>
          <cell r="BN56"/>
          <cell r="BO56"/>
          <cell r="BP56"/>
          <cell r="BQ56"/>
          <cell r="BR56"/>
          <cell r="BS56"/>
          <cell r="BT56"/>
          <cell r="BU56"/>
          <cell r="BV56"/>
          <cell r="BW56"/>
          <cell r="BX56"/>
          <cell r="BY56"/>
          <cell r="BZ56"/>
          <cell r="CA56"/>
          <cell r="CB56"/>
          <cell r="CC56"/>
          <cell r="CD56"/>
          <cell r="CE56"/>
          <cell r="CF56"/>
          <cell r="CG56"/>
          <cell r="CH56"/>
          <cell r="CI56"/>
          <cell r="CJ56"/>
          <cell r="CK56"/>
          <cell r="CL56">
            <v>18758147.750000019</v>
          </cell>
          <cell r="CM56">
            <v>18989881.539999992</v>
          </cell>
          <cell r="CN56">
            <v>18491769.340000004</v>
          </cell>
          <cell r="CO56">
            <v>18557037.069999985</v>
          </cell>
          <cell r="CP56">
            <v>18809546.539999992</v>
          </cell>
          <cell r="CQ56">
            <v>18845356.610000007</v>
          </cell>
          <cell r="CR56">
            <v>18329118.359999999</v>
          </cell>
          <cell r="CS56">
            <v>17729850.409999985</v>
          </cell>
          <cell r="CT56">
            <v>18635314.670000028</v>
          </cell>
          <cell r="CU56">
            <v>18568296.599999987</v>
          </cell>
          <cell r="CV56">
            <v>18594970.310000006</v>
          </cell>
          <cell r="CW56">
            <v>17457834.379999984</v>
          </cell>
          <cell r="CX56">
            <v>8161268.1699999999</v>
          </cell>
          <cell r="CY56">
            <v>19006831.740000017</v>
          </cell>
          <cell r="CZ56">
            <v>18690045.350000009</v>
          </cell>
          <cell r="DA56">
            <v>18847542.830000032</v>
          </cell>
          <cell r="DB56">
            <v>18962976.520000003</v>
          </cell>
          <cell r="DC56">
            <v>18798683.290000021</v>
          </cell>
          <cell r="DD56">
            <v>18728690.680000022</v>
          </cell>
          <cell r="DE56">
            <v>18176066.640000004</v>
          </cell>
          <cell r="DF56">
            <v>18820822.929999996</v>
          </cell>
          <cell r="DG56">
            <v>18899273.949999981</v>
          </cell>
          <cell r="DH56">
            <v>19064032.809999999</v>
          </cell>
          <cell r="DI56">
            <v>19808287.590000004</v>
          </cell>
          <cell r="DJ56">
            <v>18672267.489999995</v>
          </cell>
          <cell r="DK56">
            <v>18755401.350000016</v>
          </cell>
          <cell r="DL56">
            <v>18490790.249999996</v>
          </cell>
          <cell r="DM56">
            <v>18512111.879999995</v>
          </cell>
          <cell r="DN56">
            <v>18703654.850000005</v>
          </cell>
          <cell r="DO56">
            <v>18407099.799999993</v>
          </cell>
          <cell r="DP56">
            <v>18296180.900000039</v>
          </cell>
          <cell r="DQ56">
            <v>17822778.239999987</v>
          </cell>
          <cell r="DR56">
            <v>18750182.190000005</v>
          </cell>
          <cell r="DS56">
            <v>18466417.239999983</v>
          </cell>
          <cell r="DT56">
            <v>19240845.700000007</v>
          </cell>
          <cell r="DU56">
            <v>19226281.349999957</v>
          </cell>
          <cell r="DV56">
            <v>18810151.82</v>
          </cell>
          <cell r="DW56">
            <v>19284187.590000007</v>
          </cell>
          <cell r="DX56">
            <v>19569136.619999982</v>
          </cell>
          <cell r="DY56">
            <v>20109230.530000001</v>
          </cell>
          <cell r="DZ56">
            <v>20765765.32</v>
          </cell>
          <cell r="EB56">
            <v>20917895.859999999</v>
          </cell>
          <cell r="EC56"/>
          <cell r="ED56"/>
          <cell r="EE56"/>
          <cell r="EF56"/>
          <cell r="EG56"/>
          <cell r="EH56"/>
          <cell r="EI56"/>
          <cell r="EJ56"/>
          <cell r="EK56"/>
          <cell r="EL56"/>
          <cell r="EM56"/>
          <cell r="EN56"/>
          <cell r="EO56"/>
          <cell r="EP56"/>
          <cell r="EQ56"/>
          <cell r="ER56"/>
          <cell r="ES56"/>
          <cell r="ET56"/>
          <cell r="EU56"/>
          <cell r="EV56"/>
          <cell r="EW56"/>
          <cell r="EX56"/>
          <cell r="EY56"/>
          <cell r="EZ56"/>
          <cell r="FA56"/>
          <cell r="FB56"/>
          <cell r="FC56"/>
          <cell r="FD56"/>
          <cell r="FE56"/>
          <cell r="FF56"/>
          <cell r="FG56"/>
          <cell r="FH56"/>
          <cell r="FI56"/>
          <cell r="FJ56"/>
          <cell r="FK56"/>
          <cell r="FL56"/>
          <cell r="FM56"/>
          <cell r="FN56"/>
          <cell r="FO56"/>
          <cell r="FP56"/>
          <cell r="FQ56"/>
          <cell r="FR56"/>
          <cell r="FS56"/>
          <cell r="FT56"/>
          <cell r="FU56"/>
          <cell r="FV56"/>
          <cell r="FW56"/>
          <cell r="FX56"/>
          <cell r="FY56"/>
          <cell r="FZ56"/>
          <cell r="GA56"/>
          <cell r="GB56"/>
          <cell r="GC56"/>
          <cell r="GD56"/>
          <cell r="GE56"/>
          <cell r="GF56"/>
          <cell r="GG56"/>
          <cell r="GH56"/>
          <cell r="GI56"/>
          <cell r="GJ56"/>
          <cell r="GK56"/>
          <cell r="GL56"/>
          <cell r="GM56"/>
          <cell r="GN56"/>
          <cell r="GO56"/>
          <cell r="GP56"/>
          <cell r="GQ56"/>
          <cell r="GR56"/>
          <cell r="GS56"/>
          <cell r="GT56"/>
          <cell r="GU56"/>
          <cell r="GV56"/>
          <cell r="GW56"/>
          <cell r="GX56"/>
          <cell r="GY56"/>
          <cell r="GZ56"/>
          <cell r="HA56"/>
          <cell r="HB56"/>
          <cell r="HC56"/>
          <cell r="HD56"/>
          <cell r="HE56"/>
          <cell r="HF56"/>
          <cell r="HG56"/>
          <cell r="HH56"/>
          <cell r="HI56"/>
          <cell r="HJ56"/>
          <cell r="HK56"/>
          <cell r="HL56"/>
          <cell r="HM56"/>
          <cell r="HN56"/>
          <cell r="HO56"/>
          <cell r="HP56"/>
          <cell r="HQ56"/>
          <cell r="HR56"/>
          <cell r="HS56"/>
          <cell r="HT56"/>
          <cell r="HU56"/>
          <cell r="HV56"/>
          <cell r="HW56"/>
          <cell r="HX56"/>
          <cell r="HY56"/>
          <cell r="HZ56"/>
          <cell r="IA56"/>
          <cell r="IB56"/>
          <cell r="IC56"/>
          <cell r="ID56"/>
          <cell r="IE56"/>
          <cell r="IF56"/>
          <cell r="IG56"/>
          <cell r="IH56"/>
          <cell r="II56"/>
          <cell r="IJ56"/>
          <cell r="IK56"/>
          <cell r="IL56"/>
          <cell r="IM56"/>
          <cell r="IN56"/>
          <cell r="IO56"/>
          <cell r="IP56"/>
          <cell r="IQ56"/>
          <cell r="IR56"/>
          <cell r="IS56"/>
          <cell r="IT56"/>
          <cell r="IU56"/>
          <cell r="IV56"/>
          <cell r="IW56"/>
          <cell r="IX56"/>
          <cell r="IY56"/>
          <cell r="IZ56"/>
          <cell r="JA56"/>
          <cell r="JB56"/>
          <cell r="JC56"/>
          <cell r="JD56"/>
          <cell r="JE56"/>
          <cell r="JF56"/>
          <cell r="JG56"/>
          <cell r="JH56"/>
          <cell r="JI56"/>
          <cell r="JJ56"/>
          <cell r="JK56"/>
          <cell r="JL56"/>
          <cell r="JM56"/>
          <cell r="JN56"/>
          <cell r="JO56"/>
          <cell r="JP56"/>
          <cell r="JQ56"/>
          <cell r="JR56"/>
          <cell r="JS56"/>
          <cell r="JT56"/>
          <cell r="JU56"/>
          <cell r="JV56"/>
          <cell r="JW56"/>
          <cell r="JX56"/>
          <cell r="JY56"/>
          <cell r="JZ56"/>
          <cell r="KA56"/>
          <cell r="KB56"/>
          <cell r="KC56"/>
          <cell r="KD56"/>
          <cell r="KE56"/>
          <cell r="KF56"/>
          <cell r="KG56"/>
          <cell r="KH56"/>
          <cell r="KI56"/>
          <cell r="KJ56"/>
          <cell r="KK56"/>
          <cell r="KL56"/>
          <cell r="KM56"/>
          <cell r="KN56"/>
          <cell r="KO56"/>
          <cell r="KP56"/>
          <cell r="KQ56"/>
          <cell r="KR56"/>
          <cell r="KS56"/>
          <cell r="KT56"/>
          <cell r="KU56"/>
          <cell r="KV56"/>
          <cell r="KW56"/>
          <cell r="KX56"/>
          <cell r="KY56"/>
          <cell r="KZ56"/>
          <cell r="LA56"/>
          <cell r="LB56"/>
          <cell r="LC56"/>
          <cell r="LD56"/>
          <cell r="LE56"/>
          <cell r="LF56"/>
          <cell r="LG56"/>
          <cell r="LH56"/>
          <cell r="LI56"/>
        </row>
        <row r="57">
          <cell r="D57">
            <v>4112</v>
          </cell>
          <cell r="E57" t="str">
            <v>Porez na zarade</v>
          </cell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  <cell r="AK57"/>
          <cell r="AL57"/>
          <cell r="AM57"/>
          <cell r="AN57"/>
          <cell r="AO57"/>
          <cell r="AP57"/>
          <cell r="AQ57"/>
          <cell r="AR57"/>
          <cell r="AS57"/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/>
          <cell r="BG57"/>
          <cell r="BH57"/>
          <cell r="BI57"/>
          <cell r="BJ57"/>
          <cell r="BK57"/>
          <cell r="BL57"/>
          <cell r="BM57"/>
          <cell r="BN57"/>
          <cell r="BO57"/>
          <cell r="BP57"/>
          <cell r="BQ57"/>
          <cell r="BR57"/>
          <cell r="BS57"/>
          <cell r="BT57"/>
          <cell r="BU57"/>
          <cell r="BV57"/>
          <cell r="BW57"/>
          <cell r="BX57"/>
          <cell r="BY57"/>
          <cell r="BZ57"/>
          <cell r="CA57"/>
          <cell r="CB57"/>
          <cell r="CC57"/>
          <cell r="CD57"/>
          <cell r="CE57"/>
          <cell r="CF57"/>
          <cell r="CG57"/>
          <cell r="CH57"/>
          <cell r="CI57"/>
          <cell r="CJ57"/>
          <cell r="CK57"/>
          <cell r="CL57">
            <v>2431094.8300000015</v>
          </cell>
          <cell r="CM57">
            <v>2651304.4</v>
          </cell>
          <cell r="CN57">
            <v>1609026.9900000007</v>
          </cell>
          <cell r="CO57">
            <v>2182272.67</v>
          </cell>
          <cell r="CP57">
            <v>3617366.3199999994</v>
          </cell>
          <cell r="CQ57">
            <v>1485049.0899999999</v>
          </cell>
          <cell r="CR57">
            <v>3587807.7899999991</v>
          </cell>
          <cell r="CS57">
            <v>2639815.1</v>
          </cell>
          <cell r="CT57">
            <v>2531424.3000000003</v>
          </cell>
          <cell r="CU57">
            <v>2534399.5599999996</v>
          </cell>
          <cell r="CV57">
            <v>3159372.88</v>
          </cell>
          <cell r="CW57">
            <v>2753289.49</v>
          </cell>
          <cell r="CX57">
            <v>2675264.75</v>
          </cell>
          <cell r="CY57">
            <v>2705751.2</v>
          </cell>
          <cell r="CZ57">
            <v>2103408.4899999993</v>
          </cell>
          <cell r="DA57">
            <v>3206091.22</v>
          </cell>
          <cell r="DB57">
            <v>3060411.29</v>
          </cell>
          <cell r="DC57">
            <v>2151902.8800000013</v>
          </cell>
          <cell r="DD57">
            <v>2665901.8399999994</v>
          </cell>
          <cell r="DE57">
            <v>3141726.9400000004</v>
          </cell>
          <cell r="DF57">
            <v>2763120.8400000008</v>
          </cell>
          <cell r="DG57">
            <v>1664258.1799999992</v>
          </cell>
          <cell r="DH57">
            <v>3999693.7899999996</v>
          </cell>
          <cell r="DI57">
            <v>3380577.3200000003</v>
          </cell>
          <cell r="DJ57">
            <v>2653067.73</v>
          </cell>
          <cell r="DK57">
            <v>2593668</v>
          </cell>
          <cell r="DL57">
            <v>2630710.9099999988</v>
          </cell>
          <cell r="DM57">
            <v>2468617.7200000002</v>
          </cell>
          <cell r="DN57">
            <v>2210217.2400000012</v>
          </cell>
          <cell r="DO57">
            <v>2694234.419999999</v>
          </cell>
          <cell r="DP57">
            <v>3135529.2400000016</v>
          </cell>
          <cell r="DQ57">
            <v>2002758.5399999996</v>
          </cell>
          <cell r="DR57">
            <v>3298968.2999999984</v>
          </cell>
          <cell r="DS57">
            <v>2101454.4200000004</v>
          </cell>
          <cell r="DT57">
            <v>3913359.4899999993</v>
          </cell>
          <cell r="DU57">
            <v>2605460.7599999979</v>
          </cell>
          <cell r="DV57">
            <v>2579225.59</v>
          </cell>
          <cell r="DW57">
            <v>2209930.1100000003</v>
          </cell>
          <cell r="DX57">
            <v>3166058.2000000011</v>
          </cell>
          <cell r="DY57">
            <v>2833612.56</v>
          </cell>
          <cell r="DZ57">
            <v>2845756.22</v>
          </cell>
          <cell r="EB57">
            <v>2891031.89</v>
          </cell>
          <cell r="EC57"/>
          <cell r="ED57"/>
          <cell r="EE57"/>
          <cell r="EF57"/>
          <cell r="EG57"/>
          <cell r="EH57"/>
          <cell r="EI57"/>
          <cell r="EJ57"/>
          <cell r="EK57"/>
          <cell r="EL57"/>
          <cell r="EM57"/>
          <cell r="EN57"/>
          <cell r="EO57"/>
          <cell r="EP57"/>
          <cell r="EQ57"/>
          <cell r="ER57"/>
          <cell r="ES57"/>
          <cell r="ET57"/>
          <cell r="EU57"/>
          <cell r="EV57"/>
          <cell r="EW57"/>
          <cell r="EX57"/>
          <cell r="EY57"/>
          <cell r="EZ57"/>
          <cell r="FA57"/>
          <cell r="FB57"/>
          <cell r="FC57"/>
          <cell r="FD57"/>
          <cell r="FE57"/>
          <cell r="FF57"/>
          <cell r="FG57"/>
          <cell r="FH57"/>
          <cell r="FI57"/>
          <cell r="FJ57"/>
          <cell r="FK57"/>
          <cell r="FL57"/>
          <cell r="FM57"/>
          <cell r="FN57"/>
          <cell r="FO57"/>
          <cell r="FP57"/>
          <cell r="FQ57"/>
          <cell r="FR57"/>
          <cell r="FS57"/>
          <cell r="FT57"/>
          <cell r="FU57"/>
          <cell r="FV57"/>
          <cell r="FW57"/>
          <cell r="FX57"/>
          <cell r="FY57"/>
          <cell r="FZ57"/>
          <cell r="GA57"/>
          <cell r="GB57"/>
          <cell r="GC57"/>
          <cell r="GD57"/>
          <cell r="GE57"/>
          <cell r="GF57"/>
          <cell r="GG57"/>
          <cell r="GH57"/>
          <cell r="GI57"/>
          <cell r="GJ57"/>
          <cell r="GK57"/>
          <cell r="GL57"/>
          <cell r="GM57"/>
          <cell r="GN57"/>
          <cell r="GO57"/>
          <cell r="GP57"/>
          <cell r="GQ57"/>
          <cell r="GR57"/>
          <cell r="GS57"/>
          <cell r="GT57"/>
          <cell r="GU57"/>
          <cell r="GV57"/>
          <cell r="GW57"/>
          <cell r="GX57"/>
          <cell r="GY57"/>
          <cell r="GZ57"/>
          <cell r="HA57"/>
          <cell r="HB57"/>
          <cell r="HC57"/>
          <cell r="HD57"/>
          <cell r="HE57"/>
          <cell r="HF57"/>
          <cell r="HG57"/>
          <cell r="HH57"/>
          <cell r="HI57"/>
          <cell r="HJ57"/>
          <cell r="HK57"/>
          <cell r="HL57"/>
          <cell r="HM57"/>
          <cell r="HN57"/>
          <cell r="HO57"/>
          <cell r="HP57"/>
          <cell r="HQ57"/>
          <cell r="HR57"/>
          <cell r="HS57"/>
          <cell r="HT57"/>
          <cell r="HU57"/>
          <cell r="HV57"/>
          <cell r="HW57"/>
          <cell r="HX57"/>
          <cell r="HY57"/>
          <cell r="HZ57"/>
          <cell r="IA57"/>
          <cell r="IB57"/>
          <cell r="IC57"/>
          <cell r="ID57"/>
          <cell r="IE57"/>
          <cell r="IF57"/>
          <cell r="IG57"/>
          <cell r="IH57"/>
          <cell r="II57"/>
          <cell r="IJ57"/>
          <cell r="IK57"/>
          <cell r="IL57"/>
          <cell r="IM57"/>
          <cell r="IN57"/>
          <cell r="IO57"/>
          <cell r="IP57"/>
          <cell r="IQ57"/>
          <cell r="IR57"/>
          <cell r="IS57"/>
          <cell r="IT57"/>
          <cell r="IU57"/>
          <cell r="IV57"/>
          <cell r="IW57"/>
          <cell r="IX57"/>
          <cell r="IY57"/>
          <cell r="IZ57"/>
          <cell r="JA57"/>
          <cell r="JB57"/>
          <cell r="JC57"/>
          <cell r="JD57"/>
          <cell r="JE57"/>
          <cell r="JF57"/>
          <cell r="JG57"/>
          <cell r="JH57"/>
          <cell r="JI57"/>
          <cell r="JJ57"/>
          <cell r="JK57"/>
          <cell r="JL57"/>
          <cell r="JM57"/>
          <cell r="JN57"/>
          <cell r="JO57"/>
          <cell r="JP57"/>
          <cell r="JQ57"/>
          <cell r="JR57"/>
          <cell r="JS57"/>
          <cell r="JT57"/>
          <cell r="JU57"/>
          <cell r="JV57"/>
          <cell r="JW57"/>
          <cell r="JX57"/>
          <cell r="JY57"/>
          <cell r="JZ57"/>
          <cell r="KA57"/>
          <cell r="KB57"/>
          <cell r="KC57"/>
          <cell r="KD57"/>
          <cell r="KE57"/>
          <cell r="KF57"/>
          <cell r="KG57"/>
          <cell r="KH57"/>
          <cell r="KI57"/>
          <cell r="KJ57"/>
          <cell r="KK57"/>
          <cell r="KL57"/>
          <cell r="KM57"/>
          <cell r="KN57"/>
          <cell r="KO57"/>
          <cell r="KP57"/>
          <cell r="KQ57"/>
          <cell r="KR57"/>
          <cell r="KS57"/>
          <cell r="KT57"/>
          <cell r="KU57"/>
          <cell r="KV57"/>
          <cell r="KW57"/>
          <cell r="KX57"/>
          <cell r="KY57"/>
          <cell r="KZ57"/>
          <cell r="LA57"/>
          <cell r="LB57"/>
          <cell r="LC57"/>
          <cell r="LD57"/>
          <cell r="LE57"/>
          <cell r="LF57"/>
          <cell r="LG57"/>
          <cell r="LH57"/>
          <cell r="LI57"/>
        </row>
        <row r="58">
          <cell r="D58">
            <v>4113</v>
          </cell>
          <cell r="E58" t="str">
            <v>Doprinosi na teret zaposlenog</v>
          </cell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  <cell r="AK58"/>
          <cell r="AL58"/>
          <cell r="AM58"/>
          <cell r="AN58"/>
          <cell r="AO58"/>
          <cell r="AP58"/>
          <cell r="AQ58"/>
          <cell r="AR58"/>
          <cell r="AS58"/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/>
          <cell r="BG58"/>
          <cell r="BH58"/>
          <cell r="BI58"/>
          <cell r="BJ58"/>
          <cell r="BK58"/>
          <cell r="BL58"/>
          <cell r="BM58"/>
          <cell r="BN58"/>
          <cell r="BO58"/>
          <cell r="BP58"/>
          <cell r="BQ58"/>
          <cell r="BR58"/>
          <cell r="BS58"/>
          <cell r="BT58"/>
          <cell r="BU58"/>
          <cell r="BV58"/>
          <cell r="BW58"/>
          <cell r="BX58"/>
          <cell r="BY58"/>
          <cell r="BZ58"/>
          <cell r="CA58"/>
          <cell r="CB58"/>
          <cell r="CC58"/>
          <cell r="CD58"/>
          <cell r="CE58"/>
          <cell r="CF58"/>
          <cell r="CG58"/>
          <cell r="CH58"/>
          <cell r="CI58"/>
          <cell r="CJ58"/>
          <cell r="CK58"/>
          <cell r="CL58">
            <v>6343908.7599999979</v>
          </cell>
          <cell r="CM58">
            <v>6417211.330000001</v>
          </cell>
          <cell r="CN58">
            <v>4181642.1700000013</v>
          </cell>
          <cell r="CO58">
            <v>5287956.8800000045</v>
          </cell>
          <cell r="CP58">
            <v>8800435.3200000022</v>
          </cell>
          <cell r="CQ58">
            <v>3046457.2</v>
          </cell>
          <cell r="CR58">
            <v>8138688.8899999941</v>
          </cell>
          <cell r="CS58">
            <v>6611090.3299999945</v>
          </cell>
          <cell r="CT58">
            <v>6272723.6099999985</v>
          </cell>
          <cell r="CU58">
            <v>5646318.7200000035</v>
          </cell>
          <cell r="CV58">
            <v>7714058.6300000018</v>
          </cell>
          <cell r="CW58">
            <v>6070028.1499999966</v>
          </cell>
          <cell r="CX58">
            <v>6537985.2499999963</v>
          </cell>
          <cell r="CY58">
            <v>6565570.8700000001</v>
          </cell>
          <cell r="CZ58">
            <v>5120485.9700000007</v>
          </cell>
          <cell r="DA58">
            <v>6909301.370000002</v>
          </cell>
          <cell r="DB58">
            <v>7837021.7299999967</v>
          </cell>
          <cell r="DC58">
            <v>5312936.7400000021</v>
          </cell>
          <cell r="DD58">
            <v>6511278.9899999956</v>
          </cell>
          <cell r="DE58">
            <v>7870507.089999998</v>
          </cell>
          <cell r="DF58">
            <v>6748205.0299999965</v>
          </cell>
          <cell r="DG58">
            <v>5155134.6600000048</v>
          </cell>
          <cell r="DH58">
            <v>8404579.709999986</v>
          </cell>
          <cell r="DI58">
            <v>7898105.0900000008</v>
          </cell>
          <cell r="DJ58">
            <v>6459838.0800000019</v>
          </cell>
          <cell r="DK58">
            <v>6483082.8700000048</v>
          </cell>
          <cell r="DL58">
            <v>6393423.8700000057</v>
          </cell>
          <cell r="DM58">
            <v>5397618.7200000035</v>
          </cell>
          <cell r="DN58">
            <v>6107437.1499999994</v>
          </cell>
          <cell r="DO58">
            <v>6523721.7100000046</v>
          </cell>
          <cell r="DP58">
            <v>7913168.7099999972</v>
          </cell>
          <cell r="DQ58">
            <v>5060799.5999999968</v>
          </cell>
          <cell r="DR58">
            <v>8081364.7399999993</v>
          </cell>
          <cell r="DS58">
            <v>5301625.0700000022</v>
          </cell>
          <cell r="DT58">
            <v>8428394.6099999994</v>
          </cell>
          <cell r="DU58">
            <v>7185325.0800000001</v>
          </cell>
          <cell r="DV58">
            <v>6578944.9299999997</v>
          </cell>
          <cell r="DW58">
            <v>5762932.5100000016</v>
          </cell>
          <cell r="DX58">
            <v>7819877.8100000005</v>
          </cell>
          <cell r="DY58">
            <v>7142795.0800000001</v>
          </cell>
          <cell r="DZ58">
            <v>7281303.6100000003</v>
          </cell>
          <cell r="EB58">
            <v>7104100.9299999997</v>
          </cell>
          <cell r="EC58"/>
          <cell r="ED58"/>
          <cell r="EE58"/>
          <cell r="EF58"/>
          <cell r="EG58"/>
          <cell r="EH58"/>
          <cell r="EI58"/>
          <cell r="EJ58"/>
          <cell r="EK58"/>
          <cell r="EL58"/>
          <cell r="EM58"/>
          <cell r="EN58"/>
          <cell r="EO58"/>
          <cell r="EP58"/>
          <cell r="EQ58"/>
          <cell r="ER58"/>
          <cell r="ES58"/>
          <cell r="ET58"/>
          <cell r="EU58"/>
          <cell r="EV58"/>
          <cell r="EW58"/>
          <cell r="EX58"/>
          <cell r="EY58"/>
          <cell r="EZ58"/>
          <cell r="FA58"/>
          <cell r="FB58"/>
          <cell r="FC58"/>
          <cell r="FD58"/>
          <cell r="FE58"/>
          <cell r="FF58"/>
          <cell r="FG58"/>
          <cell r="FH58"/>
          <cell r="FI58"/>
          <cell r="FJ58"/>
          <cell r="FK58"/>
          <cell r="FL58"/>
          <cell r="FM58"/>
          <cell r="FN58"/>
          <cell r="FO58"/>
          <cell r="FP58"/>
          <cell r="FQ58"/>
          <cell r="FR58"/>
          <cell r="FS58"/>
          <cell r="FT58"/>
          <cell r="FU58"/>
          <cell r="FV58"/>
          <cell r="FW58"/>
          <cell r="FX58"/>
          <cell r="FY58"/>
          <cell r="FZ58"/>
          <cell r="GA58"/>
          <cell r="GB58"/>
          <cell r="GC58"/>
          <cell r="GD58"/>
          <cell r="GE58"/>
          <cell r="GF58"/>
          <cell r="GG58"/>
          <cell r="GH58"/>
          <cell r="GI58"/>
          <cell r="GJ58"/>
          <cell r="GK58"/>
          <cell r="GL58"/>
          <cell r="GM58"/>
          <cell r="GN58"/>
          <cell r="GO58"/>
          <cell r="GP58"/>
          <cell r="GQ58"/>
          <cell r="GR58"/>
          <cell r="GS58"/>
          <cell r="GT58"/>
          <cell r="GU58"/>
          <cell r="GV58"/>
          <cell r="GW58"/>
          <cell r="GX58"/>
          <cell r="GY58"/>
          <cell r="GZ58"/>
          <cell r="HA58"/>
          <cell r="HB58"/>
          <cell r="HC58"/>
          <cell r="HD58"/>
          <cell r="HE58"/>
          <cell r="HF58"/>
          <cell r="HG58"/>
          <cell r="HH58"/>
          <cell r="HI58"/>
          <cell r="HJ58"/>
          <cell r="HK58"/>
          <cell r="HL58"/>
          <cell r="HM58"/>
          <cell r="HN58"/>
          <cell r="HO58"/>
          <cell r="HP58"/>
          <cell r="HQ58"/>
          <cell r="HR58"/>
          <cell r="HS58"/>
          <cell r="HT58"/>
          <cell r="HU58"/>
          <cell r="HV58"/>
          <cell r="HW58"/>
          <cell r="HX58"/>
          <cell r="HY58"/>
          <cell r="HZ58"/>
          <cell r="IA58"/>
          <cell r="IB58"/>
          <cell r="IC58"/>
          <cell r="ID58"/>
          <cell r="IE58"/>
          <cell r="IF58"/>
          <cell r="IG58"/>
          <cell r="IH58"/>
          <cell r="II58"/>
          <cell r="IJ58"/>
          <cell r="IK58"/>
          <cell r="IL58"/>
          <cell r="IM58"/>
          <cell r="IN58"/>
          <cell r="IO58"/>
          <cell r="IP58"/>
          <cell r="IQ58"/>
          <cell r="IR58"/>
          <cell r="IS58"/>
          <cell r="IT58"/>
          <cell r="IU58"/>
          <cell r="IV58"/>
          <cell r="IW58"/>
          <cell r="IX58"/>
          <cell r="IY58"/>
          <cell r="IZ58"/>
          <cell r="JA58"/>
          <cell r="JB58"/>
          <cell r="JC58"/>
          <cell r="JD58"/>
          <cell r="JE58"/>
          <cell r="JF58"/>
          <cell r="JG58"/>
          <cell r="JH58"/>
          <cell r="JI58"/>
          <cell r="JJ58"/>
          <cell r="JK58"/>
          <cell r="JL58"/>
          <cell r="JM58"/>
          <cell r="JN58"/>
          <cell r="JO58"/>
          <cell r="JP58"/>
          <cell r="JQ58"/>
          <cell r="JR58"/>
          <cell r="JS58"/>
          <cell r="JT58"/>
          <cell r="JU58"/>
          <cell r="JV58"/>
          <cell r="JW58"/>
          <cell r="JX58"/>
          <cell r="JY58"/>
          <cell r="JZ58"/>
          <cell r="KA58"/>
          <cell r="KB58"/>
          <cell r="KC58"/>
          <cell r="KD58"/>
          <cell r="KE58"/>
          <cell r="KF58"/>
          <cell r="KG58"/>
          <cell r="KH58"/>
          <cell r="KI58"/>
          <cell r="KJ58"/>
          <cell r="KK58"/>
          <cell r="KL58"/>
          <cell r="KM58"/>
          <cell r="KN58"/>
          <cell r="KO58"/>
          <cell r="KP58"/>
          <cell r="KQ58"/>
          <cell r="KR58"/>
          <cell r="KS58"/>
          <cell r="KT58"/>
          <cell r="KU58"/>
          <cell r="KV58"/>
          <cell r="KW58"/>
          <cell r="KX58"/>
          <cell r="KY58"/>
          <cell r="KZ58"/>
          <cell r="LA58"/>
          <cell r="LB58"/>
          <cell r="LC58"/>
          <cell r="LD58"/>
          <cell r="LE58"/>
          <cell r="LF58"/>
          <cell r="LG58"/>
          <cell r="LH58"/>
          <cell r="LI58"/>
        </row>
        <row r="59">
          <cell r="D59">
            <v>4114</v>
          </cell>
          <cell r="E59" t="str">
            <v>Doprinosi na teret poslodavca</v>
          </cell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  <cell r="AK59"/>
          <cell r="AL59"/>
          <cell r="AM59"/>
          <cell r="AN59"/>
          <cell r="AO59"/>
          <cell r="AP59"/>
          <cell r="AQ59"/>
          <cell r="AR59"/>
          <cell r="AS59"/>
          <cell r="AT59"/>
          <cell r="AU59"/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/>
          <cell r="BG59"/>
          <cell r="BH59"/>
          <cell r="BI59"/>
          <cell r="BJ59"/>
          <cell r="BK59"/>
          <cell r="BL59"/>
          <cell r="BM59"/>
          <cell r="BN59"/>
          <cell r="BO59"/>
          <cell r="BP59"/>
          <cell r="BQ59"/>
          <cell r="BR59"/>
          <cell r="BS59"/>
          <cell r="BT59"/>
          <cell r="BU59"/>
          <cell r="BV59"/>
          <cell r="BW59"/>
          <cell r="BX59"/>
          <cell r="BY59"/>
          <cell r="BZ59"/>
          <cell r="CA59"/>
          <cell r="CB59"/>
          <cell r="CC59"/>
          <cell r="CD59"/>
          <cell r="CE59"/>
          <cell r="CF59"/>
          <cell r="CG59"/>
          <cell r="CH59"/>
          <cell r="CI59"/>
          <cell r="CJ59"/>
          <cell r="CK59"/>
          <cell r="CL59">
            <v>3322321.0100000007</v>
          </cell>
          <cell r="CM59">
            <v>3390483.3899999987</v>
          </cell>
          <cell r="CN59">
            <v>2701315.0200000009</v>
          </cell>
          <cell r="CO59">
            <v>2868289.1900000018</v>
          </cell>
          <cell r="CP59">
            <v>4326169.6700000009</v>
          </cell>
          <cell r="CQ59">
            <v>2193301.4299999992</v>
          </cell>
          <cell r="CR59">
            <v>3951470.6399999983</v>
          </cell>
          <cell r="CS59">
            <v>3347001.8199999933</v>
          </cell>
          <cell r="CT59">
            <v>3269202.2800000026</v>
          </cell>
          <cell r="CU59">
            <v>3242322.49</v>
          </cell>
          <cell r="CV59">
            <v>3315110.6299999994</v>
          </cell>
          <cell r="CW59">
            <v>3155457.2800000007</v>
          </cell>
          <cell r="CX59">
            <v>3348368.9899999993</v>
          </cell>
          <cell r="CY59">
            <v>3600953.8299999982</v>
          </cell>
          <cell r="CZ59">
            <v>2741076.2599999974</v>
          </cell>
          <cell r="DA59">
            <v>3971889.810000001</v>
          </cell>
          <cell r="DB59">
            <v>3439099.7700000005</v>
          </cell>
          <cell r="DC59">
            <v>2874066.7999999993</v>
          </cell>
          <cell r="DD59">
            <v>3346931.6500000013</v>
          </cell>
          <cell r="DE59">
            <v>3895981.3400000026</v>
          </cell>
          <cell r="DF59">
            <v>3516555.9799999995</v>
          </cell>
          <cell r="DG59">
            <v>2321253.34</v>
          </cell>
          <cell r="DH59">
            <v>4573579.5700000012</v>
          </cell>
          <cell r="DI59">
            <v>4015725.6599999978</v>
          </cell>
          <cell r="DJ59">
            <v>3373120.6799999983</v>
          </cell>
          <cell r="DK59">
            <v>3503325.820000005</v>
          </cell>
          <cell r="DL59">
            <v>3476486.85</v>
          </cell>
          <cell r="DM59">
            <v>2985803.3000000017</v>
          </cell>
          <cell r="DN59">
            <v>3403057.2899999972</v>
          </cell>
          <cell r="DO59">
            <v>3553842.7799999975</v>
          </cell>
          <cell r="DP59">
            <v>4133837.5100000016</v>
          </cell>
          <cell r="DQ59">
            <v>2815699.8800000013</v>
          </cell>
          <cell r="DR59">
            <v>4297429.7400000067</v>
          </cell>
          <cell r="DS59">
            <v>2973218.0700000008</v>
          </cell>
          <cell r="DT59">
            <v>4185686.9399999962</v>
          </cell>
          <cell r="DU59">
            <v>3984201.4200000055</v>
          </cell>
          <cell r="DV59">
            <v>3545898.12</v>
          </cell>
          <cell r="DW59">
            <v>2930435.569999998</v>
          </cell>
          <cell r="DX59">
            <v>4123893.9699999988</v>
          </cell>
          <cell r="DY59">
            <v>3863235.38</v>
          </cell>
          <cell r="DZ59">
            <v>3914226.01</v>
          </cell>
          <cell r="EB59">
            <v>3904156.29</v>
          </cell>
          <cell r="EC59"/>
          <cell r="ED59"/>
          <cell r="EE59"/>
          <cell r="EF59"/>
          <cell r="EG59"/>
          <cell r="EH59"/>
          <cell r="EI59"/>
          <cell r="EJ59"/>
          <cell r="EK59"/>
          <cell r="EL59"/>
          <cell r="EM59"/>
          <cell r="EN59"/>
          <cell r="EO59"/>
          <cell r="EP59"/>
          <cell r="EQ59"/>
          <cell r="ER59"/>
          <cell r="ES59"/>
          <cell r="ET59"/>
          <cell r="EU59"/>
          <cell r="EV59"/>
          <cell r="EW59"/>
          <cell r="EX59"/>
          <cell r="EY59"/>
          <cell r="EZ59"/>
          <cell r="FA59"/>
          <cell r="FB59"/>
          <cell r="FC59"/>
          <cell r="FD59"/>
          <cell r="FE59"/>
          <cell r="FF59"/>
          <cell r="FG59"/>
          <cell r="FH59"/>
          <cell r="FI59"/>
          <cell r="FJ59"/>
          <cell r="FK59"/>
          <cell r="FL59"/>
          <cell r="FM59"/>
          <cell r="FN59"/>
          <cell r="FO59"/>
          <cell r="FP59"/>
          <cell r="FQ59"/>
          <cell r="FR59"/>
          <cell r="FS59"/>
          <cell r="FT59"/>
          <cell r="FU59"/>
          <cell r="FV59"/>
          <cell r="FW59"/>
          <cell r="FX59"/>
          <cell r="FY59"/>
          <cell r="FZ59"/>
          <cell r="GA59"/>
          <cell r="GB59"/>
          <cell r="GC59"/>
          <cell r="GD59"/>
          <cell r="GE59"/>
          <cell r="GF59"/>
          <cell r="GG59"/>
          <cell r="GH59"/>
          <cell r="GI59"/>
          <cell r="GJ59"/>
          <cell r="GK59"/>
          <cell r="GL59"/>
          <cell r="GM59"/>
          <cell r="GN59"/>
          <cell r="GO59"/>
          <cell r="GP59"/>
          <cell r="GQ59"/>
          <cell r="GR59"/>
          <cell r="GS59"/>
          <cell r="GT59"/>
          <cell r="GU59"/>
          <cell r="GV59"/>
          <cell r="GW59"/>
          <cell r="GX59"/>
          <cell r="GY59"/>
          <cell r="GZ59"/>
          <cell r="HA59"/>
          <cell r="HB59"/>
          <cell r="HC59"/>
          <cell r="HD59"/>
          <cell r="HE59"/>
          <cell r="HF59"/>
          <cell r="HG59"/>
          <cell r="HH59"/>
          <cell r="HI59"/>
          <cell r="HJ59"/>
          <cell r="HK59"/>
          <cell r="HL59"/>
          <cell r="HM59"/>
          <cell r="HN59"/>
          <cell r="HO59"/>
          <cell r="HP59"/>
          <cell r="HQ59"/>
          <cell r="HR59"/>
          <cell r="HS59"/>
          <cell r="HT59"/>
          <cell r="HU59"/>
          <cell r="HV59"/>
          <cell r="HW59"/>
          <cell r="HX59"/>
          <cell r="HY59"/>
          <cell r="HZ59"/>
          <cell r="IA59"/>
          <cell r="IB59"/>
          <cell r="IC59"/>
          <cell r="ID59"/>
          <cell r="IE59"/>
          <cell r="IF59"/>
          <cell r="IG59"/>
          <cell r="IH59"/>
          <cell r="II59"/>
          <cell r="IJ59"/>
          <cell r="IK59"/>
          <cell r="IL59"/>
          <cell r="IM59"/>
          <cell r="IN59"/>
          <cell r="IO59"/>
          <cell r="IP59"/>
          <cell r="IQ59"/>
          <cell r="IR59"/>
          <cell r="IS59"/>
          <cell r="IT59"/>
          <cell r="IU59"/>
          <cell r="IV59"/>
          <cell r="IW59"/>
          <cell r="IX59"/>
          <cell r="IY59"/>
          <cell r="IZ59"/>
          <cell r="JA59"/>
          <cell r="JB59"/>
          <cell r="JC59"/>
          <cell r="JD59"/>
          <cell r="JE59"/>
          <cell r="JF59"/>
          <cell r="JG59"/>
          <cell r="JH59"/>
          <cell r="JI59"/>
          <cell r="JJ59"/>
          <cell r="JK59"/>
          <cell r="JL59"/>
          <cell r="JM59"/>
          <cell r="JN59"/>
          <cell r="JO59"/>
          <cell r="JP59"/>
          <cell r="JQ59"/>
          <cell r="JR59"/>
          <cell r="JS59"/>
          <cell r="JT59"/>
          <cell r="JU59"/>
          <cell r="JV59"/>
          <cell r="JW59"/>
          <cell r="JX59"/>
          <cell r="JY59"/>
          <cell r="JZ59"/>
          <cell r="KA59"/>
          <cell r="KB59"/>
          <cell r="KC59"/>
          <cell r="KD59"/>
          <cell r="KE59"/>
          <cell r="KF59"/>
          <cell r="KG59"/>
          <cell r="KH59"/>
          <cell r="KI59"/>
          <cell r="KJ59"/>
          <cell r="KK59"/>
          <cell r="KL59"/>
          <cell r="KM59"/>
          <cell r="KN59"/>
          <cell r="KO59"/>
          <cell r="KP59"/>
          <cell r="KQ59"/>
          <cell r="KR59"/>
          <cell r="KS59"/>
          <cell r="KT59"/>
          <cell r="KU59"/>
          <cell r="KV59"/>
          <cell r="KW59"/>
          <cell r="KX59"/>
          <cell r="KY59"/>
          <cell r="KZ59"/>
          <cell r="LA59"/>
          <cell r="LB59"/>
          <cell r="LC59"/>
          <cell r="LD59"/>
          <cell r="LE59"/>
          <cell r="LF59"/>
          <cell r="LG59"/>
          <cell r="LH59"/>
          <cell r="LI59"/>
        </row>
        <row r="60">
          <cell r="D60">
            <v>4115</v>
          </cell>
          <cell r="E60" t="str">
            <v>Opštinski prirez</v>
          </cell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>
            <v>115904.21</v>
          </cell>
          <cell r="CM60">
            <v>318662.90999999974</v>
          </cell>
          <cell r="CN60">
            <v>297383.4299999997</v>
          </cell>
          <cell r="CO60">
            <v>363190.12999999995</v>
          </cell>
          <cell r="CP60">
            <v>455075.63999999955</v>
          </cell>
          <cell r="CQ60">
            <v>288889.96999999974</v>
          </cell>
          <cell r="CR60">
            <v>636361.43000000017</v>
          </cell>
          <cell r="CS60">
            <v>380606.51000000036</v>
          </cell>
          <cell r="CT60">
            <v>367540.3299999999</v>
          </cell>
          <cell r="CU60">
            <v>99326.77999999997</v>
          </cell>
          <cell r="CV60">
            <v>726279.28999999992</v>
          </cell>
          <cell r="CW60">
            <v>392837.70000000013</v>
          </cell>
          <cell r="CX60">
            <v>376570.8499999998</v>
          </cell>
          <cell r="CY60">
            <v>111852.08999999998</v>
          </cell>
          <cell r="CZ60">
            <v>295692.08000000025</v>
          </cell>
          <cell r="DA60">
            <v>465792.81999999977</v>
          </cell>
          <cell r="DB60">
            <v>692399.700000001</v>
          </cell>
          <cell r="DC60">
            <v>22480.79</v>
          </cell>
          <cell r="DD60">
            <v>385908.0400000001</v>
          </cell>
          <cell r="DE60">
            <v>483504.78</v>
          </cell>
          <cell r="DF60">
            <v>341387.68999999994</v>
          </cell>
          <cell r="DG60">
            <v>577094.77999999945</v>
          </cell>
          <cell r="DH60">
            <v>485252.67999999918</v>
          </cell>
          <cell r="DI60">
            <v>459099.56999999954</v>
          </cell>
          <cell r="DJ60">
            <v>258837.44000000012</v>
          </cell>
          <cell r="DK60">
            <v>377645.11000000039</v>
          </cell>
          <cell r="DL60">
            <v>106234.28000000001</v>
          </cell>
          <cell r="DM60">
            <v>662954.94999999972</v>
          </cell>
          <cell r="DN60">
            <v>295507.93000000011</v>
          </cell>
          <cell r="DO60">
            <v>376587.67999999976</v>
          </cell>
          <cell r="DP60">
            <v>446070.52000000014</v>
          </cell>
          <cell r="DQ60">
            <v>319292.24999999971</v>
          </cell>
          <cell r="DR60">
            <v>475304.26999999944</v>
          </cell>
          <cell r="DS60">
            <v>298746.86000000016</v>
          </cell>
          <cell r="DT60">
            <v>177754.69999999995</v>
          </cell>
          <cell r="DU60">
            <v>708577.32999999984</v>
          </cell>
          <cell r="DV60">
            <v>4125.96</v>
          </cell>
          <cell r="DW60">
            <v>276522.66999999975</v>
          </cell>
          <cell r="DX60">
            <v>540683.99999999988</v>
          </cell>
          <cell r="DY60">
            <v>684055.47</v>
          </cell>
          <cell r="DZ60">
            <v>309176.73</v>
          </cell>
          <cell r="EB60">
            <v>102387.25</v>
          </cell>
          <cell r="EC60"/>
          <cell r="ED60"/>
          <cell r="EE60"/>
          <cell r="EF60"/>
          <cell r="EG60"/>
          <cell r="ET60"/>
          <cell r="EU60"/>
          <cell r="EV60"/>
          <cell r="EW60"/>
          <cell r="EX60"/>
          <cell r="EY60"/>
          <cell r="EZ60"/>
          <cell r="FA60"/>
          <cell r="FB60"/>
          <cell r="FC60"/>
          <cell r="FD60"/>
          <cell r="FE60"/>
          <cell r="FF60"/>
          <cell r="FG60"/>
          <cell r="FH60"/>
          <cell r="FI60"/>
          <cell r="FJ60"/>
          <cell r="FK60"/>
          <cell r="FL60"/>
          <cell r="FM60"/>
          <cell r="FN60"/>
          <cell r="FO60"/>
          <cell r="FP60"/>
          <cell r="FQ60"/>
          <cell r="FR60"/>
          <cell r="FS60"/>
          <cell r="FT60"/>
          <cell r="FU60"/>
          <cell r="FV60"/>
          <cell r="FW60"/>
          <cell r="FX60"/>
          <cell r="FY60"/>
          <cell r="FZ60"/>
          <cell r="GA60"/>
          <cell r="GB60"/>
          <cell r="GC60"/>
          <cell r="GD60"/>
          <cell r="GE60"/>
          <cell r="GF60"/>
          <cell r="GG60"/>
          <cell r="GH60"/>
          <cell r="GI60"/>
          <cell r="GJ60"/>
          <cell r="GK60"/>
          <cell r="GL60"/>
          <cell r="GM60"/>
          <cell r="GN60"/>
          <cell r="GO60"/>
          <cell r="GP60"/>
          <cell r="GQ60"/>
          <cell r="GR60"/>
          <cell r="GS60"/>
          <cell r="GT60"/>
          <cell r="GU60"/>
          <cell r="GV60"/>
          <cell r="GW60"/>
          <cell r="GX60"/>
          <cell r="GY60"/>
          <cell r="GZ60"/>
          <cell r="HA60"/>
          <cell r="HB60"/>
          <cell r="HC60"/>
          <cell r="HD60"/>
          <cell r="HE60"/>
          <cell r="HF60"/>
          <cell r="HG60"/>
          <cell r="HH60"/>
          <cell r="HI60"/>
          <cell r="HJ60"/>
          <cell r="HK60"/>
          <cell r="HL60"/>
          <cell r="HM60"/>
          <cell r="HN60"/>
          <cell r="HO60"/>
          <cell r="HP60"/>
          <cell r="HQ60"/>
          <cell r="HR60"/>
          <cell r="HS60"/>
          <cell r="HT60"/>
          <cell r="HU60"/>
          <cell r="HV60"/>
          <cell r="HW60"/>
          <cell r="HX60"/>
          <cell r="HY60"/>
          <cell r="HZ60"/>
          <cell r="IA60"/>
          <cell r="IB60"/>
          <cell r="IC60"/>
          <cell r="ID60"/>
          <cell r="IE60"/>
          <cell r="IF60"/>
          <cell r="IG60"/>
          <cell r="IH60"/>
          <cell r="II60"/>
          <cell r="IJ60"/>
          <cell r="IK60"/>
          <cell r="IL60"/>
          <cell r="IM60"/>
          <cell r="IN60"/>
          <cell r="IO60"/>
          <cell r="IP60"/>
          <cell r="IQ60"/>
          <cell r="IR60"/>
          <cell r="IS60"/>
          <cell r="IT60"/>
          <cell r="IU60"/>
          <cell r="IV60"/>
          <cell r="IW60"/>
          <cell r="IX60"/>
          <cell r="IY60"/>
          <cell r="IZ60"/>
          <cell r="JA60"/>
          <cell r="JB60"/>
          <cell r="JC60"/>
          <cell r="JD60"/>
          <cell r="JE60"/>
          <cell r="JF60"/>
          <cell r="JG60"/>
          <cell r="JH60"/>
          <cell r="JI60"/>
          <cell r="JJ60"/>
          <cell r="JK60"/>
          <cell r="JL60"/>
          <cell r="JM60"/>
          <cell r="JN60"/>
          <cell r="JO60"/>
          <cell r="JP60"/>
          <cell r="JQ60"/>
          <cell r="JR60"/>
          <cell r="JS60"/>
          <cell r="JT60"/>
          <cell r="JU60"/>
          <cell r="JV60"/>
          <cell r="JW60"/>
          <cell r="JX60"/>
          <cell r="JY60"/>
          <cell r="JZ60"/>
          <cell r="KA60"/>
          <cell r="KB60"/>
          <cell r="KC60"/>
          <cell r="KD60"/>
          <cell r="KE60"/>
          <cell r="KF60"/>
          <cell r="KG60"/>
          <cell r="KH60"/>
          <cell r="KI60"/>
          <cell r="KJ60"/>
          <cell r="KK60"/>
          <cell r="KL60"/>
          <cell r="KM60"/>
          <cell r="KN60"/>
          <cell r="KO60"/>
          <cell r="KP60"/>
          <cell r="KQ60"/>
          <cell r="KR60"/>
          <cell r="KS60"/>
          <cell r="KT60"/>
          <cell r="KU60"/>
          <cell r="KV60"/>
          <cell r="KW60"/>
          <cell r="KX60"/>
          <cell r="KY60"/>
          <cell r="KZ60"/>
          <cell r="LA60"/>
          <cell r="LB60"/>
          <cell r="LC60"/>
          <cell r="LD60"/>
          <cell r="LE60"/>
          <cell r="LF60"/>
          <cell r="LG60"/>
          <cell r="LH60"/>
          <cell r="LI60"/>
        </row>
        <row r="61">
          <cell r="C61">
            <v>412</v>
          </cell>
          <cell r="D61">
            <v>412</v>
          </cell>
          <cell r="E61" t="str">
            <v>Ostala lična primanja</v>
          </cell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/>
          <cell r="AJ61"/>
          <cell r="AK61"/>
          <cell r="AL61"/>
          <cell r="AM61"/>
          <cell r="AN61"/>
          <cell r="AO61"/>
          <cell r="AP61"/>
          <cell r="AQ61"/>
          <cell r="AR61"/>
          <cell r="AS61"/>
          <cell r="AT61"/>
          <cell r="AU61"/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/>
          <cell r="BG61"/>
          <cell r="BH61"/>
          <cell r="BI61"/>
          <cell r="BJ61"/>
          <cell r="BK61"/>
          <cell r="BL61"/>
          <cell r="BM61"/>
          <cell r="BN61"/>
          <cell r="BO61"/>
          <cell r="BP61"/>
          <cell r="BQ61"/>
          <cell r="BR61"/>
          <cell r="BS61"/>
          <cell r="BT61"/>
          <cell r="BU61"/>
          <cell r="BV61"/>
          <cell r="BW61"/>
          <cell r="BX61"/>
          <cell r="BY61"/>
          <cell r="BZ61"/>
          <cell r="CA61"/>
          <cell r="CB61"/>
          <cell r="CC61"/>
          <cell r="CD61"/>
          <cell r="CE61"/>
          <cell r="CF61"/>
          <cell r="CG61"/>
          <cell r="CH61"/>
          <cell r="CI61"/>
          <cell r="CJ61"/>
          <cell r="CK61"/>
          <cell r="CL61">
            <v>1584140</v>
          </cell>
          <cell r="CM61">
            <v>494224.27999999968</v>
          </cell>
          <cell r="CN61">
            <v>1196100.0600000008</v>
          </cell>
          <cell r="CO61">
            <v>1826112.7700000014</v>
          </cell>
          <cell r="CP61">
            <v>404313.79000000004</v>
          </cell>
          <cell r="CQ61">
            <v>460176.8899999999</v>
          </cell>
          <cell r="CR61">
            <v>807342.56</v>
          </cell>
          <cell r="CS61">
            <v>1160483.8900000001</v>
          </cell>
          <cell r="CT61">
            <v>545300.30999999971</v>
          </cell>
          <cell r="CU61">
            <v>1094017.3800000006</v>
          </cell>
          <cell r="CV61">
            <v>577957.56000000029</v>
          </cell>
          <cell r="CW61">
            <v>1871989.5499999986</v>
          </cell>
          <cell r="CX61">
            <v>457230.76</v>
          </cell>
          <cell r="CY61">
            <v>830960.58</v>
          </cell>
          <cell r="CZ61">
            <v>1229108.71</v>
          </cell>
          <cell r="DA61">
            <v>599996.69999999995</v>
          </cell>
          <cell r="DB61">
            <v>632900.06000000006</v>
          </cell>
          <cell r="DC61">
            <v>864219.62</v>
          </cell>
          <cell r="DD61">
            <v>1336714.5900000001</v>
          </cell>
          <cell r="DE61">
            <v>741331.48</v>
          </cell>
          <cell r="DF61">
            <v>832925.12</v>
          </cell>
          <cell r="DG61">
            <v>1049704.29</v>
          </cell>
          <cell r="DH61">
            <v>1162813.24</v>
          </cell>
          <cell r="DI61">
            <v>2219902.9500000002</v>
          </cell>
          <cell r="DJ61">
            <v>328535.11000000004</v>
          </cell>
          <cell r="DK61">
            <v>789684.18</v>
          </cell>
          <cell r="DL61">
            <v>1468702.27</v>
          </cell>
          <cell r="DM61">
            <v>2150331.69</v>
          </cell>
          <cell r="DN61">
            <v>810631.57</v>
          </cell>
          <cell r="DO61">
            <v>1139622.4099999999</v>
          </cell>
          <cell r="DP61">
            <v>1180689.73</v>
          </cell>
          <cell r="DQ61">
            <v>642520.9</v>
          </cell>
          <cell r="DR61">
            <v>969018.3</v>
          </cell>
          <cell r="DS61">
            <v>1028829.69</v>
          </cell>
          <cell r="DT61">
            <v>1069021.58</v>
          </cell>
          <cell r="DU61">
            <v>3162906.38</v>
          </cell>
          <cell r="DV61">
            <v>373398.5</v>
          </cell>
          <cell r="DW61">
            <v>912951.5</v>
          </cell>
          <cell r="DX61">
            <v>1664641.69</v>
          </cell>
          <cell r="DY61">
            <v>1074250.0999999992</v>
          </cell>
          <cell r="DZ61">
            <v>417784.36</v>
          </cell>
          <cell r="EA61">
            <v>953614.09</v>
          </cell>
          <cell r="EB61">
            <v>350540.56</v>
          </cell>
          <cell r="EC61">
            <v>896917.02</v>
          </cell>
          <cell r="ED61">
            <v>368001.48</v>
          </cell>
          <cell r="EE61">
            <v>888747.37</v>
          </cell>
          <cell r="EF61">
            <v>585553.42000000004</v>
          </cell>
          <cell r="EG61">
            <v>2421211.9500000002</v>
          </cell>
          <cell r="EH61">
            <v>70065.570000000007</v>
          </cell>
          <cell r="EI61">
            <v>920424.11</v>
          </cell>
          <cell r="EJ61">
            <v>936990.91</v>
          </cell>
          <cell r="EK61">
            <v>685539.4</v>
          </cell>
          <cell r="EL61">
            <v>763370.53</v>
          </cell>
          <cell r="EM61">
            <v>888374.79</v>
          </cell>
          <cell r="EN61">
            <v>845413.4</v>
          </cell>
          <cell r="EO61">
            <v>982340.29</v>
          </cell>
          <cell r="EP61">
            <v>710611.47</v>
          </cell>
          <cell r="EQ61">
            <v>864910.68</v>
          </cell>
          <cell r="ER61">
            <v>1028980.9</v>
          </cell>
          <cell r="ES61">
            <v>1951716.68</v>
          </cell>
          <cell r="ET61">
            <v>363127.64</v>
          </cell>
          <cell r="EU61">
            <v>848575.97</v>
          </cell>
          <cell r="EV61">
            <v>933832.27</v>
          </cell>
          <cell r="EW61">
            <v>983620.43</v>
          </cell>
          <cell r="EX61">
            <v>835475.63</v>
          </cell>
          <cell r="EY61">
            <v>1164263.1200000001</v>
          </cell>
          <cell r="EZ61">
            <v>853949.13</v>
          </cell>
          <cell r="FA61">
            <v>804909.73</v>
          </cell>
          <cell r="FB61">
            <v>963637.57</v>
          </cell>
          <cell r="FC61">
            <v>1011368.26</v>
          </cell>
          <cell r="FD61">
            <v>1172083.78</v>
          </cell>
          <cell r="FE61">
            <v>3278096.68</v>
          </cell>
          <cell r="FF61">
            <v>432711.77</v>
          </cell>
          <cell r="FG61">
            <v>1033562.51</v>
          </cell>
          <cell r="FH61">
            <v>735644.21</v>
          </cell>
          <cell r="FI61">
            <v>1602423.02</v>
          </cell>
          <cell r="FJ61">
            <v>1041375.65</v>
          </cell>
          <cell r="FK61">
            <v>646080.03</v>
          </cell>
          <cell r="FL61">
            <v>1604812.32</v>
          </cell>
          <cell r="FM61">
            <v>863508.85</v>
          </cell>
          <cell r="FN61">
            <v>1068822.1299999999</v>
          </cell>
          <cell r="FO61">
            <v>1118166.44</v>
          </cell>
          <cell r="FP61">
            <v>1056394.58</v>
          </cell>
          <cell r="FQ61">
            <v>3979808.08</v>
          </cell>
          <cell r="FR61"/>
          <cell r="FS61"/>
          <cell r="FT61"/>
          <cell r="FU61"/>
          <cell r="FV61"/>
          <cell r="FW61"/>
          <cell r="FX61"/>
          <cell r="FY61"/>
          <cell r="FZ61"/>
          <cell r="GA61"/>
          <cell r="GB61"/>
          <cell r="GC61"/>
          <cell r="GD61"/>
          <cell r="GE61"/>
          <cell r="GF61"/>
          <cell r="GG61"/>
          <cell r="GH61"/>
          <cell r="GI61"/>
          <cell r="GJ61"/>
          <cell r="GK61"/>
          <cell r="GL61"/>
          <cell r="GM61"/>
          <cell r="GN61"/>
          <cell r="GO61"/>
          <cell r="GP61"/>
          <cell r="GQ61"/>
          <cell r="GR61"/>
          <cell r="GS61"/>
          <cell r="GT61"/>
          <cell r="GU61"/>
          <cell r="GV61"/>
          <cell r="GW61"/>
          <cell r="GX61"/>
          <cell r="GY61"/>
          <cell r="GZ61"/>
          <cell r="HA61"/>
          <cell r="HB61"/>
          <cell r="HC61"/>
          <cell r="HD61"/>
          <cell r="HE61"/>
          <cell r="HF61"/>
          <cell r="HG61"/>
          <cell r="HH61"/>
          <cell r="HI61"/>
          <cell r="HJ61"/>
          <cell r="HK61"/>
          <cell r="HL61"/>
          <cell r="HM61"/>
          <cell r="HN61"/>
          <cell r="HO61"/>
          <cell r="HP61"/>
          <cell r="HQ61"/>
          <cell r="HR61"/>
          <cell r="HS61"/>
          <cell r="HT61"/>
          <cell r="HU61"/>
          <cell r="HV61"/>
          <cell r="HW61"/>
          <cell r="HX61"/>
          <cell r="HY61"/>
          <cell r="HZ61"/>
          <cell r="IA61"/>
          <cell r="IB61"/>
          <cell r="IC61"/>
          <cell r="ID61"/>
          <cell r="IE61"/>
          <cell r="IF61"/>
          <cell r="IG61"/>
          <cell r="IH61"/>
          <cell r="II61"/>
          <cell r="IJ61"/>
          <cell r="IK61"/>
          <cell r="IL61"/>
          <cell r="IM61"/>
          <cell r="IN61"/>
          <cell r="IO61"/>
          <cell r="IP61"/>
          <cell r="IQ61"/>
          <cell r="IR61"/>
          <cell r="IS61"/>
          <cell r="IT61"/>
          <cell r="IU61"/>
          <cell r="IV61"/>
          <cell r="IW61"/>
          <cell r="IX61"/>
          <cell r="IY61"/>
          <cell r="IZ61"/>
          <cell r="JA61"/>
          <cell r="JB61"/>
          <cell r="JC61"/>
          <cell r="JD61"/>
          <cell r="JE61"/>
          <cell r="JF61"/>
          <cell r="JG61"/>
          <cell r="JH61"/>
          <cell r="JI61"/>
          <cell r="JJ61"/>
          <cell r="JK61"/>
          <cell r="JL61"/>
          <cell r="JM61"/>
          <cell r="JN61"/>
          <cell r="JO61"/>
          <cell r="JP61"/>
          <cell r="JQ61"/>
          <cell r="JR61"/>
          <cell r="JS61"/>
          <cell r="JT61"/>
          <cell r="JU61"/>
          <cell r="JV61"/>
          <cell r="JW61"/>
          <cell r="JX61"/>
          <cell r="JY61"/>
          <cell r="JZ61"/>
          <cell r="KA61"/>
          <cell r="KB61"/>
          <cell r="KC61"/>
          <cell r="KD61"/>
          <cell r="KE61"/>
          <cell r="KF61"/>
          <cell r="KG61"/>
          <cell r="KH61"/>
          <cell r="KI61"/>
          <cell r="KJ61"/>
          <cell r="KK61"/>
          <cell r="KL61"/>
          <cell r="KM61"/>
          <cell r="KN61"/>
          <cell r="KO61"/>
          <cell r="KP61"/>
          <cell r="KQ61"/>
          <cell r="KR61"/>
          <cell r="KS61"/>
          <cell r="KT61"/>
          <cell r="KU61"/>
          <cell r="KV61"/>
          <cell r="KW61"/>
          <cell r="KX61"/>
          <cell r="KY61"/>
          <cell r="KZ61"/>
          <cell r="LA61"/>
          <cell r="LB61"/>
          <cell r="LC61"/>
          <cell r="LD61"/>
          <cell r="LE61"/>
          <cell r="LF61"/>
          <cell r="LG61"/>
          <cell r="LH61"/>
          <cell r="LI61"/>
        </row>
        <row r="62">
          <cell r="D62">
            <v>4121</v>
          </cell>
          <cell r="E62" t="str">
            <v>Naknada za zimnicu</v>
          </cell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  <cell r="AI62"/>
          <cell r="AJ62"/>
          <cell r="AK62"/>
          <cell r="AL62"/>
          <cell r="AM62"/>
          <cell r="AN62"/>
          <cell r="AO62"/>
          <cell r="AP62"/>
          <cell r="AQ62"/>
          <cell r="AR62"/>
          <cell r="AS62"/>
          <cell r="AT62"/>
          <cell r="AU62"/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/>
          <cell r="BG62"/>
          <cell r="BH62"/>
          <cell r="BI62"/>
          <cell r="BJ62"/>
          <cell r="BK62"/>
          <cell r="BL62"/>
          <cell r="BM62"/>
          <cell r="BN62"/>
          <cell r="BO62"/>
          <cell r="BP62"/>
          <cell r="BQ62"/>
          <cell r="BR62"/>
          <cell r="BS62"/>
          <cell r="BT62"/>
          <cell r="BU62"/>
          <cell r="BV62"/>
          <cell r="BW62"/>
          <cell r="BX62"/>
          <cell r="BY62"/>
          <cell r="BZ62"/>
          <cell r="CA62"/>
          <cell r="CB62"/>
          <cell r="CC62"/>
          <cell r="CD62"/>
          <cell r="CE62"/>
          <cell r="CF62"/>
          <cell r="CG62"/>
          <cell r="CH62"/>
          <cell r="CI62"/>
          <cell r="CJ62"/>
          <cell r="CK62"/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/>
          <cell r="EB62"/>
          <cell r="EC62"/>
          <cell r="ED62"/>
          <cell r="EE62"/>
          <cell r="EF62"/>
          <cell r="EG62"/>
          <cell r="EH62"/>
          <cell r="EI62"/>
          <cell r="EJ62"/>
          <cell r="EK62"/>
          <cell r="EL62"/>
          <cell r="EM62"/>
          <cell r="EN62"/>
          <cell r="EO62"/>
          <cell r="EP62"/>
          <cell r="EQ62"/>
          <cell r="ER62"/>
          <cell r="ES62"/>
          <cell r="ET62"/>
          <cell r="EU62"/>
          <cell r="EV62"/>
          <cell r="EW62"/>
          <cell r="EX62"/>
          <cell r="EY62"/>
          <cell r="EZ62"/>
          <cell r="FA62"/>
          <cell r="FB62"/>
          <cell r="FC62"/>
          <cell r="FD62"/>
          <cell r="FE62"/>
          <cell r="FF62"/>
          <cell r="FG62"/>
          <cell r="FH62"/>
          <cell r="FI62"/>
          <cell r="FJ62"/>
          <cell r="FK62"/>
          <cell r="FL62"/>
          <cell r="FM62"/>
          <cell r="FN62"/>
          <cell r="FO62"/>
          <cell r="FP62"/>
          <cell r="FQ62"/>
          <cell r="FR62"/>
          <cell r="FS62"/>
          <cell r="FT62"/>
          <cell r="FU62"/>
          <cell r="FV62"/>
          <cell r="FW62"/>
          <cell r="FX62"/>
          <cell r="FY62"/>
          <cell r="FZ62"/>
          <cell r="GA62"/>
          <cell r="GB62"/>
          <cell r="GC62"/>
          <cell r="GD62"/>
          <cell r="GE62"/>
          <cell r="GF62"/>
          <cell r="GG62"/>
          <cell r="GH62"/>
          <cell r="GI62"/>
          <cell r="GJ62"/>
          <cell r="GK62"/>
          <cell r="GL62"/>
          <cell r="GM62"/>
          <cell r="GN62"/>
          <cell r="GO62"/>
          <cell r="GP62"/>
          <cell r="GQ62"/>
          <cell r="GR62"/>
          <cell r="GS62"/>
          <cell r="GT62"/>
          <cell r="GU62"/>
          <cell r="GV62"/>
          <cell r="GW62"/>
          <cell r="GX62"/>
          <cell r="GY62"/>
          <cell r="GZ62"/>
          <cell r="HA62"/>
          <cell r="HB62"/>
          <cell r="HC62"/>
          <cell r="HD62"/>
          <cell r="HE62"/>
          <cell r="HF62"/>
          <cell r="HG62"/>
          <cell r="HH62"/>
          <cell r="HI62"/>
          <cell r="HJ62"/>
          <cell r="HK62"/>
          <cell r="HL62"/>
          <cell r="HM62"/>
          <cell r="HN62"/>
          <cell r="HO62"/>
          <cell r="HP62"/>
          <cell r="HQ62"/>
          <cell r="HR62"/>
          <cell r="HS62"/>
          <cell r="HT62"/>
          <cell r="HU62"/>
          <cell r="HV62"/>
          <cell r="HW62"/>
          <cell r="HX62"/>
          <cell r="HY62"/>
          <cell r="HZ62"/>
          <cell r="IA62"/>
          <cell r="IB62"/>
          <cell r="IC62"/>
          <cell r="ID62"/>
          <cell r="IE62"/>
          <cell r="IF62"/>
          <cell r="IG62"/>
          <cell r="IH62"/>
          <cell r="II62"/>
          <cell r="IJ62"/>
          <cell r="IK62"/>
          <cell r="IL62"/>
          <cell r="IM62"/>
          <cell r="IN62"/>
          <cell r="IO62"/>
          <cell r="IP62"/>
          <cell r="IQ62"/>
          <cell r="IR62"/>
          <cell r="IS62"/>
          <cell r="IT62"/>
          <cell r="IU62"/>
          <cell r="IV62"/>
          <cell r="IW62"/>
          <cell r="IX62"/>
          <cell r="IY62"/>
          <cell r="IZ62"/>
          <cell r="JA62"/>
          <cell r="JB62"/>
          <cell r="JC62"/>
          <cell r="JD62"/>
          <cell r="JE62"/>
          <cell r="JF62"/>
          <cell r="JG62"/>
          <cell r="JH62"/>
          <cell r="JI62"/>
          <cell r="JJ62"/>
          <cell r="JK62"/>
          <cell r="JL62"/>
          <cell r="JM62"/>
          <cell r="JN62"/>
          <cell r="JO62"/>
          <cell r="JP62"/>
          <cell r="JQ62"/>
          <cell r="JR62"/>
          <cell r="JS62"/>
          <cell r="JT62"/>
          <cell r="JU62"/>
          <cell r="JV62"/>
          <cell r="JW62"/>
          <cell r="JX62"/>
          <cell r="JY62"/>
          <cell r="JZ62"/>
          <cell r="KA62"/>
          <cell r="KB62"/>
          <cell r="KC62"/>
          <cell r="KD62"/>
          <cell r="KE62"/>
          <cell r="KF62"/>
          <cell r="KG62"/>
          <cell r="KH62"/>
          <cell r="KI62"/>
          <cell r="KJ62"/>
          <cell r="KK62"/>
          <cell r="KL62"/>
          <cell r="KM62"/>
          <cell r="KN62"/>
          <cell r="KO62"/>
          <cell r="KP62"/>
          <cell r="KQ62"/>
          <cell r="KR62"/>
          <cell r="KS62"/>
          <cell r="KT62"/>
          <cell r="KU62"/>
          <cell r="KV62"/>
          <cell r="KW62"/>
          <cell r="KX62"/>
          <cell r="KY62"/>
          <cell r="KZ62"/>
          <cell r="LA62"/>
          <cell r="LB62"/>
          <cell r="LC62"/>
          <cell r="LD62"/>
          <cell r="LE62"/>
          <cell r="LF62"/>
          <cell r="LG62"/>
          <cell r="LH62"/>
          <cell r="LI62"/>
        </row>
        <row r="63">
          <cell r="D63">
            <v>4122</v>
          </cell>
          <cell r="E63" t="str">
            <v>Naknada za stanovanje i odvojen život</v>
          </cell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  <cell r="AI63"/>
          <cell r="AJ63"/>
          <cell r="AK63"/>
          <cell r="AL63"/>
          <cell r="AM63"/>
          <cell r="AN63"/>
          <cell r="AO63"/>
          <cell r="AP63"/>
          <cell r="AQ63"/>
          <cell r="AR63"/>
          <cell r="AS63"/>
          <cell r="AT63"/>
          <cell r="AU63"/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/>
          <cell r="BG63"/>
          <cell r="BH63"/>
          <cell r="BI63"/>
          <cell r="BJ63"/>
          <cell r="BK63"/>
          <cell r="BL63"/>
          <cell r="BM63"/>
          <cell r="BN63"/>
          <cell r="BO63"/>
          <cell r="BP63"/>
          <cell r="BQ63"/>
          <cell r="BR63"/>
          <cell r="BS63"/>
          <cell r="BT63"/>
          <cell r="BU63"/>
          <cell r="BV63"/>
          <cell r="BW63"/>
          <cell r="BX63"/>
          <cell r="BY63"/>
          <cell r="BZ63"/>
          <cell r="CA63"/>
          <cell r="CB63"/>
          <cell r="CC63"/>
          <cell r="CD63"/>
          <cell r="CE63"/>
          <cell r="CF63"/>
          <cell r="CG63"/>
          <cell r="CH63"/>
          <cell r="CI63"/>
          <cell r="CJ63"/>
          <cell r="CK63"/>
          <cell r="CL63">
            <v>95525.150000000009</v>
          </cell>
          <cell r="CM63">
            <v>91532.839999999778</v>
          </cell>
          <cell r="CN63">
            <v>259848.52999999988</v>
          </cell>
          <cell r="CO63">
            <v>174792.77000000002</v>
          </cell>
          <cell r="CP63">
            <v>62540.990000000005</v>
          </cell>
          <cell r="CQ63">
            <v>169673.50999999998</v>
          </cell>
          <cell r="CR63">
            <v>176301.60999999981</v>
          </cell>
          <cell r="CS63">
            <v>265807.46999999968</v>
          </cell>
          <cell r="CT63">
            <v>94053.199999999793</v>
          </cell>
          <cell r="CU63">
            <v>250038.06999999972</v>
          </cell>
          <cell r="CV63">
            <v>76916.069999999818</v>
          </cell>
          <cell r="CW63">
            <v>351202.66999999963</v>
          </cell>
          <cell r="CX63">
            <v>110004.98999999999</v>
          </cell>
          <cell r="CY63">
            <v>62670.119999999981</v>
          </cell>
          <cell r="CZ63">
            <v>165102.31999999972</v>
          </cell>
          <cell r="DA63">
            <v>221698.77999999985</v>
          </cell>
          <cell r="DB63">
            <v>198457.40999999983</v>
          </cell>
          <cell r="DC63">
            <v>163753.70999999988</v>
          </cell>
          <cell r="DD63">
            <v>66630.97</v>
          </cell>
          <cell r="DE63">
            <v>187153.51000000007</v>
          </cell>
          <cell r="DF63">
            <v>188558.53000000006</v>
          </cell>
          <cell r="DG63">
            <v>271663.46999999991</v>
          </cell>
          <cell r="DH63">
            <v>61567.119999999981</v>
          </cell>
          <cell r="DI63">
            <v>379473.51999999996</v>
          </cell>
          <cell r="DJ63">
            <v>99742.120000000024</v>
          </cell>
          <cell r="DK63">
            <v>77774.550000000017</v>
          </cell>
          <cell r="DL63">
            <v>179968.09999999974</v>
          </cell>
          <cell r="DM63">
            <v>276562.08999999979</v>
          </cell>
          <cell r="DN63">
            <v>176035.14999999994</v>
          </cell>
          <cell r="DO63">
            <v>178052.43</v>
          </cell>
          <cell r="DP63">
            <v>188909.78999999998</v>
          </cell>
          <cell r="DQ63">
            <v>159610.72000000003</v>
          </cell>
          <cell r="DR63">
            <v>177017.31999999998</v>
          </cell>
          <cell r="DS63">
            <v>184511.68999999989</v>
          </cell>
          <cell r="DT63">
            <v>184175.1399999999</v>
          </cell>
          <cell r="DU63">
            <v>283046.7999999997</v>
          </cell>
          <cell r="DV63">
            <v>95165.329999999987</v>
          </cell>
          <cell r="DW63">
            <v>104222.06</v>
          </cell>
          <cell r="DX63">
            <v>275227.92</v>
          </cell>
          <cell r="DY63">
            <v>238697.98</v>
          </cell>
          <cell r="DZ63">
            <v>59779.199999999997</v>
          </cell>
          <cell r="EB63"/>
          <cell r="EC63"/>
          <cell r="ED63"/>
          <cell r="EE63"/>
          <cell r="EF63"/>
          <cell r="EG63"/>
          <cell r="EH63"/>
          <cell r="EI63"/>
          <cell r="EJ63"/>
          <cell r="EK63"/>
          <cell r="EL63"/>
          <cell r="EM63"/>
          <cell r="EN63"/>
          <cell r="EO63"/>
          <cell r="EP63"/>
          <cell r="EQ63"/>
          <cell r="ER63"/>
          <cell r="ES63"/>
          <cell r="ET63"/>
          <cell r="EU63"/>
          <cell r="EV63"/>
          <cell r="EW63"/>
          <cell r="EX63"/>
          <cell r="EY63"/>
          <cell r="EZ63"/>
          <cell r="FA63"/>
          <cell r="FB63"/>
          <cell r="FC63"/>
          <cell r="FD63"/>
          <cell r="FE63"/>
          <cell r="FF63"/>
          <cell r="FG63"/>
          <cell r="FH63"/>
          <cell r="FI63"/>
          <cell r="FJ63"/>
          <cell r="FK63"/>
          <cell r="FL63"/>
          <cell r="FM63"/>
          <cell r="FN63"/>
          <cell r="FO63"/>
          <cell r="FP63"/>
          <cell r="FQ63"/>
          <cell r="FR63"/>
          <cell r="FS63"/>
          <cell r="FT63"/>
          <cell r="FU63"/>
          <cell r="FV63"/>
          <cell r="FW63"/>
          <cell r="FX63"/>
          <cell r="FY63"/>
          <cell r="FZ63"/>
          <cell r="GA63"/>
          <cell r="GB63"/>
          <cell r="GC63"/>
          <cell r="GD63"/>
          <cell r="GE63"/>
          <cell r="GF63"/>
          <cell r="GG63"/>
          <cell r="GH63"/>
          <cell r="GI63"/>
          <cell r="GJ63"/>
          <cell r="GK63"/>
          <cell r="GL63"/>
          <cell r="GM63"/>
          <cell r="GN63"/>
          <cell r="GO63"/>
          <cell r="GP63"/>
          <cell r="GQ63"/>
          <cell r="GR63"/>
          <cell r="GS63"/>
          <cell r="GT63"/>
          <cell r="GU63"/>
          <cell r="GV63"/>
          <cell r="GW63"/>
          <cell r="GX63"/>
          <cell r="GY63"/>
          <cell r="GZ63"/>
          <cell r="HA63"/>
          <cell r="HB63"/>
          <cell r="HC63"/>
          <cell r="HD63"/>
          <cell r="HE63"/>
          <cell r="HF63"/>
          <cell r="HG63"/>
          <cell r="HH63"/>
          <cell r="HI63"/>
          <cell r="HJ63"/>
          <cell r="HK63"/>
          <cell r="HL63"/>
          <cell r="HM63"/>
          <cell r="HN63"/>
          <cell r="HO63"/>
          <cell r="HP63"/>
          <cell r="HQ63"/>
          <cell r="HR63"/>
          <cell r="HS63"/>
          <cell r="HT63"/>
          <cell r="HU63"/>
          <cell r="HV63"/>
          <cell r="HW63"/>
          <cell r="HX63"/>
          <cell r="HY63"/>
          <cell r="HZ63"/>
          <cell r="IA63"/>
          <cell r="IB63"/>
          <cell r="IC63"/>
          <cell r="ID63"/>
          <cell r="IE63"/>
          <cell r="IF63"/>
          <cell r="IG63"/>
          <cell r="IH63"/>
          <cell r="II63"/>
          <cell r="IJ63"/>
          <cell r="IK63"/>
          <cell r="IL63"/>
          <cell r="IM63"/>
          <cell r="IN63"/>
          <cell r="IO63"/>
          <cell r="IP63"/>
          <cell r="IQ63"/>
          <cell r="IR63"/>
          <cell r="IS63"/>
          <cell r="IT63"/>
          <cell r="IU63"/>
          <cell r="IV63"/>
          <cell r="IW63"/>
          <cell r="IX63"/>
          <cell r="IY63"/>
          <cell r="IZ63"/>
          <cell r="JA63"/>
          <cell r="JB63"/>
          <cell r="JC63"/>
          <cell r="JD63"/>
          <cell r="JE63"/>
          <cell r="JF63"/>
          <cell r="JG63"/>
          <cell r="JH63"/>
          <cell r="JI63"/>
          <cell r="JJ63"/>
          <cell r="JK63"/>
          <cell r="JL63"/>
          <cell r="JM63"/>
          <cell r="JN63"/>
          <cell r="JO63"/>
          <cell r="JP63"/>
          <cell r="JQ63"/>
          <cell r="JR63"/>
          <cell r="JS63"/>
          <cell r="JT63"/>
          <cell r="JU63"/>
          <cell r="JV63"/>
          <cell r="JW63"/>
          <cell r="JX63"/>
          <cell r="JY63"/>
          <cell r="JZ63"/>
          <cell r="KA63"/>
          <cell r="KB63"/>
          <cell r="KC63"/>
          <cell r="KD63"/>
          <cell r="KE63"/>
          <cell r="KF63"/>
          <cell r="KG63"/>
          <cell r="KH63"/>
          <cell r="KI63"/>
          <cell r="KJ63"/>
          <cell r="KK63"/>
          <cell r="KL63"/>
          <cell r="KM63"/>
          <cell r="KN63"/>
          <cell r="KO63"/>
          <cell r="KP63"/>
          <cell r="KQ63"/>
          <cell r="KR63"/>
          <cell r="KS63"/>
          <cell r="KT63"/>
          <cell r="KU63"/>
          <cell r="KV63"/>
          <cell r="KW63"/>
          <cell r="KX63"/>
          <cell r="KY63"/>
          <cell r="KZ63"/>
          <cell r="LA63"/>
          <cell r="LB63"/>
          <cell r="LC63"/>
          <cell r="LD63"/>
          <cell r="LE63"/>
          <cell r="LF63"/>
          <cell r="LG63"/>
          <cell r="LH63"/>
          <cell r="LI63"/>
        </row>
        <row r="64">
          <cell r="D64">
            <v>4123</v>
          </cell>
          <cell r="E64" t="str">
            <v>Naknada za prevoz</v>
          </cell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/>
          <cell r="AD64"/>
          <cell r="AE64"/>
          <cell r="AF64"/>
          <cell r="AG64"/>
          <cell r="AH64"/>
          <cell r="AI64"/>
          <cell r="AJ64"/>
          <cell r="AK64"/>
          <cell r="AL64"/>
          <cell r="AM64"/>
          <cell r="AN64"/>
          <cell r="AO64"/>
          <cell r="AP64"/>
          <cell r="AQ64"/>
          <cell r="AR64"/>
          <cell r="AS64"/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/>
          <cell r="BG64"/>
          <cell r="BH64"/>
          <cell r="BI64"/>
          <cell r="BJ64"/>
          <cell r="BK64"/>
          <cell r="BL64"/>
          <cell r="BM64"/>
          <cell r="BN64"/>
          <cell r="BO64"/>
          <cell r="BP64"/>
          <cell r="BQ64"/>
          <cell r="BR64"/>
          <cell r="BS64"/>
          <cell r="BT64"/>
          <cell r="BU64"/>
          <cell r="BV64"/>
          <cell r="BW64"/>
          <cell r="BX64"/>
          <cell r="BY64"/>
          <cell r="BZ64"/>
          <cell r="CA64"/>
          <cell r="CB64"/>
          <cell r="CC64"/>
          <cell r="CD64"/>
          <cell r="CE64"/>
          <cell r="CF64"/>
          <cell r="CG64"/>
          <cell r="CH64"/>
          <cell r="CI64"/>
          <cell r="CJ64"/>
          <cell r="CK64"/>
          <cell r="CL64">
            <v>7143.1</v>
          </cell>
          <cell r="CM64">
            <v>7130.23</v>
          </cell>
          <cell r="CN64">
            <v>20976.6</v>
          </cell>
          <cell r="CO64">
            <v>22470.159999999996</v>
          </cell>
          <cell r="CP64">
            <v>8532.18</v>
          </cell>
          <cell r="CQ64">
            <v>7912.7800000000025</v>
          </cell>
          <cell r="CR64">
            <v>14068.380000000001</v>
          </cell>
          <cell r="CS64">
            <v>27578.57</v>
          </cell>
          <cell r="CT64">
            <v>6278.68</v>
          </cell>
          <cell r="CU64">
            <v>13598.800000000001</v>
          </cell>
          <cell r="CV64">
            <v>7547.7000000000007</v>
          </cell>
          <cell r="CW64">
            <v>28632.500000000004</v>
          </cell>
          <cell r="CX64">
            <v>14134.220000000005</v>
          </cell>
          <cell r="CY64">
            <v>1038.8</v>
          </cell>
          <cell r="CZ64">
            <v>13398.020000000002</v>
          </cell>
          <cell r="DA64">
            <v>30075.170000000002</v>
          </cell>
          <cell r="DB64">
            <v>14974.900000000001</v>
          </cell>
          <cell r="DC64">
            <v>13611.099999999999</v>
          </cell>
          <cell r="DD64">
            <v>1055</v>
          </cell>
          <cell r="DE64">
            <v>24517.22</v>
          </cell>
          <cell r="DF64">
            <v>6236.4900000000016</v>
          </cell>
          <cell r="DG64">
            <v>37585.109999999993</v>
          </cell>
          <cell r="DH64">
            <v>1166.4000000000001</v>
          </cell>
          <cell r="DI64">
            <v>35685.26</v>
          </cell>
          <cell r="DJ64">
            <v>16501.02</v>
          </cell>
          <cell r="DK64">
            <v>515.6</v>
          </cell>
          <cell r="DL64">
            <v>17701.669999999995</v>
          </cell>
          <cell r="DM64">
            <v>33216.080000000009</v>
          </cell>
          <cell r="DN64">
            <v>16903.580000000002</v>
          </cell>
          <cell r="DO64">
            <v>12818.669999999998</v>
          </cell>
          <cell r="DP64">
            <v>28123.150000000005</v>
          </cell>
          <cell r="DQ64">
            <v>9687.9699999999975</v>
          </cell>
          <cell r="DR64">
            <v>16575.490000000002</v>
          </cell>
          <cell r="DS64">
            <v>16325.65</v>
          </cell>
          <cell r="DT64">
            <v>28277.719999999987</v>
          </cell>
          <cell r="DU64">
            <v>42464.89</v>
          </cell>
          <cell r="DV64">
            <v>10558.88</v>
          </cell>
          <cell r="DW64">
            <v>15251.429999999997</v>
          </cell>
          <cell r="DX64">
            <v>44456.340000000004</v>
          </cell>
          <cell r="DY64">
            <v>38163.87000000001</v>
          </cell>
          <cell r="DZ64">
            <v>7883.61</v>
          </cell>
          <cell r="EB64"/>
          <cell r="EC64"/>
          <cell r="ED64"/>
          <cell r="EE64"/>
          <cell r="EF64"/>
          <cell r="EG64"/>
          <cell r="EH64"/>
          <cell r="EI64"/>
          <cell r="EJ64"/>
          <cell r="EK64"/>
          <cell r="EL64"/>
          <cell r="EM64"/>
          <cell r="EN64"/>
          <cell r="EO64"/>
          <cell r="EP64"/>
          <cell r="EQ64"/>
          <cell r="ER64"/>
          <cell r="ES64"/>
          <cell r="ET64"/>
          <cell r="EU64"/>
          <cell r="EV64"/>
          <cell r="EW64"/>
          <cell r="EX64"/>
          <cell r="EY64"/>
          <cell r="EZ64"/>
          <cell r="FA64"/>
          <cell r="FB64"/>
          <cell r="FC64"/>
          <cell r="FD64"/>
          <cell r="FE64"/>
          <cell r="FF64"/>
          <cell r="FG64"/>
          <cell r="FH64"/>
          <cell r="FI64"/>
          <cell r="FJ64"/>
          <cell r="FK64"/>
          <cell r="FL64"/>
          <cell r="FM64"/>
          <cell r="FN64"/>
          <cell r="FO64"/>
          <cell r="FP64"/>
          <cell r="FQ64"/>
          <cell r="FR64"/>
          <cell r="FS64"/>
          <cell r="FT64"/>
          <cell r="FU64"/>
          <cell r="FV64"/>
          <cell r="FW64"/>
          <cell r="FX64"/>
          <cell r="FY64"/>
          <cell r="FZ64"/>
          <cell r="GA64"/>
          <cell r="GB64"/>
          <cell r="GC64"/>
          <cell r="GD64"/>
          <cell r="GE64"/>
          <cell r="GF64"/>
          <cell r="GG64"/>
          <cell r="GH64"/>
          <cell r="GI64"/>
          <cell r="GJ64"/>
          <cell r="GK64"/>
          <cell r="GL64"/>
          <cell r="GM64"/>
          <cell r="GN64"/>
          <cell r="GO64"/>
          <cell r="GP64"/>
          <cell r="GQ64"/>
          <cell r="GR64"/>
          <cell r="GS64"/>
          <cell r="GT64"/>
          <cell r="GU64"/>
          <cell r="GV64"/>
          <cell r="GW64"/>
          <cell r="GX64"/>
          <cell r="GY64"/>
          <cell r="GZ64"/>
          <cell r="HA64"/>
          <cell r="HB64"/>
          <cell r="HC64"/>
          <cell r="HD64"/>
          <cell r="HE64"/>
          <cell r="HF64"/>
          <cell r="HG64"/>
          <cell r="HH64"/>
          <cell r="HI64"/>
          <cell r="HJ64"/>
          <cell r="HK64"/>
          <cell r="HL64"/>
          <cell r="HM64"/>
          <cell r="HN64"/>
          <cell r="HO64"/>
          <cell r="HP64"/>
          <cell r="HQ64"/>
          <cell r="HR64"/>
          <cell r="HS64"/>
          <cell r="HT64"/>
          <cell r="HU64"/>
          <cell r="HV64"/>
          <cell r="HW64"/>
          <cell r="HX64"/>
          <cell r="HY64"/>
          <cell r="HZ64"/>
          <cell r="IA64"/>
          <cell r="IB64"/>
          <cell r="IC64"/>
          <cell r="ID64"/>
          <cell r="IE64"/>
          <cell r="IF64"/>
          <cell r="IG64"/>
          <cell r="IH64"/>
          <cell r="II64"/>
          <cell r="IJ64"/>
          <cell r="IK64"/>
          <cell r="IL64"/>
          <cell r="IM64"/>
          <cell r="IN64"/>
          <cell r="IO64"/>
          <cell r="IP64"/>
          <cell r="IQ64"/>
          <cell r="IR64"/>
          <cell r="IS64"/>
          <cell r="IT64"/>
          <cell r="IU64"/>
          <cell r="IV64"/>
          <cell r="IW64"/>
          <cell r="IX64"/>
          <cell r="IY64"/>
          <cell r="IZ64"/>
          <cell r="JA64"/>
          <cell r="JB64"/>
          <cell r="JC64"/>
          <cell r="JD64"/>
          <cell r="JE64"/>
          <cell r="JF64"/>
          <cell r="JG64"/>
          <cell r="JH64"/>
          <cell r="JI64"/>
          <cell r="JJ64"/>
          <cell r="JK64"/>
          <cell r="JL64"/>
          <cell r="JM64"/>
          <cell r="JN64"/>
          <cell r="JO64"/>
          <cell r="JP64"/>
          <cell r="JQ64"/>
          <cell r="JR64"/>
          <cell r="JS64"/>
          <cell r="JT64"/>
          <cell r="JU64"/>
          <cell r="JV64"/>
          <cell r="JW64"/>
          <cell r="JX64"/>
          <cell r="JY64"/>
          <cell r="JZ64"/>
          <cell r="KA64"/>
          <cell r="KB64"/>
          <cell r="KC64"/>
          <cell r="KD64"/>
          <cell r="KE64"/>
          <cell r="KF64"/>
          <cell r="KG64"/>
          <cell r="KH64"/>
          <cell r="KI64"/>
          <cell r="KJ64"/>
          <cell r="KK64"/>
          <cell r="KL64"/>
          <cell r="KM64"/>
          <cell r="KN64"/>
          <cell r="KO64"/>
          <cell r="KP64"/>
          <cell r="KQ64"/>
          <cell r="KR64"/>
          <cell r="KS64"/>
          <cell r="KT64"/>
          <cell r="KU64"/>
          <cell r="KV64"/>
          <cell r="KW64"/>
          <cell r="KX64"/>
          <cell r="KY64"/>
          <cell r="KZ64"/>
          <cell r="LA64"/>
          <cell r="LB64"/>
          <cell r="LC64"/>
          <cell r="LD64"/>
          <cell r="LE64"/>
          <cell r="LF64"/>
          <cell r="LG64"/>
          <cell r="LH64"/>
          <cell r="LI64"/>
        </row>
        <row r="65">
          <cell r="D65">
            <v>4124</v>
          </cell>
          <cell r="E65" t="str">
            <v>Jubilarne nagrade</v>
          </cell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  <cell r="AK65"/>
          <cell r="AL65"/>
          <cell r="AM65"/>
          <cell r="AN65"/>
          <cell r="AO65"/>
          <cell r="AP65"/>
          <cell r="AQ65"/>
          <cell r="AR65"/>
          <cell r="AS65"/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/>
          <cell r="BG65"/>
          <cell r="BH65"/>
          <cell r="BI65"/>
          <cell r="BJ65"/>
          <cell r="BK65"/>
          <cell r="BL65"/>
          <cell r="BM65"/>
          <cell r="BN65"/>
          <cell r="BO65"/>
          <cell r="BP65"/>
          <cell r="BQ65"/>
          <cell r="BR65"/>
          <cell r="BS65"/>
          <cell r="BT65"/>
          <cell r="BU65"/>
          <cell r="BV65"/>
          <cell r="BW65"/>
          <cell r="BX65"/>
          <cell r="BY65"/>
          <cell r="BZ65"/>
          <cell r="CA65"/>
          <cell r="CB65"/>
          <cell r="CC65"/>
          <cell r="CD65"/>
          <cell r="CE65"/>
          <cell r="CF65"/>
          <cell r="CG65"/>
          <cell r="CH65"/>
          <cell r="CI65"/>
          <cell r="CJ65"/>
          <cell r="CK65"/>
          <cell r="CL65">
            <v>0</v>
          </cell>
          <cell r="CM65">
            <v>0</v>
          </cell>
          <cell r="CN65">
            <v>7919.99</v>
          </cell>
          <cell r="CO65">
            <v>880</v>
          </cell>
          <cell r="CP65">
            <v>3300</v>
          </cell>
          <cell r="CQ65">
            <v>275.02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880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220</v>
          </cell>
          <cell r="DD65">
            <v>0</v>
          </cell>
          <cell r="DE65">
            <v>0</v>
          </cell>
          <cell r="DF65">
            <v>1260</v>
          </cell>
          <cell r="DG65">
            <v>4410</v>
          </cell>
          <cell r="DH65">
            <v>1100</v>
          </cell>
          <cell r="DI65">
            <v>2014.53</v>
          </cell>
          <cell r="DJ65">
            <v>0</v>
          </cell>
          <cell r="DK65">
            <v>294.91000000000003</v>
          </cell>
          <cell r="DL65">
            <v>1179.6199999999999</v>
          </cell>
          <cell r="DM65">
            <v>0</v>
          </cell>
          <cell r="DN65">
            <v>2000</v>
          </cell>
          <cell r="DO65">
            <v>324</v>
          </cell>
          <cell r="DP65">
            <v>540</v>
          </cell>
          <cell r="DQ65">
            <v>0</v>
          </cell>
          <cell r="DR65">
            <v>805.82</v>
          </cell>
          <cell r="DS65">
            <v>913.11</v>
          </cell>
          <cell r="DT65">
            <v>0</v>
          </cell>
          <cell r="DU65">
            <v>19318.559999999998</v>
          </cell>
          <cell r="DV65">
            <v>4233.17</v>
          </cell>
          <cell r="DW65">
            <v>12074.17</v>
          </cell>
          <cell r="DX65">
            <v>4144.1899999999978</v>
          </cell>
          <cell r="DY65">
            <v>12548.539999999997</v>
          </cell>
          <cell r="DZ65">
            <v>9697.1299999999992</v>
          </cell>
          <cell r="EB65"/>
          <cell r="EC65"/>
          <cell r="ED65"/>
          <cell r="EE65"/>
          <cell r="EF65"/>
          <cell r="EG65"/>
          <cell r="EH65"/>
          <cell r="EI65"/>
          <cell r="EJ65"/>
          <cell r="EK65"/>
          <cell r="EL65"/>
          <cell r="EM65"/>
          <cell r="EN65"/>
          <cell r="EO65"/>
          <cell r="EP65"/>
          <cell r="EQ65"/>
          <cell r="ER65"/>
          <cell r="ES65"/>
          <cell r="ET65"/>
          <cell r="EU65"/>
          <cell r="EV65"/>
          <cell r="EW65"/>
          <cell r="EX65"/>
          <cell r="EY65"/>
          <cell r="EZ65"/>
          <cell r="FA65"/>
          <cell r="FB65"/>
          <cell r="FC65"/>
          <cell r="FD65"/>
          <cell r="FE65"/>
          <cell r="FF65"/>
          <cell r="FG65"/>
          <cell r="FH65"/>
          <cell r="FI65"/>
          <cell r="FJ65"/>
          <cell r="FK65"/>
          <cell r="FL65"/>
          <cell r="FM65"/>
          <cell r="FN65"/>
          <cell r="FO65"/>
          <cell r="FP65"/>
          <cell r="FQ65"/>
          <cell r="FR65"/>
          <cell r="FS65"/>
          <cell r="FT65"/>
          <cell r="FU65"/>
          <cell r="FV65"/>
          <cell r="FW65"/>
          <cell r="FX65"/>
          <cell r="FY65"/>
          <cell r="FZ65"/>
          <cell r="GA65"/>
          <cell r="GB65"/>
          <cell r="GC65"/>
          <cell r="GD65"/>
          <cell r="GE65"/>
          <cell r="GF65"/>
          <cell r="GG65"/>
          <cell r="GH65"/>
          <cell r="GI65"/>
          <cell r="GJ65"/>
          <cell r="GK65"/>
          <cell r="GL65"/>
          <cell r="GM65"/>
          <cell r="GN65"/>
          <cell r="GO65"/>
          <cell r="GP65"/>
          <cell r="GQ65"/>
          <cell r="GR65"/>
          <cell r="GS65"/>
          <cell r="GT65"/>
          <cell r="GU65"/>
          <cell r="GV65"/>
          <cell r="GW65"/>
          <cell r="GX65"/>
          <cell r="GY65"/>
          <cell r="GZ65"/>
          <cell r="HA65"/>
          <cell r="HB65"/>
          <cell r="HC65"/>
          <cell r="HD65"/>
          <cell r="HE65"/>
          <cell r="HF65"/>
          <cell r="HG65"/>
          <cell r="HH65"/>
          <cell r="HI65"/>
          <cell r="HJ65"/>
          <cell r="HK65"/>
          <cell r="HL65"/>
          <cell r="HM65"/>
          <cell r="HN65"/>
          <cell r="HO65"/>
          <cell r="HP65"/>
          <cell r="HQ65"/>
          <cell r="HR65"/>
          <cell r="HS65"/>
          <cell r="HT65"/>
          <cell r="HU65"/>
          <cell r="HV65"/>
          <cell r="HW65"/>
          <cell r="HX65"/>
          <cell r="HY65"/>
          <cell r="HZ65"/>
          <cell r="IA65"/>
          <cell r="IB65"/>
          <cell r="IC65"/>
          <cell r="ID65"/>
          <cell r="IE65"/>
          <cell r="IF65"/>
          <cell r="IG65"/>
          <cell r="IH65"/>
          <cell r="II65"/>
          <cell r="IJ65"/>
          <cell r="IK65"/>
          <cell r="IL65"/>
          <cell r="IM65"/>
          <cell r="IN65"/>
          <cell r="IO65"/>
          <cell r="IP65"/>
          <cell r="IQ65"/>
          <cell r="IR65"/>
          <cell r="IS65"/>
          <cell r="IT65"/>
          <cell r="IU65"/>
          <cell r="IV65"/>
          <cell r="IW65"/>
          <cell r="IX65"/>
          <cell r="IY65"/>
          <cell r="IZ65"/>
          <cell r="JA65"/>
          <cell r="JB65"/>
          <cell r="JC65"/>
          <cell r="JD65"/>
          <cell r="JE65"/>
          <cell r="JF65"/>
          <cell r="JG65"/>
          <cell r="JH65"/>
          <cell r="JI65"/>
          <cell r="JJ65"/>
          <cell r="JK65"/>
          <cell r="JL65"/>
          <cell r="JM65"/>
          <cell r="JN65"/>
          <cell r="JO65"/>
          <cell r="JP65"/>
          <cell r="JQ65"/>
          <cell r="JR65"/>
          <cell r="JS65"/>
          <cell r="JT65"/>
          <cell r="JU65"/>
          <cell r="JV65"/>
          <cell r="JW65"/>
          <cell r="JX65"/>
          <cell r="JY65"/>
          <cell r="JZ65"/>
          <cell r="KA65"/>
          <cell r="KB65"/>
          <cell r="KC65"/>
          <cell r="KD65"/>
          <cell r="KE65"/>
          <cell r="KF65"/>
          <cell r="KG65"/>
          <cell r="KH65"/>
          <cell r="KI65"/>
          <cell r="KJ65"/>
          <cell r="KK65"/>
          <cell r="KL65"/>
          <cell r="KM65"/>
          <cell r="KN65"/>
          <cell r="KO65"/>
          <cell r="KP65"/>
          <cell r="KQ65"/>
          <cell r="KR65"/>
          <cell r="KS65"/>
          <cell r="KT65"/>
          <cell r="KU65"/>
          <cell r="KV65"/>
          <cell r="KW65"/>
          <cell r="KX65"/>
          <cell r="KY65"/>
          <cell r="KZ65"/>
          <cell r="LA65"/>
          <cell r="LB65"/>
          <cell r="LC65"/>
          <cell r="LD65"/>
          <cell r="LE65"/>
          <cell r="LF65"/>
          <cell r="LG65"/>
          <cell r="LH65"/>
          <cell r="LI65"/>
        </row>
        <row r="66">
          <cell r="D66">
            <v>4125</v>
          </cell>
          <cell r="E66" t="str">
            <v>Otpremnine</v>
          </cell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/>
          <cell r="AJ66"/>
          <cell r="AK66"/>
          <cell r="AL66"/>
          <cell r="AM66"/>
          <cell r="AN66"/>
          <cell r="AO66"/>
          <cell r="AP66"/>
          <cell r="AQ66"/>
          <cell r="AR66"/>
          <cell r="AS66"/>
          <cell r="AT66"/>
          <cell r="AU66"/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/>
          <cell r="BG66"/>
          <cell r="BH66"/>
          <cell r="BI66"/>
          <cell r="BJ66"/>
          <cell r="BK66"/>
          <cell r="BL66"/>
          <cell r="BM66"/>
          <cell r="BN66"/>
          <cell r="BO66"/>
          <cell r="BP66"/>
          <cell r="BQ66"/>
          <cell r="BR66"/>
          <cell r="BS66"/>
          <cell r="BT66"/>
          <cell r="BU66"/>
          <cell r="BV66"/>
          <cell r="BW66"/>
          <cell r="BX66"/>
          <cell r="BY66"/>
          <cell r="BZ66"/>
          <cell r="CA66"/>
          <cell r="CB66"/>
          <cell r="CC66"/>
          <cell r="CD66"/>
          <cell r="CE66"/>
          <cell r="CF66"/>
          <cell r="CG66"/>
          <cell r="CH66"/>
          <cell r="CI66"/>
          <cell r="CJ66"/>
          <cell r="CK66"/>
          <cell r="CL66">
            <v>1221485.56</v>
          </cell>
          <cell r="CM66">
            <v>153412.51</v>
          </cell>
          <cell r="CN66">
            <v>56693.119999999995</v>
          </cell>
          <cell r="CO66">
            <v>567562.17999999993</v>
          </cell>
          <cell r="CP66">
            <v>5494.36</v>
          </cell>
          <cell r="CQ66">
            <v>28468.670000000002</v>
          </cell>
          <cell r="CR66">
            <v>22699.850000000002</v>
          </cell>
          <cell r="CS66">
            <v>59440.05</v>
          </cell>
          <cell r="CT66">
            <v>100283.12000000001</v>
          </cell>
          <cell r="CU66">
            <v>119534.84</v>
          </cell>
          <cell r="CV66">
            <v>42742.419999999991</v>
          </cell>
          <cell r="CW66">
            <v>104816.25</v>
          </cell>
          <cell r="CX66">
            <v>15491.8</v>
          </cell>
          <cell r="CY66">
            <v>102229.24</v>
          </cell>
          <cell r="CZ66">
            <v>200176.31</v>
          </cell>
          <cell r="DA66">
            <v>1469.3500000000001</v>
          </cell>
          <cell r="DB66">
            <v>11340</v>
          </cell>
          <cell r="DC66">
            <v>97217.66</v>
          </cell>
          <cell r="DD66">
            <v>219731.72000000003</v>
          </cell>
          <cell r="DE66">
            <v>31001.489999999994</v>
          </cell>
          <cell r="DF66">
            <v>60523.16</v>
          </cell>
          <cell r="DG66">
            <v>49442.149999999987</v>
          </cell>
          <cell r="DH66">
            <v>5032.93</v>
          </cell>
          <cell r="DI66">
            <v>384453.1</v>
          </cell>
          <cell r="DJ66">
            <v>0</v>
          </cell>
          <cell r="DK66">
            <v>274901.46999999991</v>
          </cell>
          <cell r="DL66">
            <v>65751.510000000009</v>
          </cell>
          <cell r="DM66">
            <v>1027806.8300000001</v>
          </cell>
          <cell r="DN66">
            <v>48147.179999999993</v>
          </cell>
          <cell r="DO66">
            <v>226080.84999999998</v>
          </cell>
          <cell r="DP66">
            <v>37414.660000000003</v>
          </cell>
          <cell r="DQ66">
            <v>19070</v>
          </cell>
          <cell r="DR66">
            <v>116401.85</v>
          </cell>
          <cell r="DS66">
            <v>133549.82</v>
          </cell>
          <cell r="DT66">
            <v>71913.899999999994</v>
          </cell>
          <cell r="DU66">
            <v>484010.46</v>
          </cell>
          <cell r="DV66">
            <v>16043.369999999999</v>
          </cell>
          <cell r="DW66">
            <v>94975.510000000009</v>
          </cell>
          <cell r="DX66">
            <v>101851.97999999995</v>
          </cell>
          <cell r="DY66">
            <v>46668.739999999983</v>
          </cell>
          <cell r="DZ66">
            <v>31685.72</v>
          </cell>
          <cell r="EB66"/>
          <cell r="EC66"/>
          <cell r="ED66"/>
          <cell r="EE66"/>
          <cell r="EF66"/>
          <cell r="EG66"/>
          <cell r="EH66"/>
          <cell r="EI66"/>
          <cell r="EJ66"/>
          <cell r="EK66"/>
          <cell r="EL66"/>
          <cell r="EM66"/>
          <cell r="EN66"/>
          <cell r="EO66"/>
          <cell r="EP66"/>
          <cell r="EQ66"/>
          <cell r="ER66"/>
          <cell r="ES66"/>
          <cell r="ET66"/>
          <cell r="EU66"/>
          <cell r="EV66"/>
          <cell r="EW66"/>
          <cell r="EX66"/>
          <cell r="EY66"/>
          <cell r="EZ66"/>
          <cell r="FA66"/>
          <cell r="FB66"/>
          <cell r="FC66"/>
          <cell r="FD66"/>
          <cell r="FE66"/>
          <cell r="FF66"/>
          <cell r="FG66"/>
          <cell r="FH66"/>
          <cell r="FI66"/>
          <cell r="FJ66"/>
          <cell r="FK66"/>
          <cell r="FL66"/>
          <cell r="FM66"/>
          <cell r="FN66"/>
          <cell r="FO66"/>
          <cell r="FP66"/>
          <cell r="FQ66"/>
          <cell r="FR66"/>
          <cell r="FS66"/>
          <cell r="FT66"/>
          <cell r="FU66"/>
          <cell r="FV66"/>
          <cell r="FW66"/>
          <cell r="FX66"/>
          <cell r="FY66"/>
          <cell r="FZ66"/>
          <cell r="GA66"/>
          <cell r="GB66"/>
          <cell r="GC66"/>
          <cell r="GD66"/>
          <cell r="GE66"/>
          <cell r="GF66"/>
          <cell r="GG66"/>
          <cell r="GH66"/>
          <cell r="GI66"/>
          <cell r="GJ66"/>
          <cell r="GK66"/>
          <cell r="GL66"/>
          <cell r="GM66"/>
          <cell r="GN66"/>
          <cell r="GO66"/>
          <cell r="GP66"/>
          <cell r="GQ66"/>
          <cell r="GR66"/>
          <cell r="GS66"/>
          <cell r="GT66"/>
          <cell r="GU66"/>
          <cell r="GV66"/>
          <cell r="GW66"/>
          <cell r="GX66"/>
          <cell r="GY66"/>
          <cell r="GZ66"/>
          <cell r="HA66"/>
          <cell r="HB66"/>
          <cell r="HC66"/>
          <cell r="HD66"/>
          <cell r="HE66"/>
          <cell r="HF66"/>
          <cell r="HG66"/>
          <cell r="HH66"/>
          <cell r="HI66"/>
          <cell r="HJ66"/>
          <cell r="HK66"/>
          <cell r="HL66"/>
          <cell r="HM66"/>
          <cell r="HN66"/>
          <cell r="HO66"/>
          <cell r="HP66"/>
          <cell r="HQ66"/>
          <cell r="HR66"/>
          <cell r="HS66"/>
          <cell r="HT66"/>
          <cell r="HU66"/>
          <cell r="HV66"/>
          <cell r="HW66"/>
          <cell r="HX66"/>
          <cell r="HY66"/>
          <cell r="HZ66"/>
          <cell r="IA66"/>
          <cell r="IB66"/>
          <cell r="IC66"/>
          <cell r="ID66"/>
          <cell r="IE66"/>
          <cell r="IF66"/>
          <cell r="IG66"/>
          <cell r="IH66"/>
          <cell r="II66"/>
          <cell r="IJ66"/>
          <cell r="IK66"/>
          <cell r="IL66"/>
          <cell r="IM66"/>
          <cell r="IN66"/>
          <cell r="IO66"/>
          <cell r="IP66"/>
          <cell r="IQ66"/>
          <cell r="IR66"/>
          <cell r="IS66"/>
          <cell r="IT66"/>
          <cell r="IU66"/>
          <cell r="IV66"/>
          <cell r="IW66"/>
          <cell r="IX66"/>
          <cell r="IY66"/>
          <cell r="IZ66"/>
          <cell r="JA66"/>
          <cell r="JB66"/>
          <cell r="JC66"/>
          <cell r="JD66"/>
          <cell r="JE66"/>
          <cell r="JF66"/>
          <cell r="JG66"/>
          <cell r="JH66"/>
          <cell r="JI66"/>
          <cell r="JJ66"/>
          <cell r="JK66"/>
          <cell r="JL66"/>
          <cell r="JM66"/>
          <cell r="JN66"/>
          <cell r="JO66"/>
          <cell r="JP66"/>
          <cell r="JQ66"/>
          <cell r="JR66"/>
          <cell r="JS66"/>
          <cell r="JT66"/>
          <cell r="JU66"/>
          <cell r="JV66"/>
          <cell r="JW66"/>
          <cell r="JX66"/>
          <cell r="JY66"/>
          <cell r="JZ66"/>
          <cell r="KA66"/>
          <cell r="KB66"/>
          <cell r="KC66"/>
          <cell r="KD66"/>
          <cell r="KE66"/>
          <cell r="KF66"/>
          <cell r="KG66"/>
          <cell r="KH66"/>
          <cell r="KI66"/>
          <cell r="KJ66"/>
          <cell r="KK66"/>
          <cell r="KL66"/>
          <cell r="KM66"/>
          <cell r="KN66"/>
          <cell r="KO66"/>
          <cell r="KP66"/>
          <cell r="KQ66"/>
          <cell r="KR66"/>
          <cell r="KS66"/>
          <cell r="KT66"/>
          <cell r="KU66"/>
          <cell r="KV66"/>
          <cell r="KW66"/>
          <cell r="KX66"/>
          <cell r="KY66"/>
          <cell r="KZ66"/>
          <cell r="LA66"/>
          <cell r="LB66"/>
          <cell r="LC66"/>
          <cell r="LD66"/>
          <cell r="LE66"/>
          <cell r="LF66"/>
          <cell r="LG66"/>
          <cell r="LH66"/>
          <cell r="LI66"/>
        </row>
        <row r="67">
          <cell r="D67">
            <v>4126</v>
          </cell>
          <cell r="E67" t="str">
            <v>Naknada skupstinskim poslanicima</v>
          </cell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  <cell r="AJ67"/>
          <cell r="AK67"/>
          <cell r="AL67"/>
          <cell r="AM67"/>
          <cell r="AN67"/>
          <cell r="AO67"/>
          <cell r="AP67"/>
          <cell r="AQ67"/>
          <cell r="AR67"/>
          <cell r="AS67"/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  <cell r="BF67"/>
          <cell r="BG67"/>
          <cell r="BH67"/>
          <cell r="BI67"/>
          <cell r="BJ67"/>
          <cell r="BK67"/>
          <cell r="BL67"/>
          <cell r="BM67"/>
          <cell r="BN67"/>
          <cell r="BO67"/>
          <cell r="BP67"/>
          <cell r="BQ67"/>
          <cell r="BR67"/>
          <cell r="BS67"/>
          <cell r="BT67"/>
          <cell r="BU67"/>
          <cell r="BV67"/>
          <cell r="BW67"/>
          <cell r="BX67"/>
          <cell r="BY67"/>
          <cell r="BZ67"/>
          <cell r="CA67"/>
          <cell r="CB67"/>
          <cell r="CC67"/>
          <cell r="CD67"/>
          <cell r="CE67"/>
          <cell r="CF67"/>
          <cell r="CG67"/>
          <cell r="CH67"/>
          <cell r="CI67"/>
          <cell r="CJ67"/>
          <cell r="CK67"/>
          <cell r="CL67">
            <v>31182.18</v>
          </cell>
          <cell r="CM67">
            <v>31469.98</v>
          </cell>
          <cell r="CN67">
            <v>31469.98</v>
          </cell>
          <cell r="CO67">
            <v>31084.34</v>
          </cell>
          <cell r="CP67">
            <v>31855.62</v>
          </cell>
          <cell r="CQ67">
            <v>0</v>
          </cell>
          <cell r="CR67">
            <v>31096.04</v>
          </cell>
          <cell r="CS67">
            <v>62885.88</v>
          </cell>
          <cell r="CT67">
            <v>31512.39</v>
          </cell>
          <cell r="CU67">
            <v>37819.769999999997</v>
          </cell>
          <cell r="CV67">
            <v>608.32999999999993</v>
          </cell>
          <cell r="CW67">
            <v>68136.239999999991</v>
          </cell>
          <cell r="CX67">
            <v>19725</v>
          </cell>
          <cell r="CY67">
            <v>11535.51</v>
          </cell>
          <cell r="CZ67">
            <v>51319.14</v>
          </cell>
          <cell r="DA67">
            <v>11121.94</v>
          </cell>
          <cell r="DB67">
            <v>62396.37</v>
          </cell>
          <cell r="DC67">
            <v>30961.360000000001</v>
          </cell>
          <cell r="DD67">
            <v>0</v>
          </cell>
          <cell r="DE67">
            <v>60775.96</v>
          </cell>
          <cell r="DF67">
            <v>30387.98</v>
          </cell>
          <cell r="DG67">
            <v>49979.39</v>
          </cell>
          <cell r="DH67">
            <v>29574.48</v>
          </cell>
          <cell r="DI67">
            <v>48672.17</v>
          </cell>
          <cell r="DJ67">
            <v>0</v>
          </cell>
          <cell r="DK67">
            <v>30596.16</v>
          </cell>
          <cell r="DL67">
            <v>30222.22</v>
          </cell>
          <cell r="DM67">
            <v>61273.450000000004</v>
          </cell>
          <cell r="DN67">
            <v>0</v>
          </cell>
          <cell r="DO67">
            <v>62783.55</v>
          </cell>
          <cell r="DP67">
            <v>0</v>
          </cell>
          <cell r="DQ67">
            <v>43620.53</v>
          </cell>
          <cell r="DR67">
            <v>31470.530000000002</v>
          </cell>
          <cell r="DS67">
            <v>31382.89</v>
          </cell>
          <cell r="DT67">
            <v>31078.760000000002</v>
          </cell>
          <cell r="DU67">
            <v>80889.11000000003</v>
          </cell>
          <cell r="DV67">
            <v>31222.68</v>
          </cell>
          <cell r="DW67">
            <v>31022.850000000002</v>
          </cell>
          <cell r="DX67">
            <v>14904.38</v>
          </cell>
          <cell r="DY67">
            <v>0</v>
          </cell>
          <cell r="DZ67">
            <v>5440.55</v>
          </cell>
          <cell r="EB67"/>
          <cell r="EC67"/>
          <cell r="ED67"/>
          <cell r="EE67"/>
          <cell r="EF67"/>
          <cell r="EG67"/>
          <cell r="EH67"/>
          <cell r="EI67"/>
          <cell r="EJ67"/>
          <cell r="EK67"/>
          <cell r="EL67"/>
          <cell r="EM67"/>
          <cell r="EN67"/>
          <cell r="EO67"/>
          <cell r="EP67"/>
          <cell r="EQ67"/>
          <cell r="ER67"/>
          <cell r="ES67"/>
          <cell r="ET67"/>
          <cell r="EU67"/>
          <cell r="EV67"/>
          <cell r="EW67"/>
          <cell r="EX67"/>
          <cell r="EY67"/>
          <cell r="EZ67"/>
          <cell r="FA67"/>
          <cell r="FB67"/>
          <cell r="FC67"/>
          <cell r="FD67"/>
          <cell r="FE67"/>
          <cell r="FF67"/>
          <cell r="FG67"/>
          <cell r="FH67"/>
          <cell r="FI67"/>
          <cell r="FJ67"/>
          <cell r="FK67"/>
          <cell r="FL67"/>
          <cell r="FM67"/>
          <cell r="FN67"/>
          <cell r="FO67"/>
          <cell r="FP67"/>
          <cell r="FQ67"/>
          <cell r="FR67"/>
          <cell r="FS67"/>
          <cell r="FT67"/>
          <cell r="FU67"/>
          <cell r="FV67"/>
          <cell r="FW67"/>
          <cell r="FX67"/>
          <cell r="FY67"/>
          <cell r="FZ67"/>
          <cell r="GA67"/>
          <cell r="GB67"/>
          <cell r="GC67"/>
          <cell r="GD67"/>
          <cell r="GE67"/>
          <cell r="GF67"/>
          <cell r="GG67"/>
          <cell r="GH67"/>
          <cell r="GI67"/>
          <cell r="GJ67"/>
          <cell r="GK67"/>
          <cell r="GL67"/>
          <cell r="GM67"/>
          <cell r="GN67"/>
          <cell r="GO67"/>
          <cell r="GP67"/>
          <cell r="GQ67"/>
          <cell r="GR67"/>
          <cell r="GS67"/>
          <cell r="GT67"/>
          <cell r="GU67"/>
          <cell r="GV67"/>
          <cell r="GW67"/>
          <cell r="GX67"/>
          <cell r="GY67"/>
          <cell r="GZ67"/>
          <cell r="HA67"/>
          <cell r="HB67"/>
          <cell r="HC67"/>
          <cell r="HD67"/>
          <cell r="HE67"/>
          <cell r="HF67"/>
          <cell r="HG67"/>
          <cell r="HH67"/>
          <cell r="HI67"/>
          <cell r="HJ67"/>
          <cell r="HK67"/>
          <cell r="HL67"/>
          <cell r="HM67"/>
          <cell r="HN67"/>
          <cell r="HO67"/>
          <cell r="HP67"/>
          <cell r="HQ67"/>
          <cell r="HR67"/>
          <cell r="HS67"/>
          <cell r="HT67"/>
          <cell r="HU67"/>
          <cell r="HV67"/>
          <cell r="HW67"/>
          <cell r="HX67"/>
          <cell r="HY67"/>
          <cell r="HZ67"/>
          <cell r="IA67"/>
          <cell r="IB67"/>
          <cell r="IC67"/>
          <cell r="ID67"/>
          <cell r="IE67"/>
          <cell r="IF67"/>
          <cell r="IG67"/>
          <cell r="IH67"/>
          <cell r="II67"/>
          <cell r="IJ67"/>
          <cell r="IK67"/>
          <cell r="IL67"/>
          <cell r="IM67"/>
          <cell r="IN67"/>
          <cell r="IO67"/>
          <cell r="IP67"/>
          <cell r="IQ67"/>
          <cell r="IR67"/>
          <cell r="IS67"/>
          <cell r="IT67"/>
          <cell r="IU67"/>
          <cell r="IV67"/>
          <cell r="IW67"/>
          <cell r="IX67"/>
          <cell r="IY67"/>
          <cell r="IZ67"/>
          <cell r="JA67"/>
          <cell r="JB67"/>
          <cell r="JC67"/>
          <cell r="JD67"/>
          <cell r="JE67"/>
          <cell r="JF67"/>
          <cell r="JG67"/>
          <cell r="JH67"/>
          <cell r="JI67"/>
          <cell r="JJ67"/>
          <cell r="JK67"/>
          <cell r="JL67"/>
          <cell r="JM67"/>
          <cell r="JN67"/>
          <cell r="JO67"/>
          <cell r="JP67"/>
          <cell r="JQ67"/>
          <cell r="JR67"/>
          <cell r="JS67"/>
          <cell r="JT67"/>
          <cell r="JU67"/>
          <cell r="JV67"/>
          <cell r="JW67"/>
          <cell r="JX67"/>
          <cell r="JY67"/>
          <cell r="JZ67"/>
          <cell r="KA67"/>
          <cell r="KB67"/>
          <cell r="KC67"/>
          <cell r="KD67"/>
          <cell r="KE67"/>
          <cell r="KF67"/>
          <cell r="KG67"/>
          <cell r="KH67"/>
          <cell r="KI67"/>
          <cell r="KJ67"/>
          <cell r="KK67"/>
          <cell r="KL67"/>
          <cell r="KM67"/>
          <cell r="KN67"/>
          <cell r="KO67"/>
          <cell r="KP67"/>
          <cell r="KQ67"/>
          <cell r="KR67"/>
          <cell r="KS67"/>
          <cell r="KT67"/>
          <cell r="KU67"/>
          <cell r="KV67"/>
          <cell r="KW67"/>
          <cell r="KX67"/>
          <cell r="KY67"/>
          <cell r="KZ67"/>
          <cell r="LA67"/>
          <cell r="LB67"/>
          <cell r="LC67"/>
          <cell r="LD67"/>
          <cell r="LE67"/>
          <cell r="LF67"/>
          <cell r="LG67"/>
          <cell r="LH67"/>
          <cell r="LI67"/>
        </row>
        <row r="68">
          <cell r="D68">
            <v>4127</v>
          </cell>
          <cell r="E68" t="str">
            <v>Ostale naknade</v>
          </cell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  <cell r="AI68"/>
          <cell r="AJ68"/>
          <cell r="AK68"/>
          <cell r="AL68"/>
          <cell r="AM68"/>
          <cell r="AN68"/>
          <cell r="AO68"/>
          <cell r="AP68"/>
          <cell r="AQ68"/>
          <cell r="AR68"/>
          <cell r="AS68"/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  <cell r="BF68"/>
          <cell r="BG68"/>
          <cell r="BH68"/>
          <cell r="BI68"/>
          <cell r="BJ68"/>
          <cell r="BK68"/>
          <cell r="BL68"/>
          <cell r="BM68"/>
          <cell r="BN68"/>
          <cell r="BO68"/>
          <cell r="BP68"/>
          <cell r="BQ68"/>
          <cell r="BR68"/>
          <cell r="BS68"/>
          <cell r="BT68"/>
          <cell r="BU68"/>
          <cell r="BV68"/>
          <cell r="BW68"/>
          <cell r="BX68"/>
          <cell r="BY68"/>
          <cell r="BZ68"/>
          <cell r="CA68"/>
          <cell r="CB68"/>
          <cell r="CC68"/>
          <cell r="CD68"/>
          <cell r="CE68"/>
          <cell r="CF68"/>
          <cell r="CG68"/>
          <cell r="CH68"/>
          <cell r="CI68"/>
          <cell r="CJ68"/>
          <cell r="CK68"/>
          <cell r="CL68">
            <v>228804.00999999998</v>
          </cell>
          <cell r="CM68">
            <v>210678.71999999988</v>
          </cell>
          <cell r="CN68">
            <v>819191.8400000009</v>
          </cell>
          <cell r="CO68">
            <v>1029323.3200000016</v>
          </cell>
          <cell r="CP68">
            <v>292590.64</v>
          </cell>
          <cell r="CQ68">
            <v>253846.90999999995</v>
          </cell>
          <cell r="CR68">
            <v>563176.68000000028</v>
          </cell>
          <cell r="CS68">
            <v>744771.92000000051</v>
          </cell>
          <cell r="CT68">
            <v>313172.91999999987</v>
          </cell>
          <cell r="CU68">
            <v>673025.90000000084</v>
          </cell>
          <cell r="CV68">
            <v>450143.04000000044</v>
          </cell>
          <cell r="CW68">
            <v>1318321.889999999</v>
          </cell>
          <cell r="CX68">
            <v>280523.60999999987</v>
          </cell>
          <cell r="CY68">
            <v>280800.70999999961</v>
          </cell>
          <cell r="CZ68">
            <v>882849.4399999989</v>
          </cell>
          <cell r="DA68">
            <v>552814.66999999969</v>
          </cell>
          <cell r="DB68">
            <v>337790.71999999939</v>
          </cell>
          <cell r="DC68">
            <v>601361.96999999951</v>
          </cell>
          <cell r="DD68">
            <v>748033.90999999805</v>
          </cell>
          <cell r="DE68">
            <v>501341.97999999911</v>
          </cell>
          <cell r="DF68">
            <v>556156.70999999985</v>
          </cell>
          <cell r="DG68">
            <v>851319.76000000094</v>
          </cell>
          <cell r="DH68">
            <v>794014.38</v>
          </cell>
          <cell r="DI68">
            <v>1575232.8199999959</v>
          </cell>
          <cell r="DJ68">
            <v>212291.97000000003</v>
          </cell>
          <cell r="DK68">
            <v>402413.54000000021</v>
          </cell>
          <cell r="DL68">
            <v>1170691.1999999983</v>
          </cell>
          <cell r="DM68">
            <v>743478.5000000021</v>
          </cell>
          <cell r="DN68">
            <v>567140.95000000077</v>
          </cell>
          <cell r="DO68">
            <v>648657.53000000096</v>
          </cell>
          <cell r="DP68">
            <v>913972.6600000005</v>
          </cell>
          <cell r="DQ68">
            <v>405747.06000000029</v>
          </cell>
          <cell r="DR68">
            <v>614518.27</v>
          </cell>
          <cell r="DS68">
            <v>661741.82000000181</v>
          </cell>
          <cell r="DT68">
            <v>749391.44999999972</v>
          </cell>
          <cell r="DU68">
            <v>2159467.8900000025</v>
          </cell>
          <cell r="DV68">
            <v>212456.97000000009</v>
          </cell>
          <cell r="DW68">
            <v>654185.91999999946</v>
          </cell>
          <cell r="DX68">
            <v>1221634.4399999951</v>
          </cell>
          <cell r="DY68">
            <v>738170.96999999904</v>
          </cell>
          <cell r="DZ68">
            <v>303298.15000000002</v>
          </cell>
          <cell r="EB68"/>
          <cell r="EC68"/>
          <cell r="ED68"/>
          <cell r="EE68"/>
          <cell r="EF68"/>
          <cell r="EG68"/>
          <cell r="ET68"/>
          <cell r="EU68"/>
          <cell r="EV68"/>
          <cell r="EW68"/>
          <cell r="EX68"/>
          <cell r="EY68"/>
          <cell r="EZ68"/>
          <cell r="FA68"/>
          <cell r="FB68"/>
          <cell r="FC68"/>
          <cell r="FD68"/>
          <cell r="FE68"/>
          <cell r="FF68"/>
          <cell r="FG68"/>
          <cell r="FH68"/>
          <cell r="FI68"/>
          <cell r="FJ68"/>
          <cell r="FK68"/>
          <cell r="FL68"/>
          <cell r="FM68"/>
          <cell r="FN68"/>
          <cell r="FO68"/>
          <cell r="FP68"/>
          <cell r="FQ68"/>
          <cell r="FR68"/>
          <cell r="FS68"/>
          <cell r="FT68"/>
          <cell r="FU68"/>
          <cell r="FV68"/>
          <cell r="FW68"/>
          <cell r="FX68"/>
          <cell r="FY68"/>
          <cell r="FZ68"/>
          <cell r="GA68"/>
          <cell r="GB68"/>
          <cell r="GC68"/>
          <cell r="GD68"/>
          <cell r="GE68"/>
          <cell r="GF68"/>
          <cell r="GG68"/>
          <cell r="GH68"/>
          <cell r="GI68"/>
          <cell r="GJ68"/>
          <cell r="GK68"/>
          <cell r="GL68"/>
          <cell r="GM68"/>
          <cell r="GN68"/>
          <cell r="GO68"/>
          <cell r="GP68"/>
          <cell r="GQ68"/>
          <cell r="GR68"/>
          <cell r="GS68"/>
          <cell r="GT68"/>
          <cell r="GU68"/>
          <cell r="GV68"/>
          <cell r="GW68"/>
          <cell r="GX68"/>
          <cell r="GY68"/>
          <cell r="GZ68"/>
          <cell r="HA68"/>
          <cell r="HB68"/>
          <cell r="HC68"/>
          <cell r="HD68"/>
          <cell r="HE68"/>
          <cell r="HF68"/>
          <cell r="HG68"/>
          <cell r="HH68"/>
          <cell r="HI68"/>
          <cell r="HJ68"/>
          <cell r="HK68"/>
          <cell r="HL68"/>
          <cell r="HM68"/>
          <cell r="HN68"/>
          <cell r="HO68"/>
          <cell r="HP68"/>
          <cell r="HQ68"/>
          <cell r="HR68"/>
          <cell r="HS68"/>
          <cell r="HT68"/>
          <cell r="HU68"/>
          <cell r="HV68"/>
          <cell r="HW68"/>
          <cell r="HX68"/>
          <cell r="HY68"/>
          <cell r="HZ68"/>
          <cell r="IA68"/>
          <cell r="IB68"/>
          <cell r="IC68"/>
          <cell r="ID68"/>
          <cell r="IE68"/>
          <cell r="IF68"/>
          <cell r="IG68"/>
          <cell r="IH68"/>
          <cell r="II68"/>
          <cell r="IJ68"/>
          <cell r="IK68"/>
          <cell r="IL68"/>
          <cell r="IM68"/>
          <cell r="IN68"/>
          <cell r="IO68"/>
          <cell r="IP68"/>
          <cell r="IQ68"/>
          <cell r="IR68"/>
          <cell r="IS68"/>
          <cell r="IT68"/>
          <cell r="IU68"/>
          <cell r="IV68"/>
          <cell r="IW68"/>
          <cell r="IX68"/>
          <cell r="IY68"/>
          <cell r="IZ68"/>
          <cell r="JA68"/>
          <cell r="JB68"/>
          <cell r="JC68"/>
          <cell r="JD68"/>
          <cell r="JE68"/>
          <cell r="JF68"/>
          <cell r="JG68"/>
          <cell r="JH68"/>
          <cell r="JI68"/>
          <cell r="JJ68"/>
          <cell r="JK68"/>
          <cell r="JL68"/>
          <cell r="JM68"/>
          <cell r="JN68"/>
          <cell r="JO68"/>
          <cell r="JP68"/>
          <cell r="JQ68"/>
          <cell r="JR68"/>
          <cell r="JS68"/>
          <cell r="JT68"/>
          <cell r="JU68"/>
          <cell r="JV68"/>
          <cell r="JW68"/>
          <cell r="JX68"/>
          <cell r="JY68"/>
          <cell r="JZ68"/>
          <cell r="KA68"/>
          <cell r="KB68"/>
          <cell r="KC68"/>
          <cell r="KD68"/>
          <cell r="KE68"/>
          <cell r="KF68"/>
          <cell r="KG68"/>
          <cell r="KH68"/>
          <cell r="KI68"/>
          <cell r="KJ68"/>
          <cell r="KK68"/>
          <cell r="KL68"/>
          <cell r="KM68"/>
          <cell r="KN68"/>
          <cell r="KO68"/>
          <cell r="KP68"/>
          <cell r="KQ68"/>
          <cell r="KR68"/>
          <cell r="KS68"/>
          <cell r="KT68"/>
          <cell r="KU68"/>
          <cell r="KV68"/>
          <cell r="KW68"/>
          <cell r="KX68"/>
          <cell r="KY68"/>
          <cell r="KZ68"/>
          <cell r="LA68"/>
          <cell r="LB68"/>
          <cell r="LC68"/>
          <cell r="LD68"/>
          <cell r="LE68"/>
          <cell r="LF68"/>
          <cell r="LG68"/>
          <cell r="LH68"/>
          <cell r="LI68"/>
        </row>
        <row r="69">
          <cell r="C69">
            <v>413</v>
          </cell>
          <cell r="D69">
            <v>413</v>
          </cell>
          <cell r="E69" t="str">
            <v>Rashodi za materijal</v>
          </cell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  <cell r="AI69"/>
          <cell r="AJ69"/>
          <cell r="AK69"/>
          <cell r="AL69"/>
          <cell r="AM69"/>
          <cell r="AN69"/>
          <cell r="AO69"/>
          <cell r="AP69"/>
          <cell r="AQ69"/>
          <cell r="AR69"/>
          <cell r="AS69"/>
          <cell r="AT69"/>
          <cell r="AU69"/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/>
          <cell r="BG69"/>
          <cell r="BH69"/>
          <cell r="BI69"/>
          <cell r="BJ69"/>
          <cell r="BK69"/>
          <cell r="BL69"/>
          <cell r="BM69"/>
          <cell r="BN69"/>
          <cell r="BO69"/>
          <cell r="BP69"/>
          <cell r="BQ69"/>
          <cell r="BR69"/>
          <cell r="BS69"/>
          <cell r="BT69"/>
          <cell r="BU69"/>
          <cell r="BV69"/>
          <cell r="BW69"/>
          <cell r="BX69"/>
          <cell r="BY69"/>
          <cell r="BZ69"/>
          <cell r="CA69"/>
          <cell r="CB69"/>
          <cell r="CC69"/>
          <cell r="CD69"/>
          <cell r="CE69"/>
          <cell r="CF69"/>
          <cell r="CG69"/>
          <cell r="CH69"/>
          <cell r="CI69"/>
          <cell r="CJ69"/>
          <cell r="CK69"/>
          <cell r="CL69">
            <v>1731979.6599999997</v>
          </cell>
          <cell r="CM69">
            <v>2425317.9600000009</v>
          </cell>
          <cell r="CN69">
            <v>2387853.52</v>
          </cell>
          <cell r="CO69">
            <v>1861509.3800000004</v>
          </cell>
          <cell r="CP69">
            <v>1558724.7399999998</v>
          </cell>
          <cell r="CQ69">
            <v>1781711.4100000006</v>
          </cell>
          <cell r="CR69">
            <v>1451041.02</v>
          </cell>
          <cell r="CS69">
            <v>2067913.99</v>
          </cell>
          <cell r="CT69">
            <v>1776948.5700000003</v>
          </cell>
          <cell r="CU69">
            <v>2217702.7300000004</v>
          </cell>
          <cell r="CV69">
            <v>2315316.7400000002</v>
          </cell>
          <cell r="CW69">
            <v>5693241.2300000023</v>
          </cell>
          <cell r="CX69">
            <v>1654244.6599999997</v>
          </cell>
          <cell r="CY69">
            <v>1756878.32</v>
          </cell>
          <cell r="CZ69">
            <v>2361059.9200000004</v>
          </cell>
          <cell r="DA69">
            <v>1598969.7499999995</v>
          </cell>
          <cell r="DB69">
            <v>1736657.1300000001</v>
          </cell>
          <cell r="DC69">
            <v>2742207.45</v>
          </cell>
          <cell r="DD69">
            <v>1644397.4700000009</v>
          </cell>
          <cell r="DE69">
            <v>1795823.8599999996</v>
          </cell>
          <cell r="DF69">
            <v>1934935.9600000004</v>
          </cell>
          <cell r="DG69">
            <v>1997456.8600000003</v>
          </cell>
          <cell r="DH69">
            <v>2609608.1299999994</v>
          </cell>
          <cell r="DI69">
            <v>6753045.8400000036</v>
          </cell>
          <cell r="DJ69">
            <v>640534.49</v>
          </cell>
          <cell r="DK69">
            <v>2652307.81</v>
          </cell>
          <cell r="DL69">
            <v>2149164.21</v>
          </cell>
          <cell r="DM69">
            <v>1774807.44</v>
          </cell>
          <cell r="DN69">
            <v>1664126.37</v>
          </cell>
          <cell r="DO69">
            <v>1399738.97</v>
          </cell>
          <cell r="DP69">
            <v>1573651.5</v>
          </cell>
          <cell r="DQ69">
            <v>1898974.16</v>
          </cell>
          <cell r="DR69">
            <v>1945590.43</v>
          </cell>
          <cell r="DS69">
            <v>1835158.53</v>
          </cell>
          <cell r="DT69">
            <v>2651287.6800000002</v>
          </cell>
          <cell r="DU69">
            <v>5420563.8799999999</v>
          </cell>
          <cell r="DV69">
            <v>787381.81</v>
          </cell>
          <cell r="DW69">
            <v>1547628.84</v>
          </cell>
          <cell r="DX69">
            <v>3302426.14</v>
          </cell>
          <cell r="DY69">
            <v>1991942.8199999996</v>
          </cell>
          <cell r="DZ69">
            <v>3084454.09</v>
          </cell>
          <cell r="EA69">
            <v>1480999.14</v>
          </cell>
          <cell r="EB69">
            <v>2809594.4</v>
          </cell>
          <cell r="EC69">
            <v>1992038.67</v>
          </cell>
          <cell r="ED69">
            <v>2806868.12</v>
          </cell>
          <cell r="EE69">
            <v>1474564.59</v>
          </cell>
          <cell r="EF69">
            <v>3308144.16</v>
          </cell>
          <cell r="EG69">
            <v>6709314.1200000001</v>
          </cell>
          <cell r="EH69">
            <v>956521.67</v>
          </cell>
          <cell r="EI69">
            <v>2109254.7599999998</v>
          </cell>
          <cell r="EJ69">
            <v>2769108.2</v>
          </cell>
          <cell r="EK69">
            <v>1859042.69</v>
          </cell>
          <cell r="EL69">
            <v>2061379.38</v>
          </cell>
          <cell r="EM69">
            <v>2036796.31</v>
          </cell>
          <cell r="EN69">
            <v>1900343.87</v>
          </cell>
          <cell r="EO69">
            <v>2421002.2400000002</v>
          </cell>
          <cell r="EP69">
            <v>1844593.48</v>
          </cell>
          <cell r="EQ69">
            <v>3032654.88</v>
          </cell>
          <cell r="ER69">
            <v>2235715.75</v>
          </cell>
          <cell r="ES69">
            <v>5973408.79</v>
          </cell>
          <cell r="ET69">
            <v>1028193.82</v>
          </cell>
          <cell r="EU69">
            <v>2319006.39</v>
          </cell>
          <cell r="EV69">
            <v>3799655</v>
          </cell>
          <cell r="EW69">
            <v>2444213.75</v>
          </cell>
          <cell r="EX69">
            <v>2819164.34</v>
          </cell>
          <cell r="EY69">
            <v>2228904.96</v>
          </cell>
          <cell r="EZ69">
            <v>2858658.74</v>
          </cell>
          <cell r="FA69">
            <v>2380224.89</v>
          </cell>
          <cell r="FB69">
            <v>1933588.85</v>
          </cell>
          <cell r="FC69">
            <v>2993464.74</v>
          </cell>
          <cell r="FD69">
            <v>3031428.93</v>
          </cell>
          <cell r="FE69">
            <v>8894630.3100000005</v>
          </cell>
          <cell r="FF69">
            <v>848989.3</v>
          </cell>
          <cell r="FG69">
            <v>2487120.0499999998</v>
          </cell>
          <cell r="FH69">
            <v>2593095.38</v>
          </cell>
          <cell r="FI69">
            <v>2483216.04</v>
          </cell>
          <cell r="FJ69">
            <v>2260839.3199999998</v>
          </cell>
          <cell r="FK69">
            <v>3136860.85</v>
          </cell>
          <cell r="FL69">
            <v>2237139.04</v>
          </cell>
          <cell r="FM69">
            <v>2457548.14</v>
          </cell>
          <cell r="FN69">
            <v>2640428.1199999996</v>
          </cell>
          <cell r="FO69">
            <v>3204990.77</v>
          </cell>
          <cell r="FP69">
            <v>3630587.64</v>
          </cell>
          <cell r="FQ69">
            <v>5176922.57</v>
          </cell>
          <cell r="FR69"/>
          <cell r="FS69"/>
          <cell r="FT69"/>
          <cell r="FU69"/>
          <cell r="FV69"/>
          <cell r="FW69"/>
          <cell r="FX69"/>
          <cell r="FY69"/>
          <cell r="FZ69"/>
          <cell r="GA69"/>
          <cell r="GB69"/>
          <cell r="GC69"/>
          <cell r="GD69"/>
          <cell r="GE69"/>
          <cell r="GF69"/>
          <cell r="GG69"/>
          <cell r="GH69"/>
          <cell r="GI69"/>
          <cell r="GJ69"/>
          <cell r="GK69"/>
          <cell r="GL69"/>
          <cell r="GM69"/>
          <cell r="GN69"/>
          <cell r="GO69"/>
          <cell r="GP69"/>
          <cell r="GQ69"/>
          <cell r="GR69"/>
          <cell r="GS69"/>
          <cell r="GT69"/>
          <cell r="GU69"/>
          <cell r="GV69"/>
          <cell r="GW69"/>
          <cell r="GX69"/>
          <cell r="GY69"/>
          <cell r="GZ69"/>
          <cell r="HA69"/>
          <cell r="HB69"/>
          <cell r="HC69"/>
          <cell r="HD69"/>
          <cell r="HE69"/>
          <cell r="HF69"/>
          <cell r="HG69"/>
          <cell r="HH69"/>
          <cell r="HI69"/>
          <cell r="HJ69"/>
          <cell r="HK69"/>
          <cell r="HL69"/>
          <cell r="HM69"/>
          <cell r="HN69"/>
          <cell r="HO69"/>
          <cell r="HP69"/>
          <cell r="HQ69"/>
          <cell r="HR69"/>
          <cell r="HS69"/>
          <cell r="HT69"/>
          <cell r="HU69"/>
          <cell r="HV69"/>
          <cell r="HW69"/>
          <cell r="HX69"/>
          <cell r="HY69"/>
          <cell r="HZ69"/>
          <cell r="IA69"/>
          <cell r="IB69"/>
          <cell r="IC69"/>
          <cell r="ID69"/>
          <cell r="IE69"/>
          <cell r="IF69"/>
          <cell r="IG69"/>
          <cell r="IH69"/>
          <cell r="II69"/>
          <cell r="IJ69"/>
          <cell r="IK69"/>
          <cell r="IL69"/>
          <cell r="IM69"/>
          <cell r="IN69"/>
          <cell r="IO69"/>
          <cell r="IP69"/>
          <cell r="IQ69"/>
          <cell r="IR69"/>
          <cell r="IS69"/>
          <cell r="IT69"/>
          <cell r="IU69"/>
          <cell r="IV69"/>
          <cell r="IW69"/>
          <cell r="IX69"/>
          <cell r="IY69"/>
          <cell r="IZ69"/>
          <cell r="JA69"/>
          <cell r="JB69"/>
          <cell r="JC69"/>
          <cell r="JD69"/>
          <cell r="JE69"/>
          <cell r="JF69"/>
          <cell r="JG69"/>
          <cell r="JH69"/>
          <cell r="JI69"/>
          <cell r="JJ69"/>
          <cell r="JK69"/>
          <cell r="JL69"/>
          <cell r="JM69"/>
          <cell r="JN69"/>
          <cell r="JO69"/>
          <cell r="JP69"/>
          <cell r="JQ69"/>
          <cell r="JR69"/>
          <cell r="JS69"/>
          <cell r="JT69"/>
          <cell r="JU69"/>
          <cell r="JV69"/>
          <cell r="JW69"/>
          <cell r="JX69"/>
          <cell r="JY69"/>
          <cell r="JZ69"/>
          <cell r="KA69"/>
          <cell r="KB69"/>
          <cell r="KC69"/>
          <cell r="KD69"/>
          <cell r="KE69"/>
          <cell r="KF69"/>
          <cell r="KG69"/>
          <cell r="KH69"/>
          <cell r="KI69"/>
          <cell r="KJ69"/>
          <cell r="KK69"/>
          <cell r="KL69"/>
          <cell r="KM69"/>
          <cell r="KN69"/>
          <cell r="KO69"/>
          <cell r="KP69"/>
          <cell r="KQ69"/>
          <cell r="KR69"/>
          <cell r="KS69"/>
          <cell r="KT69"/>
          <cell r="KU69"/>
          <cell r="KV69"/>
          <cell r="KW69"/>
          <cell r="KX69"/>
          <cell r="KY69"/>
          <cell r="KZ69"/>
          <cell r="LA69"/>
          <cell r="LB69"/>
          <cell r="LC69"/>
          <cell r="LD69"/>
          <cell r="LE69"/>
          <cell r="LF69"/>
          <cell r="LG69"/>
          <cell r="LH69"/>
          <cell r="LI69"/>
        </row>
        <row r="70">
          <cell r="D70">
            <v>4131</v>
          </cell>
          <cell r="E70" t="str">
            <v>Administrativni materijal</v>
          </cell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  <cell r="AI70"/>
          <cell r="AJ70"/>
          <cell r="AK70"/>
          <cell r="AL70"/>
          <cell r="AM70"/>
          <cell r="AN70"/>
          <cell r="AO70"/>
          <cell r="AP70"/>
          <cell r="AQ70"/>
          <cell r="AR70"/>
          <cell r="AS70"/>
          <cell r="AT70"/>
          <cell r="AU70"/>
          <cell r="AV70"/>
          <cell r="AW70"/>
          <cell r="AX70"/>
          <cell r="AY70"/>
          <cell r="AZ70"/>
          <cell r="BA70"/>
          <cell r="BB70"/>
          <cell r="BC70"/>
          <cell r="BD70"/>
          <cell r="BE70"/>
          <cell r="BF70"/>
          <cell r="BG70"/>
          <cell r="BH70"/>
          <cell r="BI70"/>
          <cell r="BJ70"/>
          <cell r="BK70"/>
          <cell r="BL70"/>
          <cell r="BM70"/>
          <cell r="BN70"/>
          <cell r="BO70"/>
          <cell r="BP70"/>
          <cell r="BQ70"/>
          <cell r="BR70"/>
          <cell r="BS70"/>
          <cell r="BT70"/>
          <cell r="BU70"/>
          <cell r="BV70"/>
          <cell r="BW70"/>
          <cell r="BX70"/>
          <cell r="BY70"/>
          <cell r="BZ70"/>
          <cell r="CA70"/>
          <cell r="CB70"/>
          <cell r="CC70"/>
          <cell r="CD70"/>
          <cell r="CE70"/>
          <cell r="CF70"/>
          <cell r="CG70"/>
          <cell r="CH70"/>
          <cell r="CI70"/>
          <cell r="CJ70"/>
          <cell r="CK70"/>
          <cell r="CL70">
            <v>52781.939999999981</v>
          </cell>
          <cell r="CM70">
            <v>353552.09000000049</v>
          </cell>
          <cell r="CN70">
            <v>306303.07999999996</v>
          </cell>
          <cell r="CO70">
            <v>274757.26000000047</v>
          </cell>
          <cell r="CP70">
            <v>306965.56999999972</v>
          </cell>
          <cell r="CQ70">
            <v>389335.88999999996</v>
          </cell>
          <cell r="CR70">
            <v>338308.39</v>
          </cell>
          <cell r="CS70">
            <v>339611.0399999998</v>
          </cell>
          <cell r="CT70">
            <v>541850.54000000027</v>
          </cell>
          <cell r="CU70">
            <v>396140.75000000023</v>
          </cell>
          <cell r="CV70">
            <v>300982.39999999973</v>
          </cell>
          <cell r="CW70">
            <v>1099854.6700000011</v>
          </cell>
          <cell r="CX70">
            <v>191135.16999999995</v>
          </cell>
          <cell r="CY70">
            <v>227479.39999999997</v>
          </cell>
          <cell r="CZ70">
            <v>364307.9600000002</v>
          </cell>
          <cell r="DA70">
            <v>281048.11000000004</v>
          </cell>
          <cell r="DB70">
            <v>338147.74000000011</v>
          </cell>
          <cell r="DC70">
            <v>238038.90999999995</v>
          </cell>
          <cell r="DD70">
            <v>266591.60000000038</v>
          </cell>
          <cell r="DE70">
            <v>232904.34000000003</v>
          </cell>
          <cell r="DF70">
            <v>351431.87000000034</v>
          </cell>
          <cell r="DG70">
            <v>480146.22000000003</v>
          </cell>
          <cell r="DH70">
            <v>353636.01999999967</v>
          </cell>
          <cell r="DI70">
            <v>1154503.2300000009</v>
          </cell>
          <cell r="DJ70">
            <v>80079.959999999992</v>
          </cell>
          <cell r="DK70">
            <v>300983.50000000017</v>
          </cell>
          <cell r="DL70">
            <v>297501.88999999926</v>
          </cell>
          <cell r="DM70">
            <v>276404.5499999997</v>
          </cell>
          <cell r="DN70">
            <v>212854.68999999977</v>
          </cell>
          <cell r="DO70">
            <v>284909.66999999952</v>
          </cell>
          <cell r="DP70">
            <v>214198.51000000018</v>
          </cell>
          <cell r="DQ70">
            <v>319910.18999999994</v>
          </cell>
          <cell r="DR70">
            <v>395481.64999999967</v>
          </cell>
          <cell r="DS70">
            <v>262292.9200000001</v>
          </cell>
          <cell r="DT70">
            <v>351966.18000000052</v>
          </cell>
          <cell r="DU70">
            <v>1508867.4100000006</v>
          </cell>
          <cell r="DV70">
            <v>132632.83000000002</v>
          </cell>
          <cell r="DW70">
            <v>230088.06999999992</v>
          </cell>
          <cell r="DX70">
            <v>746695.36000000022</v>
          </cell>
          <cell r="DY70">
            <v>328614.11000000016</v>
          </cell>
          <cell r="DZ70">
            <v>311314.07</v>
          </cell>
          <cell r="EB70"/>
          <cell r="EC70"/>
          <cell r="ED70"/>
          <cell r="EE70"/>
          <cell r="EF70"/>
          <cell r="EG70"/>
          <cell r="EH70"/>
          <cell r="EI70"/>
          <cell r="EJ70"/>
          <cell r="EK70"/>
          <cell r="EL70"/>
          <cell r="EM70"/>
          <cell r="EN70"/>
          <cell r="EO70"/>
          <cell r="EP70"/>
          <cell r="EQ70"/>
          <cell r="ER70"/>
          <cell r="ES70"/>
          <cell r="ET70"/>
          <cell r="EU70"/>
          <cell r="EV70"/>
          <cell r="EW70"/>
          <cell r="EX70"/>
          <cell r="EY70"/>
          <cell r="EZ70"/>
          <cell r="FA70"/>
          <cell r="FB70"/>
          <cell r="FC70"/>
          <cell r="FD70"/>
          <cell r="FE70"/>
          <cell r="FF70"/>
          <cell r="FG70"/>
          <cell r="FH70"/>
          <cell r="FI70"/>
          <cell r="FJ70"/>
          <cell r="FK70"/>
          <cell r="FL70"/>
          <cell r="FM70"/>
          <cell r="FN70"/>
          <cell r="FO70"/>
          <cell r="FP70"/>
          <cell r="FQ70"/>
          <cell r="FR70"/>
          <cell r="FS70"/>
          <cell r="FT70"/>
          <cell r="FU70"/>
          <cell r="FV70"/>
          <cell r="FW70"/>
          <cell r="FX70"/>
          <cell r="FY70"/>
          <cell r="FZ70"/>
          <cell r="GA70"/>
          <cell r="GB70"/>
          <cell r="GC70"/>
          <cell r="GD70"/>
          <cell r="GE70"/>
          <cell r="GF70"/>
          <cell r="GG70"/>
          <cell r="GH70"/>
          <cell r="GI70"/>
          <cell r="GJ70"/>
          <cell r="GK70"/>
          <cell r="GL70"/>
          <cell r="GM70"/>
          <cell r="GN70"/>
          <cell r="GO70"/>
          <cell r="GP70"/>
          <cell r="GQ70"/>
          <cell r="GR70"/>
          <cell r="GS70"/>
          <cell r="GT70"/>
          <cell r="GU70"/>
          <cell r="GV70"/>
          <cell r="GW70"/>
          <cell r="GX70"/>
          <cell r="GY70"/>
          <cell r="GZ70"/>
          <cell r="HA70"/>
          <cell r="HB70"/>
          <cell r="HC70"/>
          <cell r="HD70"/>
          <cell r="HE70"/>
          <cell r="HF70"/>
          <cell r="HG70"/>
          <cell r="HH70"/>
          <cell r="HI70"/>
          <cell r="HJ70"/>
          <cell r="HK70"/>
          <cell r="HL70"/>
          <cell r="HM70"/>
          <cell r="HN70"/>
          <cell r="HO70"/>
          <cell r="HP70"/>
          <cell r="HQ70"/>
          <cell r="HR70"/>
          <cell r="HS70"/>
          <cell r="HT70"/>
          <cell r="HU70"/>
          <cell r="HV70"/>
          <cell r="HW70"/>
          <cell r="HX70"/>
          <cell r="HY70"/>
          <cell r="HZ70"/>
          <cell r="IA70"/>
          <cell r="IB70"/>
          <cell r="IC70"/>
          <cell r="ID70"/>
          <cell r="IE70"/>
          <cell r="IF70"/>
          <cell r="IG70"/>
          <cell r="IH70"/>
          <cell r="II70"/>
          <cell r="IJ70"/>
          <cell r="IK70"/>
          <cell r="IL70"/>
          <cell r="IM70"/>
          <cell r="IN70"/>
          <cell r="IO70"/>
          <cell r="IP70"/>
          <cell r="IQ70"/>
          <cell r="IR70"/>
          <cell r="IS70"/>
          <cell r="IT70"/>
          <cell r="IU70"/>
          <cell r="IV70"/>
          <cell r="IW70"/>
          <cell r="IX70"/>
          <cell r="IY70"/>
          <cell r="IZ70"/>
          <cell r="JA70"/>
          <cell r="JB70"/>
          <cell r="JC70"/>
          <cell r="JD70"/>
          <cell r="JE70"/>
          <cell r="JF70"/>
          <cell r="JG70"/>
          <cell r="JH70"/>
          <cell r="JI70"/>
          <cell r="JJ70"/>
          <cell r="JK70"/>
          <cell r="JL70"/>
          <cell r="JM70"/>
          <cell r="JN70"/>
          <cell r="JO70"/>
          <cell r="JP70"/>
          <cell r="JQ70"/>
          <cell r="JR70"/>
          <cell r="JS70"/>
          <cell r="JT70"/>
          <cell r="JU70"/>
          <cell r="JV70"/>
          <cell r="JW70"/>
          <cell r="JX70"/>
          <cell r="JY70"/>
          <cell r="JZ70"/>
          <cell r="KA70"/>
          <cell r="KB70"/>
          <cell r="KC70"/>
          <cell r="KD70"/>
          <cell r="KE70"/>
          <cell r="KF70"/>
          <cell r="KG70"/>
          <cell r="KH70"/>
          <cell r="KI70"/>
          <cell r="KJ70"/>
          <cell r="KK70"/>
          <cell r="KL70"/>
          <cell r="KM70"/>
          <cell r="KN70"/>
          <cell r="KO70"/>
          <cell r="KP70"/>
          <cell r="KQ70"/>
          <cell r="KR70"/>
          <cell r="KS70"/>
          <cell r="KT70"/>
          <cell r="KU70"/>
          <cell r="KV70"/>
          <cell r="KW70"/>
          <cell r="KX70"/>
          <cell r="KY70"/>
          <cell r="KZ70"/>
          <cell r="LA70"/>
          <cell r="LB70"/>
          <cell r="LC70"/>
          <cell r="LD70"/>
          <cell r="LE70"/>
          <cell r="LF70"/>
          <cell r="LG70"/>
          <cell r="LH70"/>
          <cell r="LI70"/>
        </row>
        <row r="71">
          <cell r="D71">
            <v>4132</v>
          </cell>
          <cell r="E71" t="str">
            <v>Materijal za zdravstvenu zaštitu</v>
          </cell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/>
          <cell r="AI71"/>
          <cell r="AJ71"/>
          <cell r="AK71"/>
          <cell r="AL71"/>
          <cell r="AM71"/>
          <cell r="AN71"/>
          <cell r="AO71"/>
          <cell r="AP71"/>
          <cell r="AQ71"/>
          <cell r="AR71"/>
          <cell r="AS71"/>
          <cell r="AT71"/>
          <cell r="AU71"/>
          <cell r="AV71"/>
          <cell r="AW71"/>
          <cell r="AX71"/>
          <cell r="AY71"/>
          <cell r="AZ71"/>
          <cell r="BA71"/>
          <cell r="BB71"/>
          <cell r="BC71"/>
          <cell r="BD71"/>
          <cell r="BE71"/>
          <cell r="BF71"/>
          <cell r="BG71"/>
          <cell r="BH71"/>
          <cell r="BI71"/>
          <cell r="BJ71"/>
          <cell r="BK71"/>
          <cell r="BL71"/>
          <cell r="BM71"/>
          <cell r="BN71"/>
          <cell r="BO71"/>
          <cell r="BP71"/>
          <cell r="BQ71"/>
          <cell r="BR71"/>
          <cell r="BS71"/>
          <cell r="BT71"/>
          <cell r="BU71"/>
          <cell r="BV71"/>
          <cell r="BW71"/>
          <cell r="BX71"/>
          <cell r="BY71"/>
          <cell r="BZ71"/>
          <cell r="CA71"/>
          <cell r="CB71"/>
          <cell r="CC71"/>
          <cell r="CD71"/>
          <cell r="CE71"/>
          <cell r="CF71"/>
          <cell r="CG71"/>
          <cell r="CH71"/>
          <cell r="CI71"/>
          <cell r="CJ71"/>
          <cell r="CK71"/>
          <cell r="CL71">
            <v>41666.67</v>
          </cell>
          <cell r="CM71">
            <v>44224.53</v>
          </cell>
          <cell r="CN71">
            <v>48596.060000000005</v>
          </cell>
          <cell r="CO71">
            <v>55256.95</v>
          </cell>
          <cell r="CP71">
            <v>51808.34</v>
          </cell>
          <cell r="CQ71">
            <v>51299.899999999994</v>
          </cell>
          <cell r="CR71">
            <v>13018.39</v>
          </cell>
          <cell r="CS71">
            <v>90371.86</v>
          </cell>
          <cell r="CT71">
            <v>51900.630000000012</v>
          </cell>
          <cell r="CU71">
            <v>51161.91</v>
          </cell>
          <cell r="CV71">
            <v>43639.68</v>
          </cell>
          <cell r="CW71">
            <v>112935.21000000005</v>
          </cell>
          <cell r="CX71">
            <v>906.51</v>
          </cell>
          <cell r="CY71">
            <v>99288.55</v>
          </cell>
          <cell r="CZ71">
            <v>60220.399999999994</v>
          </cell>
          <cell r="DA71">
            <v>59557.75</v>
          </cell>
          <cell r="DB71">
            <v>53401.990000000005</v>
          </cell>
          <cell r="DC71">
            <v>57527.649999999994</v>
          </cell>
          <cell r="DD71">
            <v>58139.169999999984</v>
          </cell>
          <cell r="DE71">
            <v>75117.91</v>
          </cell>
          <cell r="DF71">
            <v>60518.11</v>
          </cell>
          <cell r="DG71">
            <v>56298.99000000002</v>
          </cell>
          <cell r="DH71">
            <v>57434.280000000006</v>
          </cell>
          <cell r="DI71">
            <v>95845.599999999991</v>
          </cell>
          <cell r="DJ71">
            <v>18278.789999999997</v>
          </cell>
          <cell r="DK71">
            <v>115910.84000000001</v>
          </cell>
          <cell r="DL71">
            <v>65758.37</v>
          </cell>
          <cell r="DM71">
            <v>71114.360000000015</v>
          </cell>
          <cell r="DN71">
            <v>60621.33</v>
          </cell>
          <cell r="DO71">
            <v>61009.72</v>
          </cell>
          <cell r="DP71">
            <v>100144.39</v>
          </cell>
          <cell r="DQ71">
            <v>65151.12</v>
          </cell>
          <cell r="DR71">
            <v>59732.159999999996</v>
          </cell>
          <cell r="DS71">
            <v>60135.98</v>
          </cell>
          <cell r="DT71">
            <v>86034.569999999992</v>
          </cell>
          <cell r="DU71">
            <v>214773.13999999993</v>
          </cell>
          <cell r="DV71">
            <v>59529.479999999996</v>
          </cell>
          <cell r="DW71">
            <v>5608.1999999999989</v>
          </cell>
          <cell r="DX71">
            <v>119962.43</v>
          </cell>
          <cell r="DY71">
            <v>89241.030000000028</v>
          </cell>
          <cell r="DZ71">
            <v>62917.279999999999</v>
          </cell>
          <cell r="EB71"/>
          <cell r="EC71"/>
          <cell r="ED71"/>
          <cell r="EE71"/>
          <cell r="EF71"/>
          <cell r="EG71"/>
          <cell r="EH71"/>
          <cell r="EI71"/>
          <cell r="EJ71"/>
          <cell r="EK71"/>
          <cell r="EL71"/>
          <cell r="EM71"/>
          <cell r="EN71"/>
          <cell r="EO71"/>
          <cell r="EP71"/>
          <cell r="EQ71"/>
          <cell r="ER71"/>
          <cell r="ES71"/>
          <cell r="ET71"/>
          <cell r="EU71"/>
          <cell r="EV71"/>
          <cell r="EW71"/>
          <cell r="EX71"/>
          <cell r="EY71"/>
          <cell r="EZ71"/>
          <cell r="FA71"/>
          <cell r="FB71"/>
          <cell r="FC71"/>
          <cell r="FD71"/>
          <cell r="FE71"/>
          <cell r="FF71"/>
          <cell r="FG71"/>
          <cell r="FH71"/>
          <cell r="FI71"/>
          <cell r="FJ71"/>
          <cell r="FK71"/>
          <cell r="FL71"/>
          <cell r="FM71"/>
          <cell r="FN71"/>
          <cell r="FO71"/>
          <cell r="FP71"/>
          <cell r="FQ71"/>
          <cell r="FR71"/>
          <cell r="FS71"/>
          <cell r="FT71"/>
          <cell r="FU71"/>
          <cell r="FV71"/>
          <cell r="FW71"/>
          <cell r="FX71"/>
          <cell r="FY71"/>
          <cell r="FZ71"/>
          <cell r="GA71"/>
          <cell r="GB71"/>
          <cell r="GC71"/>
          <cell r="GD71"/>
          <cell r="GE71"/>
          <cell r="GF71"/>
          <cell r="GG71"/>
          <cell r="GH71"/>
          <cell r="GI71"/>
          <cell r="GJ71"/>
          <cell r="GK71"/>
          <cell r="GL71"/>
          <cell r="GM71"/>
          <cell r="GN71"/>
          <cell r="GO71"/>
          <cell r="GP71"/>
          <cell r="GQ71"/>
          <cell r="GR71"/>
          <cell r="GS71"/>
          <cell r="GT71"/>
          <cell r="GU71"/>
          <cell r="GV71"/>
          <cell r="GW71"/>
          <cell r="GX71"/>
          <cell r="GY71"/>
          <cell r="GZ71"/>
          <cell r="HA71"/>
          <cell r="HB71"/>
          <cell r="HC71"/>
          <cell r="HD71"/>
          <cell r="HE71"/>
          <cell r="HF71"/>
          <cell r="HG71"/>
          <cell r="HH71"/>
          <cell r="HI71"/>
          <cell r="HJ71"/>
          <cell r="HK71"/>
          <cell r="HL71"/>
          <cell r="HM71"/>
          <cell r="HN71"/>
          <cell r="HO71"/>
          <cell r="HP71"/>
          <cell r="HQ71"/>
          <cell r="HR71"/>
          <cell r="HS71"/>
          <cell r="HT71"/>
          <cell r="HU71"/>
          <cell r="HV71"/>
          <cell r="HW71"/>
          <cell r="HX71"/>
          <cell r="HY71"/>
          <cell r="HZ71"/>
          <cell r="IA71"/>
          <cell r="IB71"/>
          <cell r="IC71"/>
          <cell r="ID71"/>
          <cell r="IE71"/>
          <cell r="IF71"/>
          <cell r="IG71"/>
          <cell r="IH71"/>
          <cell r="II71"/>
          <cell r="IJ71"/>
          <cell r="IK71"/>
          <cell r="IL71"/>
          <cell r="IM71"/>
          <cell r="IN71"/>
          <cell r="IO71"/>
          <cell r="IP71"/>
          <cell r="IQ71"/>
          <cell r="IR71"/>
          <cell r="IS71"/>
          <cell r="IT71"/>
          <cell r="IU71"/>
          <cell r="IV71"/>
          <cell r="IW71"/>
          <cell r="IX71"/>
          <cell r="IY71"/>
          <cell r="IZ71"/>
          <cell r="JA71"/>
          <cell r="JB71"/>
          <cell r="JC71"/>
          <cell r="JD71"/>
          <cell r="JE71"/>
          <cell r="JF71"/>
          <cell r="JG71"/>
          <cell r="JH71"/>
          <cell r="JI71"/>
          <cell r="JJ71"/>
          <cell r="JK71"/>
          <cell r="JL71"/>
          <cell r="JM71"/>
          <cell r="JN71"/>
          <cell r="JO71"/>
          <cell r="JP71"/>
          <cell r="JQ71"/>
          <cell r="JR71"/>
          <cell r="JS71"/>
          <cell r="JT71"/>
          <cell r="JU71"/>
          <cell r="JV71"/>
          <cell r="JW71"/>
          <cell r="JX71"/>
          <cell r="JY71"/>
          <cell r="JZ71"/>
          <cell r="KA71"/>
          <cell r="KB71"/>
          <cell r="KC71"/>
          <cell r="KD71"/>
          <cell r="KE71"/>
          <cell r="KF71"/>
          <cell r="KG71"/>
          <cell r="KH71"/>
          <cell r="KI71"/>
          <cell r="KJ71"/>
          <cell r="KK71"/>
          <cell r="KL71"/>
          <cell r="KM71"/>
          <cell r="KN71"/>
          <cell r="KO71"/>
          <cell r="KP71"/>
          <cell r="KQ71"/>
          <cell r="KR71"/>
          <cell r="KS71"/>
          <cell r="KT71"/>
          <cell r="KU71"/>
          <cell r="KV71"/>
          <cell r="KW71"/>
          <cell r="KX71"/>
          <cell r="KY71"/>
          <cell r="KZ71"/>
          <cell r="LA71"/>
          <cell r="LB71"/>
          <cell r="LC71"/>
          <cell r="LD71"/>
          <cell r="LE71"/>
          <cell r="LF71"/>
          <cell r="LG71"/>
          <cell r="LH71"/>
          <cell r="LI71"/>
        </row>
        <row r="72">
          <cell r="D72">
            <v>4133</v>
          </cell>
          <cell r="E72" t="str">
            <v>Materijal za posebne namjene</v>
          </cell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  <cell r="AE72"/>
          <cell r="AF72"/>
          <cell r="AG72"/>
          <cell r="AH72"/>
          <cell r="AI72"/>
          <cell r="AJ72"/>
          <cell r="AK72"/>
          <cell r="AL72"/>
          <cell r="AM72"/>
          <cell r="AN72"/>
          <cell r="AO72"/>
          <cell r="AP72"/>
          <cell r="AQ72"/>
          <cell r="AR72"/>
          <cell r="AS72"/>
          <cell r="AT72"/>
          <cell r="AU72"/>
          <cell r="AV72"/>
          <cell r="AW72"/>
          <cell r="AX72"/>
          <cell r="AY72"/>
          <cell r="AZ72"/>
          <cell r="BA72"/>
          <cell r="BB72"/>
          <cell r="BC72"/>
          <cell r="BD72"/>
          <cell r="BE72"/>
          <cell r="BF72"/>
          <cell r="BG72"/>
          <cell r="BH72"/>
          <cell r="BI72"/>
          <cell r="BJ72"/>
          <cell r="BK72"/>
          <cell r="BL72"/>
          <cell r="BM72"/>
          <cell r="BN72"/>
          <cell r="BO72"/>
          <cell r="BP72"/>
          <cell r="BQ72"/>
          <cell r="BR72"/>
          <cell r="BS72"/>
          <cell r="BT72"/>
          <cell r="BU72"/>
          <cell r="BV72"/>
          <cell r="BW72"/>
          <cell r="BX72"/>
          <cell r="BY72"/>
          <cell r="BZ72"/>
          <cell r="CA72"/>
          <cell r="CB72"/>
          <cell r="CC72"/>
          <cell r="CD72"/>
          <cell r="CE72"/>
          <cell r="CF72"/>
          <cell r="CG72"/>
          <cell r="CH72"/>
          <cell r="CI72"/>
          <cell r="CJ72"/>
          <cell r="CK72"/>
          <cell r="CL72">
            <v>106191.58999999998</v>
          </cell>
          <cell r="CM72">
            <v>228987.16</v>
          </cell>
          <cell r="CN72">
            <v>666204.63000000012</v>
          </cell>
          <cell r="CO72">
            <v>395023.24999999988</v>
          </cell>
          <cell r="CP72">
            <v>374579.87999999989</v>
          </cell>
          <cell r="CQ72">
            <v>417230.24000000046</v>
          </cell>
          <cell r="CR72">
            <v>493891.35999999993</v>
          </cell>
          <cell r="CS72">
            <v>347483.81999999995</v>
          </cell>
          <cell r="CT72">
            <v>376318.65</v>
          </cell>
          <cell r="CU72">
            <v>337698.44000000018</v>
          </cell>
          <cell r="CV72">
            <v>457140.49</v>
          </cell>
          <cell r="CW72">
            <v>1167231.1400000004</v>
          </cell>
          <cell r="CX72">
            <v>221647.15999999989</v>
          </cell>
          <cell r="CY72">
            <v>329176.18000000017</v>
          </cell>
          <cell r="CZ72">
            <v>519016.97999999986</v>
          </cell>
          <cell r="DA72">
            <v>322821.71999999962</v>
          </cell>
          <cell r="DB72">
            <v>481206.3499999998</v>
          </cell>
          <cell r="DC72">
            <v>539972.26</v>
          </cell>
          <cell r="DD72">
            <v>279025.43</v>
          </cell>
          <cell r="DE72">
            <v>372881.23999999993</v>
          </cell>
          <cell r="DF72">
            <v>433431.72000000009</v>
          </cell>
          <cell r="DG72">
            <v>615374.76</v>
          </cell>
          <cell r="DH72">
            <v>425428.86999999988</v>
          </cell>
          <cell r="DI72">
            <v>672597.6600000005</v>
          </cell>
          <cell r="DJ72">
            <v>52082.229999999974</v>
          </cell>
          <cell r="DK72">
            <v>305176.93999999983</v>
          </cell>
          <cell r="DL72">
            <v>509922.74999999988</v>
          </cell>
          <cell r="DM72">
            <v>305263.06000000011</v>
          </cell>
          <cell r="DN72">
            <v>277327.90999999997</v>
          </cell>
          <cell r="DO72">
            <v>324956.65000000002</v>
          </cell>
          <cell r="DP72">
            <v>271499.90999999986</v>
          </cell>
          <cell r="DQ72">
            <v>379815.09000000026</v>
          </cell>
          <cell r="DR72">
            <v>349492.41</v>
          </cell>
          <cell r="DS72">
            <v>361116.42000000016</v>
          </cell>
          <cell r="DT72">
            <v>332955.7100000002</v>
          </cell>
          <cell r="DU72">
            <v>1208406.2300000002</v>
          </cell>
          <cell r="DV72">
            <v>70646.430000000022</v>
          </cell>
          <cell r="DW72">
            <v>405632.18000000005</v>
          </cell>
          <cell r="DX72">
            <v>436810.06999999995</v>
          </cell>
          <cell r="DY72">
            <v>313025.9499999999</v>
          </cell>
          <cell r="DZ72">
            <v>1150695.06</v>
          </cell>
          <cell r="EB72"/>
          <cell r="EC72"/>
          <cell r="ED72"/>
          <cell r="EE72"/>
          <cell r="EF72"/>
          <cell r="EG72"/>
          <cell r="EH72"/>
          <cell r="EI72"/>
          <cell r="EJ72"/>
          <cell r="EK72"/>
          <cell r="EL72"/>
          <cell r="EM72"/>
          <cell r="EN72"/>
          <cell r="EO72"/>
          <cell r="EP72"/>
          <cell r="EQ72"/>
          <cell r="ER72"/>
          <cell r="ES72"/>
          <cell r="ET72"/>
          <cell r="EU72"/>
          <cell r="EV72"/>
          <cell r="EW72"/>
          <cell r="EX72"/>
          <cell r="EY72"/>
          <cell r="EZ72"/>
          <cell r="FA72"/>
          <cell r="FB72"/>
          <cell r="FC72"/>
          <cell r="FD72"/>
          <cell r="FE72"/>
          <cell r="FF72"/>
          <cell r="FG72"/>
          <cell r="FH72"/>
          <cell r="FI72"/>
          <cell r="FJ72"/>
          <cell r="FK72"/>
          <cell r="FL72"/>
          <cell r="FM72"/>
          <cell r="FN72"/>
          <cell r="FO72"/>
          <cell r="FP72"/>
          <cell r="FQ72"/>
          <cell r="FR72"/>
          <cell r="FS72"/>
          <cell r="FT72"/>
          <cell r="FU72"/>
          <cell r="FV72"/>
          <cell r="FW72"/>
          <cell r="FX72"/>
          <cell r="FY72"/>
          <cell r="FZ72"/>
          <cell r="GA72"/>
          <cell r="GB72"/>
          <cell r="GC72"/>
          <cell r="GD72"/>
          <cell r="GE72"/>
          <cell r="GF72"/>
          <cell r="GG72"/>
          <cell r="GH72"/>
          <cell r="GI72"/>
          <cell r="GJ72"/>
          <cell r="GK72"/>
          <cell r="GL72"/>
          <cell r="GM72"/>
          <cell r="GN72"/>
          <cell r="GO72"/>
          <cell r="GP72"/>
          <cell r="GQ72"/>
          <cell r="GR72"/>
          <cell r="GS72"/>
          <cell r="GT72"/>
          <cell r="GU72"/>
          <cell r="GV72"/>
          <cell r="GW72"/>
          <cell r="GX72"/>
          <cell r="GY72"/>
          <cell r="GZ72"/>
          <cell r="HA72"/>
          <cell r="HB72"/>
          <cell r="HC72"/>
          <cell r="HD72"/>
          <cell r="HE72"/>
          <cell r="HF72"/>
          <cell r="HG72"/>
          <cell r="HH72"/>
          <cell r="HI72"/>
          <cell r="HJ72"/>
          <cell r="HK72"/>
          <cell r="HL72"/>
          <cell r="HM72"/>
          <cell r="HN72"/>
          <cell r="HO72"/>
          <cell r="HP72"/>
          <cell r="HQ72"/>
          <cell r="HR72"/>
          <cell r="HS72"/>
          <cell r="HT72"/>
          <cell r="HU72"/>
          <cell r="HV72"/>
          <cell r="HW72"/>
          <cell r="HX72"/>
          <cell r="HY72"/>
          <cell r="HZ72"/>
          <cell r="IA72"/>
          <cell r="IB72"/>
          <cell r="IC72"/>
          <cell r="ID72"/>
          <cell r="IE72"/>
          <cell r="IF72"/>
          <cell r="IG72"/>
          <cell r="IH72"/>
          <cell r="II72"/>
          <cell r="IJ72"/>
          <cell r="IK72"/>
          <cell r="IL72"/>
          <cell r="IM72"/>
          <cell r="IN72"/>
          <cell r="IO72"/>
          <cell r="IP72"/>
          <cell r="IQ72"/>
          <cell r="IR72"/>
          <cell r="IS72"/>
          <cell r="IT72"/>
          <cell r="IU72"/>
          <cell r="IV72"/>
          <cell r="IW72"/>
          <cell r="IX72"/>
          <cell r="IY72"/>
          <cell r="IZ72"/>
          <cell r="JA72"/>
          <cell r="JB72"/>
          <cell r="JC72"/>
          <cell r="JD72"/>
          <cell r="JE72"/>
          <cell r="JF72"/>
          <cell r="JG72"/>
          <cell r="JH72"/>
          <cell r="JI72"/>
          <cell r="JJ72"/>
          <cell r="JK72"/>
          <cell r="JL72"/>
          <cell r="JM72"/>
          <cell r="JN72"/>
          <cell r="JO72"/>
          <cell r="JP72"/>
          <cell r="JQ72"/>
          <cell r="JR72"/>
          <cell r="JS72"/>
          <cell r="JT72"/>
          <cell r="JU72"/>
          <cell r="JV72"/>
          <cell r="JW72"/>
          <cell r="JX72"/>
          <cell r="JY72"/>
          <cell r="JZ72"/>
          <cell r="KA72"/>
          <cell r="KB72"/>
          <cell r="KC72"/>
          <cell r="KD72"/>
          <cell r="KE72"/>
          <cell r="KF72"/>
          <cell r="KG72"/>
          <cell r="KH72"/>
          <cell r="KI72"/>
          <cell r="KJ72"/>
          <cell r="KK72"/>
          <cell r="KL72"/>
          <cell r="KM72"/>
          <cell r="KN72"/>
          <cell r="KO72"/>
          <cell r="KP72"/>
          <cell r="KQ72"/>
          <cell r="KR72"/>
          <cell r="KS72"/>
          <cell r="KT72"/>
          <cell r="KU72"/>
          <cell r="KV72"/>
          <cell r="KW72"/>
          <cell r="KX72"/>
          <cell r="KY72"/>
          <cell r="KZ72"/>
          <cell r="LA72"/>
          <cell r="LB72"/>
          <cell r="LC72"/>
          <cell r="LD72"/>
          <cell r="LE72"/>
          <cell r="LF72"/>
          <cell r="LG72"/>
          <cell r="LH72"/>
          <cell r="LI72"/>
        </row>
        <row r="73">
          <cell r="D73">
            <v>4134</v>
          </cell>
          <cell r="E73" t="str">
            <v>Rashodi za energiju</v>
          </cell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  <cell r="AE73"/>
          <cell r="AF73"/>
          <cell r="AG73"/>
          <cell r="AH73"/>
          <cell r="AI73"/>
          <cell r="AJ73"/>
          <cell r="AK73"/>
          <cell r="AL73"/>
          <cell r="AM73"/>
          <cell r="AN73"/>
          <cell r="AO73"/>
          <cell r="AP73"/>
          <cell r="AQ73"/>
          <cell r="AR73"/>
          <cell r="AS73"/>
          <cell r="AT73"/>
          <cell r="AU73"/>
          <cell r="AV73"/>
          <cell r="AW73"/>
          <cell r="AX73"/>
          <cell r="AY73"/>
          <cell r="AZ73"/>
          <cell r="BA73"/>
          <cell r="BB73"/>
          <cell r="BC73"/>
          <cell r="BD73"/>
          <cell r="BE73"/>
          <cell r="BF73"/>
          <cell r="BG73"/>
          <cell r="BH73"/>
          <cell r="BI73"/>
          <cell r="BJ73"/>
          <cell r="BK73"/>
          <cell r="BL73"/>
          <cell r="BM73"/>
          <cell r="BN73"/>
          <cell r="BO73"/>
          <cell r="BP73"/>
          <cell r="BQ73"/>
          <cell r="BR73"/>
          <cell r="BS73"/>
          <cell r="BT73"/>
          <cell r="BU73"/>
          <cell r="BV73"/>
          <cell r="BW73"/>
          <cell r="BX73"/>
          <cell r="BY73"/>
          <cell r="BZ73"/>
          <cell r="CA73"/>
          <cell r="CB73"/>
          <cell r="CC73"/>
          <cell r="CD73"/>
          <cell r="CE73"/>
          <cell r="CF73"/>
          <cell r="CG73"/>
          <cell r="CH73"/>
          <cell r="CI73"/>
          <cell r="CJ73"/>
          <cell r="CK73"/>
          <cell r="CL73">
            <v>367796.15</v>
          </cell>
          <cell r="CM73">
            <v>932864.90000000026</v>
          </cell>
          <cell r="CN73">
            <v>470950.32</v>
          </cell>
          <cell r="CO73">
            <v>332090.72000000015</v>
          </cell>
          <cell r="CP73">
            <v>621423.91</v>
          </cell>
          <cell r="CQ73">
            <v>595192.07999999996</v>
          </cell>
          <cell r="CR73">
            <v>406352.31999999995</v>
          </cell>
          <cell r="CS73">
            <v>125974.06000000001</v>
          </cell>
          <cell r="CT73">
            <v>457964.40000000014</v>
          </cell>
          <cell r="CU73">
            <v>350811.00999999978</v>
          </cell>
          <cell r="CV73">
            <v>991316.97000000044</v>
          </cell>
          <cell r="CW73">
            <v>1177899.8700000003</v>
          </cell>
          <cell r="CX73">
            <v>285542.79000000004</v>
          </cell>
          <cell r="CY73">
            <v>238238.80000000019</v>
          </cell>
          <cell r="CZ73">
            <v>701843.73999999987</v>
          </cell>
          <cell r="DA73">
            <v>292768.44000000018</v>
          </cell>
          <cell r="DB73">
            <v>524744.2300000001</v>
          </cell>
          <cell r="DC73">
            <v>783503.76000000047</v>
          </cell>
          <cell r="DD73">
            <v>435800.35000000003</v>
          </cell>
          <cell r="DE73">
            <v>581410.33999999973</v>
          </cell>
          <cell r="DF73">
            <v>361900.25999999983</v>
          </cell>
          <cell r="DG73">
            <v>294486.82</v>
          </cell>
          <cell r="DH73">
            <v>701248.41</v>
          </cell>
          <cell r="DI73">
            <v>2160316.1400000011</v>
          </cell>
          <cell r="DJ73">
            <v>279982.03000000003</v>
          </cell>
          <cell r="DK73">
            <v>896792.38999999966</v>
          </cell>
          <cell r="DL73">
            <v>538842.70999999985</v>
          </cell>
          <cell r="DM73">
            <v>562051.24999999988</v>
          </cell>
          <cell r="DN73">
            <v>572952.08999999985</v>
          </cell>
          <cell r="DO73">
            <v>379440.70000000024</v>
          </cell>
          <cell r="DP73">
            <v>311280.58999999997</v>
          </cell>
          <cell r="DQ73">
            <v>587547.57000000007</v>
          </cell>
          <cell r="DR73">
            <v>780215.44999999937</v>
          </cell>
          <cell r="DS73">
            <v>259446.22999999998</v>
          </cell>
          <cell r="DT73">
            <v>571478.31000000006</v>
          </cell>
          <cell r="DU73">
            <v>703124.85999999964</v>
          </cell>
          <cell r="DV73">
            <v>279517.90999999997</v>
          </cell>
          <cell r="DW73">
            <v>491959.97999999975</v>
          </cell>
          <cell r="DX73">
            <v>856115.7200000002</v>
          </cell>
          <cell r="DY73">
            <v>840615.65999999968</v>
          </cell>
          <cell r="DZ73">
            <v>763808.8</v>
          </cell>
          <cell r="EB73"/>
          <cell r="EC73"/>
          <cell r="ED73"/>
          <cell r="EE73"/>
          <cell r="EF73"/>
          <cell r="EG73"/>
          <cell r="EH73"/>
          <cell r="EI73"/>
          <cell r="EJ73"/>
          <cell r="EK73"/>
          <cell r="EL73"/>
          <cell r="EM73"/>
          <cell r="EN73"/>
          <cell r="EO73"/>
          <cell r="EP73"/>
          <cell r="EQ73"/>
          <cell r="ER73"/>
          <cell r="ES73"/>
          <cell r="ET73"/>
          <cell r="EU73"/>
          <cell r="EV73"/>
          <cell r="EW73"/>
          <cell r="EX73"/>
          <cell r="EY73"/>
          <cell r="EZ73"/>
          <cell r="FA73"/>
          <cell r="FB73"/>
          <cell r="FC73"/>
          <cell r="FD73"/>
          <cell r="FE73"/>
          <cell r="FF73"/>
          <cell r="FG73"/>
          <cell r="FH73"/>
          <cell r="FI73"/>
          <cell r="FJ73"/>
          <cell r="FK73"/>
          <cell r="FL73"/>
          <cell r="FM73"/>
          <cell r="FN73"/>
          <cell r="FO73"/>
          <cell r="FP73"/>
          <cell r="FQ73"/>
          <cell r="FR73"/>
          <cell r="FS73"/>
          <cell r="FT73"/>
          <cell r="FU73"/>
          <cell r="FV73"/>
          <cell r="FW73"/>
          <cell r="FX73"/>
          <cell r="FY73"/>
          <cell r="FZ73"/>
          <cell r="GA73"/>
          <cell r="GB73"/>
          <cell r="GC73"/>
          <cell r="GD73"/>
          <cell r="GE73"/>
          <cell r="GF73"/>
          <cell r="GG73"/>
          <cell r="GH73"/>
          <cell r="GI73"/>
          <cell r="GJ73"/>
          <cell r="GK73"/>
          <cell r="GL73"/>
          <cell r="GM73"/>
          <cell r="GN73"/>
          <cell r="GO73"/>
          <cell r="GP73"/>
          <cell r="GQ73"/>
          <cell r="GR73"/>
          <cell r="GS73"/>
          <cell r="GT73"/>
          <cell r="GU73"/>
          <cell r="GV73"/>
          <cell r="GW73"/>
          <cell r="GX73"/>
          <cell r="GY73"/>
          <cell r="GZ73"/>
          <cell r="HA73"/>
          <cell r="HB73"/>
          <cell r="HC73"/>
          <cell r="HD73"/>
          <cell r="HE73"/>
          <cell r="HF73"/>
          <cell r="HG73"/>
          <cell r="HH73"/>
          <cell r="HI73"/>
          <cell r="HJ73"/>
          <cell r="HK73"/>
          <cell r="HL73"/>
          <cell r="HM73"/>
          <cell r="HN73"/>
          <cell r="HO73"/>
          <cell r="HP73"/>
          <cell r="HQ73"/>
          <cell r="HR73"/>
          <cell r="HS73"/>
          <cell r="HT73"/>
          <cell r="HU73"/>
          <cell r="HV73"/>
          <cell r="HW73"/>
          <cell r="HX73"/>
          <cell r="HY73"/>
          <cell r="HZ73"/>
          <cell r="IA73"/>
          <cell r="IB73"/>
          <cell r="IC73"/>
          <cell r="ID73"/>
          <cell r="IE73"/>
          <cell r="IF73"/>
          <cell r="IG73"/>
          <cell r="IH73"/>
          <cell r="II73"/>
          <cell r="IJ73"/>
          <cell r="IK73"/>
          <cell r="IL73"/>
          <cell r="IM73"/>
          <cell r="IN73"/>
          <cell r="IO73"/>
          <cell r="IP73"/>
          <cell r="IQ73"/>
          <cell r="IR73"/>
          <cell r="IS73"/>
          <cell r="IT73"/>
          <cell r="IU73"/>
          <cell r="IV73"/>
          <cell r="IW73"/>
          <cell r="IX73"/>
          <cell r="IY73"/>
          <cell r="IZ73"/>
          <cell r="JA73"/>
          <cell r="JB73"/>
          <cell r="JC73"/>
          <cell r="JD73"/>
          <cell r="JE73"/>
          <cell r="JF73"/>
          <cell r="JG73"/>
          <cell r="JH73"/>
          <cell r="JI73"/>
          <cell r="JJ73"/>
          <cell r="JK73"/>
          <cell r="JL73"/>
          <cell r="JM73"/>
          <cell r="JN73"/>
          <cell r="JO73"/>
          <cell r="JP73"/>
          <cell r="JQ73"/>
          <cell r="JR73"/>
          <cell r="JS73"/>
          <cell r="JT73"/>
          <cell r="JU73"/>
          <cell r="JV73"/>
          <cell r="JW73"/>
          <cell r="JX73"/>
          <cell r="JY73"/>
          <cell r="JZ73"/>
          <cell r="KA73"/>
          <cell r="KB73"/>
          <cell r="KC73"/>
          <cell r="KD73"/>
          <cell r="KE73"/>
          <cell r="KF73"/>
          <cell r="KG73"/>
          <cell r="KH73"/>
          <cell r="KI73"/>
          <cell r="KJ73"/>
          <cell r="KK73"/>
          <cell r="KL73"/>
          <cell r="KM73"/>
          <cell r="KN73"/>
          <cell r="KO73"/>
          <cell r="KP73"/>
          <cell r="KQ73"/>
          <cell r="KR73"/>
          <cell r="KS73"/>
          <cell r="KT73"/>
          <cell r="KU73"/>
          <cell r="KV73"/>
          <cell r="KW73"/>
          <cell r="KX73"/>
          <cell r="KY73"/>
          <cell r="KZ73"/>
          <cell r="LA73"/>
          <cell r="LB73"/>
          <cell r="LC73"/>
          <cell r="LD73"/>
          <cell r="LE73"/>
          <cell r="LF73"/>
          <cell r="LG73"/>
          <cell r="LH73"/>
          <cell r="LI73"/>
        </row>
        <row r="74">
          <cell r="D74">
            <v>4135</v>
          </cell>
          <cell r="E74" t="str">
            <v>Rashodi za gorivo</v>
          </cell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/>
          <cell r="AD74"/>
          <cell r="AE74"/>
          <cell r="AF74"/>
          <cell r="AG74"/>
          <cell r="AH74"/>
          <cell r="AI74"/>
          <cell r="AJ74"/>
          <cell r="AK74"/>
          <cell r="AL74"/>
          <cell r="AM74"/>
          <cell r="AN74"/>
          <cell r="AO74"/>
          <cell r="AP74"/>
          <cell r="AQ74"/>
          <cell r="AR74"/>
          <cell r="AS74"/>
          <cell r="AT74"/>
          <cell r="AU74"/>
          <cell r="AV74"/>
          <cell r="AW74"/>
          <cell r="AX74"/>
          <cell r="AY74"/>
          <cell r="AZ74"/>
          <cell r="BA74"/>
          <cell r="BB74"/>
          <cell r="BC74"/>
          <cell r="BD74"/>
          <cell r="BE74"/>
          <cell r="BF74"/>
          <cell r="BG74"/>
          <cell r="BH74"/>
          <cell r="BI74"/>
          <cell r="BJ74"/>
          <cell r="BK74"/>
          <cell r="BL74"/>
          <cell r="BM74"/>
          <cell r="BN74"/>
          <cell r="BO74"/>
          <cell r="BP74"/>
          <cell r="BQ74"/>
          <cell r="BR74"/>
          <cell r="BS74"/>
          <cell r="BT74"/>
          <cell r="BU74"/>
          <cell r="BV74"/>
          <cell r="BW74"/>
          <cell r="BX74"/>
          <cell r="BY74"/>
          <cell r="BZ74"/>
          <cell r="CA74"/>
          <cell r="CB74"/>
          <cell r="CC74"/>
          <cell r="CD74"/>
          <cell r="CE74"/>
          <cell r="CF74"/>
          <cell r="CG74"/>
          <cell r="CH74"/>
          <cell r="CI74"/>
          <cell r="CJ74"/>
          <cell r="CK74"/>
          <cell r="CL74">
            <v>1163543.3099999998</v>
          </cell>
          <cell r="CM74">
            <v>865689.28000000026</v>
          </cell>
          <cell r="CN74">
            <v>895799.42999999993</v>
          </cell>
          <cell r="CO74">
            <v>804381.19999999972</v>
          </cell>
          <cell r="CP74">
            <v>203947.03999999998</v>
          </cell>
          <cell r="CQ74">
            <v>328653.30000000016</v>
          </cell>
          <cell r="CR74">
            <v>199470.56000000006</v>
          </cell>
          <cell r="CS74">
            <v>1164473.2100000002</v>
          </cell>
          <cell r="CT74">
            <v>348914.34999999986</v>
          </cell>
          <cell r="CU74">
            <v>1081890.6200000001</v>
          </cell>
          <cell r="CV74">
            <v>522237.20000000036</v>
          </cell>
          <cell r="CW74">
            <v>2135320.3400000003</v>
          </cell>
          <cell r="CX74">
            <v>955013.0299999998</v>
          </cell>
          <cell r="CY74">
            <v>848267.85999999975</v>
          </cell>
          <cell r="CZ74">
            <v>707904.35000000009</v>
          </cell>
          <cell r="DA74">
            <v>640417.37999999966</v>
          </cell>
          <cell r="DB74">
            <v>339156.82000000012</v>
          </cell>
          <cell r="DC74">
            <v>1120597.28</v>
          </cell>
          <cell r="DD74">
            <v>603460.94000000041</v>
          </cell>
          <cell r="DE74">
            <v>530769.71000000008</v>
          </cell>
          <cell r="DF74">
            <v>725900.94000000018</v>
          </cell>
          <cell r="DG74">
            <v>549665.46999999986</v>
          </cell>
          <cell r="DH74">
            <v>1057921.96</v>
          </cell>
          <cell r="DI74">
            <v>2635828.9700000002</v>
          </cell>
          <cell r="DJ74">
            <v>208944.81000000003</v>
          </cell>
          <cell r="DK74">
            <v>1008551.2500000006</v>
          </cell>
          <cell r="DL74">
            <v>729391.2899999998</v>
          </cell>
          <cell r="DM74">
            <v>556406.52999999991</v>
          </cell>
          <cell r="DN74">
            <v>537677.78999999992</v>
          </cell>
          <cell r="DO74">
            <v>318778.15000000008</v>
          </cell>
          <cell r="DP74">
            <v>672337.30000000028</v>
          </cell>
          <cell r="DQ74">
            <v>544542.09000000008</v>
          </cell>
          <cell r="DR74">
            <v>356430.15</v>
          </cell>
          <cell r="DS74">
            <v>882739.91</v>
          </cell>
          <cell r="DT74">
            <v>1305010.7500000002</v>
          </cell>
          <cell r="DU74">
            <v>1576386.1600000004</v>
          </cell>
          <cell r="DV74">
            <v>241388.48000000013</v>
          </cell>
          <cell r="DW74">
            <v>402465.93</v>
          </cell>
          <cell r="DX74">
            <v>1105471.7699999996</v>
          </cell>
          <cell r="DY74">
            <v>411987.24999999983</v>
          </cell>
          <cell r="DZ74">
            <v>786378.28</v>
          </cell>
          <cell r="EB74"/>
          <cell r="EC74"/>
          <cell r="ED74"/>
          <cell r="EE74"/>
          <cell r="EF74"/>
          <cell r="EG74"/>
          <cell r="EH74"/>
          <cell r="EI74"/>
          <cell r="EJ74"/>
          <cell r="EK74"/>
          <cell r="EL74"/>
          <cell r="EM74"/>
          <cell r="EN74"/>
          <cell r="EO74"/>
          <cell r="EP74"/>
          <cell r="EQ74"/>
          <cell r="ER74"/>
          <cell r="ES74"/>
          <cell r="ET74"/>
          <cell r="EU74"/>
          <cell r="EV74"/>
          <cell r="EW74"/>
          <cell r="EX74"/>
          <cell r="EY74"/>
          <cell r="EZ74"/>
          <cell r="FA74"/>
          <cell r="FB74"/>
          <cell r="FC74"/>
          <cell r="FD74"/>
          <cell r="FE74"/>
          <cell r="FF74"/>
          <cell r="FG74"/>
          <cell r="FH74"/>
          <cell r="FI74"/>
          <cell r="FJ74"/>
          <cell r="FK74"/>
          <cell r="FL74"/>
          <cell r="FM74"/>
          <cell r="FN74"/>
          <cell r="FO74"/>
          <cell r="FP74"/>
          <cell r="FQ74"/>
          <cell r="FR74"/>
          <cell r="FS74"/>
          <cell r="FT74"/>
          <cell r="FU74"/>
          <cell r="FV74"/>
          <cell r="FW74"/>
          <cell r="FX74"/>
          <cell r="FY74"/>
          <cell r="FZ74"/>
          <cell r="GA74"/>
          <cell r="GB74"/>
          <cell r="GC74"/>
          <cell r="GD74"/>
          <cell r="GE74"/>
          <cell r="GF74"/>
          <cell r="GG74"/>
          <cell r="GH74"/>
          <cell r="GI74"/>
          <cell r="GJ74"/>
          <cell r="GK74"/>
          <cell r="GL74"/>
          <cell r="GM74"/>
          <cell r="GN74"/>
          <cell r="GO74"/>
          <cell r="GP74"/>
          <cell r="GQ74"/>
          <cell r="GR74"/>
          <cell r="GS74"/>
          <cell r="GT74"/>
          <cell r="GU74"/>
          <cell r="GV74"/>
          <cell r="GW74"/>
          <cell r="GX74"/>
          <cell r="GY74"/>
          <cell r="GZ74"/>
          <cell r="HA74"/>
          <cell r="HB74"/>
          <cell r="HC74"/>
          <cell r="HD74"/>
          <cell r="HE74"/>
          <cell r="HF74"/>
          <cell r="HG74"/>
          <cell r="HH74"/>
          <cell r="HI74"/>
          <cell r="HJ74"/>
          <cell r="HK74"/>
          <cell r="HL74"/>
          <cell r="HM74"/>
          <cell r="HN74"/>
          <cell r="HO74"/>
          <cell r="HP74"/>
          <cell r="HQ74"/>
          <cell r="HR74"/>
          <cell r="HS74"/>
          <cell r="HT74"/>
          <cell r="HU74"/>
          <cell r="HV74"/>
          <cell r="HW74"/>
          <cell r="HX74"/>
          <cell r="HY74"/>
          <cell r="HZ74"/>
          <cell r="IA74"/>
          <cell r="IB74"/>
          <cell r="IC74"/>
          <cell r="ID74"/>
          <cell r="IE74"/>
          <cell r="IF74"/>
          <cell r="IG74"/>
          <cell r="IH74"/>
          <cell r="II74"/>
          <cell r="IJ74"/>
          <cell r="IK74"/>
          <cell r="IL74"/>
          <cell r="IM74"/>
          <cell r="IN74"/>
          <cell r="IO74"/>
          <cell r="IP74"/>
          <cell r="IQ74"/>
          <cell r="IR74"/>
          <cell r="IS74"/>
          <cell r="IT74"/>
          <cell r="IU74"/>
          <cell r="IV74"/>
          <cell r="IW74"/>
          <cell r="IX74"/>
          <cell r="IY74"/>
          <cell r="IZ74"/>
          <cell r="JA74"/>
          <cell r="JB74"/>
          <cell r="JC74"/>
          <cell r="JD74"/>
          <cell r="JE74"/>
          <cell r="JF74"/>
          <cell r="JG74"/>
          <cell r="JH74"/>
          <cell r="JI74"/>
          <cell r="JJ74"/>
          <cell r="JK74"/>
          <cell r="JL74"/>
          <cell r="JM74"/>
          <cell r="JN74"/>
          <cell r="JO74"/>
          <cell r="JP74"/>
          <cell r="JQ74"/>
          <cell r="JR74"/>
          <cell r="JS74"/>
          <cell r="JT74"/>
          <cell r="JU74"/>
          <cell r="JV74"/>
          <cell r="JW74"/>
          <cell r="JX74"/>
          <cell r="JY74"/>
          <cell r="JZ74"/>
          <cell r="KA74"/>
          <cell r="KB74"/>
          <cell r="KC74"/>
          <cell r="KD74"/>
          <cell r="KE74"/>
          <cell r="KF74"/>
          <cell r="KG74"/>
          <cell r="KH74"/>
          <cell r="KI74"/>
          <cell r="KJ74"/>
          <cell r="KK74"/>
          <cell r="KL74"/>
          <cell r="KM74"/>
          <cell r="KN74"/>
          <cell r="KO74"/>
          <cell r="KP74"/>
          <cell r="KQ74"/>
          <cell r="KR74"/>
          <cell r="KS74"/>
          <cell r="KT74"/>
          <cell r="KU74"/>
          <cell r="KV74"/>
          <cell r="KW74"/>
          <cell r="KX74"/>
          <cell r="KY74"/>
          <cell r="KZ74"/>
          <cell r="LA74"/>
          <cell r="LB74"/>
          <cell r="LC74"/>
          <cell r="LD74"/>
          <cell r="LE74"/>
          <cell r="LF74"/>
          <cell r="LG74"/>
          <cell r="LH74"/>
          <cell r="LI74"/>
        </row>
        <row r="75">
          <cell r="D75">
            <v>4139</v>
          </cell>
          <cell r="E75" t="str">
            <v>Ostali rashodi za materijal</v>
          </cell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/>
          <cell r="AD75"/>
          <cell r="AE75"/>
          <cell r="AF75"/>
          <cell r="AG75"/>
          <cell r="AH75"/>
          <cell r="AI75"/>
          <cell r="AJ75"/>
          <cell r="AK75"/>
          <cell r="AL75"/>
          <cell r="AM75"/>
          <cell r="AN75"/>
          <cell r="AO75"/>
          <cell r="AP75"/>
          <cell r="AQ75"/>
          <cell r="AR75"/>
          <cell r="AS75"/>
          <cell r="AT75"/>
          <cell r="AU75"/>
          <cell r="AV75"/>
          <cell r="AW75"/>
          <cell r="AX75"/>
          <cell r="AY75"/>
          <cell r="AZ75"/>
          <cell r="BA75"/>
          <cell r="BB75"/>
          <cell r="BC75"/>
          <cell r="BD75"/>
          <cell r="BE75"/>
          <cell r="BF75"/>
          <cell r="BG75"/>
          <cell r="BH75"/>
          <cell r="BI75"/>
          <cell r="BJ75"/>
          <cell r="BK75"/>
          <cell r="BL75"/>
          <cell r="BM75"/>
          <cell r="BN75"/>
          <cell r="BO75"/>
          <cell r="BP75"/>
          <cell r="BQ75"/>
          <cell r="BR75"/>
          <cell r="BS75"/>
          <cell r="BT75"/>
          <cell r="BU75"/>
          <cell r="BV75"/>
          <cell r="BW75"/>
          <cell r="BX75"/>
          <cell r="BY75"/>
          <cell r="BZ75"/>
          <cell r="CA75"/>
          <cell r="CB75"/>
          <cell r="CC75"/>
          <cell r="CD75"/>
          <cell r="CE75"/>
          <cell r="CF75"/>
          <cell r="CG75"/>
          <cell r="CH75"/>
          <cell r="CI75"/>
          <cell r="CJ75"/>
          <cell r="CK75"/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14427.53</v>
          </cell>
          <cell r="CZ75">
            <v>7766.49</v>
          </cell>
          <cell r="DA75">
            <v>2356.35</v>
          </cell>
          <cell r="DB75">
            <v>0</v>
          </cell>
          <cell r="DC75">
            <v>2567.5899999999997</v>
          </cell>
          <cell r="DD75">
            <v>1379.9800000000002</v>
          </cell>
          <cell r="DE75">
            <v>2740.32</v>
          </cell>
          <cell r="DF75">
            <v>1753.06</v>
          </cell>
          <cell r="DG75">
            <v>1484.6</v>
          </cell>
          <cell r="DH75">
            <v>13938.590000000002</v>
          </cell>
          <cell r="DI75">
            <v>33954.239999999998</v>
          </cell>
          <cell r="DJ75">
            <v>166.67</v>
          </cell>
          <cell r="DK75">
            <v>2783.1699999999996</v>
          </cell>
          <cell r="DL75">
            <v>6747.2</v>
          </cell>
          <cell r="DM75">
            <v>2567.69</v>
          </cell>
          <cell r="DN75">
            <v>1692.5600000000002</v>
          </cell>
          <cell r="DO75">
            <v>29644.080000000005</v>
          </cell>
          <cell r="DP75">
            <v>858.80000000000007</v>
          </cell>
          <cell r="DQ75">
            <v>1008.1</v>
          </cell>
          <cell r="DR75">
            <v>818.62</v>
          </cell>
          <cell r="DS75">
            <v>8427.0700000000015</v>
          </cell>
          <cell r="DT75">
            <v>2842.16</v>
          </cell>
          <cell r="DU75">
            <v>208006.07999999996</v>
          </cell>
          <cell r="DV75">
            <v>3666.6800000000003</v>
          </cell>
          <cell r="DW75">
            <v>7841.1400000000012</v>
          </cell>
          <cell r="DX75">
            <v>37370.789999999994</v>
          </cell>
          <cell r="DY75">
            <v>8458.82</v>
          </cell>
          <cell r="DZ75">
            <v>9340.6</v>
          </cell>
          <cell r="EB75"/>
          <cell r="EC75"/>
          <cell r="ED75"/>
          <cell r="EE75"/>
          <cell r="EF75"/>
          <cell r="EG75"/>
          <cell r="ET75"/>
          <cell r="EU75"/>
          <cell r="EV75"/>
          <cell r="EW75"/>
          <cell r="EX75"/>
          <cell r="EY75"/>
          <cell r="EZ75"/>
          <cell r="FA75"/>
          <cell r="FB75"/>
          <cell r="FC75"/>
          <cell r="FD75"/>
          <cell r="FE75"/>
          <cell r="FF75"/>
          <cell r="FG75"/>
          <cell r="FH75"/>
          <cell r="FI75"/>
          <cell r="FJ75"/>
          <cell r="FK75"/>
          <cell r="FL75"/>
          <cell r="FM75"/>
          <cell r="FN75"/>
          <cell r="FO75"/>
          <cell r="FP75"/>
          <cell r="FQ75"/>
          <cell r="FR75"/>
          <cell r="FS75"/>
          <cell r="FT75"/>
          <cell r="FU75"/>
          <cell r="FV75"/>
          <cell r="FW75"/>
          <cell r="FX75"/>
          <cell r="FY75"/>
          <cell r="FZ75"/>
          <cell r="GA75"/>
          <cell r="GB75"/>
          <cell r="GC75"/>
          <cell r="GD75"/>
          <cell r="GE75"/>
          <cell r="GF75"/>
          <cell r="GG75"/>
          <cell r="GH75"/>
          <cell r="GI75"/>
          <cell r="GJ75"/>
          <cell r="GK75"/>
          <cell r="GL75"/>
          <cell r="GM75"/>
          <cell r="GN75"/>
          <cell r="GO75"/>
          <cell r="GP75"/>
          <cell r="GQ75"/>
          <cell r="GR75"/>
          <cell r="GS75"/>
          <cell r="GT75"/>
          <cell r="GU75"/>
          <cell r="GV75"/>
          <cell r="GW75"/>
          <cell r="GX75"/>
          <cell r="GY75"/>
          <cell r="GZ75"/>
          <cell r="HA75"/>
          <cell r="HB75"/>
          <cell r="HC75"/>
          <cell r="HD75"/>
          <cell r="HE75"/>
          <cell r="HF75"/>
          <cell r="HG75"/>
          <cell r="HH75"/>
          <cell r="HI75"/>
          <cell r="HJ75"/>
          <cell r="HK75"/>
          <cell r="HL75"/>
          <cell r="HM75"/>
          <cell r="HN75"/>
          <cell r="HO75"/>
          <cell r="HP75"/>
          <cell r="HQ75"/>
          <cell r="HR75"/>
          <cell r="HS75"/>
          <cell r="HT75"/>
          <cell r="HU75"/>
          <cell r="HV75"/>
          <cell r="HW75"/>
          <cell r="HX75"/>
          <cell r="HY75"/>
          <cell r="HZ75"/>
          <cell r="IA75"/>
          <cell r="IB75"/>
          <cell r="IC75"/>
          <cell r="ID75"/>
          <cell r="IE75"/>
          <cell r="IF75"/>
          <cell r="IG75"/>
          <cell r="IH75"/>
          <cell r="II75"/>
          <cell r="IJ75"/>
          <cell r="IK75"/>
          <cell r="IL75"/>
          <cell r="IM75"/>
          <cell r="IN75"/>
          <cell r="IO75"/>
          <cell r="IP75"/>
          <cell r="IQ75"/>
          <cell r="IR75"/>
          <cell r="IS75"/>
          <cell r="IT75"/>
          <cell r="IU75"/>
          <cell r="IV75"/>
          <cell r="IW75"/>
          <cell r="IX75"/>
          <cell r="IY75"/>
          <cell r="IZ75"/>
          <cell r="JA75"/>
          <cell r="JB75"/>
          <cell r="JC75"/>
          <cell r="JD75"/>
          <cell r="JE75"/>
          <cell r="JF75"/>
          <cell r="JG75"/>
          <cell r="JH75"/>
          <cell r="JI75"/>
          <cell r="JJ75"/>
          <cell r="JK75"/>
          <cell r="JL75"/>
          <cell r="JM75"/>
          <cell r="JN75"/>
          <cell r="JO75"/>
          <cell r="JP75"/>
          <cell r="JQ75"/>
          <cell r="JR75"/>
          <cell r="JS75"/>
          <cell r="JT75"/>
          <cell r="JU75"/>
          <cell r="JV75"/>
          <cell r="JW75"/>
          <cell r="JX75"/>
          <cell r="JY75"/>
          <cell r="JZ75"/>
          <cell r="KA75"/>
          <cell r="KB75"/>
          <cell r="KC75"/>
          <cell r="KD75"/>
          <cell r="KE75"/>
          <cell r="KF75"/>
          <cell r="KG75"/>
          <cell r="KH75"/>
          <cell r="KI75"/>
          <cell r="KJ75"/>
          <cell r="KK75"/>
          <cell r="KL75"/>
          <cell r="KM75"/>
          <cell r="KN75"/>
          <cell r="KO75"/>
          <cell r="KP75"/>
          <cell r="KQ75"/>
          <cell r="KR75"/>
          <cell r="KS75"/>
          <cell r="KT75"/>
          <cell r="KU75"/>
          <cell r="KV75"/>
          <cell r="KW75"/>
          <cell r="KX75"/>
          <cell r="KY75"/>
          <cell r="KZ75"/>
          <cell r="LA75"/>
          <cell r="LB75"/>
          <cell r="LC75"/>
          <cell r="LD75"/>
          <cell r="LE75"/>
          <cell r="LF75"/>
          <cell r="LG75"/>
          <cell r="LH75"/>
          <cell r="LI75"/>
        </row>
        <row r="76">
          <cell r="C76">
            <v>414</v>
          </cell>
          <cell r="D76">
            <v>414</v>
          </cell>
          <cell r="E76" t="str">
            <v>Rashodi za usluge</v>
          </cell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/>
          <cell r="AD76"/>
          <cell r="AE76"/>
          <cell r="AF76"/>
          <cell r="AG76"/>
          <cell r="AH76"/>
          <cell r="AI76"/>
          <cell r="AJ76"/>
          <cell r="AK76"/>
          <cell r="AL76"/>
          <cell r="AM76"/>
          <cell r="AN76"/>
          <cell r="AO76"/>
          <cell r="AP76"/>
          <cell r="AQ76"/>
          <cell r="AR76"/>
          <cell r="AS76"/>
          <cell r="AT76"/>
          <cell r="AU76"/>
          <cell r="AV76"/>
          <cell r="AW76"/>
          <cell r="AX76"/>
          <cell r="AY76"/>
          <cell r="AZ76"/>
          <cell r="BA76"/>
          <cell r="BB76"/>
          <cell r="BC76"/>
          <cell r="BD76"/>
          <cell r="BE76"/>
          <cell r="BF76"/>
          <cell r="BG76"/>
          <cell r="BH76"/>
          <cell r="BI76"/>
          <cell r="BJ76"/>
          <cell r="BK76"/>
          <cell r="BL76"/>
          <cell r="BM76"/>
          <cell r="BN76"/>
          <cell r="BO76"/>
          <cell r="BP76"/>
          <cell r="BQ76"/>
          <cell r="BR76"/>
          <cell r="BS76"/>
          <cell r="BT76"/>
          <cell r="BU76"/>
          <cell r="BV76"/>
          <cell r="BW76"/>
          <cell r="BX76"/>
          <cell r="BY76"/>
          <cell r="BZ76"/>
          <cell r="CA76"/>
          <cell r="CB76"/>
          <cell r="CC76"/>
          <cell r="CD76"/>
          <cell r="CE76"/>
          <cell r="CF76"/>
          <cell r="CG76"/>
          <cell r="CH76"/>
          <cell r="CI76"/>
          <cell r="CJ76"/>
          <cell r="CK76"/>
          <cell r="CL76">
            <v>1344848.0100000005</v>
          </cell>
          <cell r="CM76">
            <v>3095515.3200000022</v>
          </cell>
          <cell r="CN76">
            <v>2997100.3900000025</v>
          </cell>
          <cell r="CO76">
            <v>4519384.7399999993</v>
          </cell>
          <cell r="CP76">
            <v>2812296.3000000012</v>
          </cell>
          <cell r="CQ76">
            <v>3053712.3000000021</v>
          </cell>
          <cell r="CR76">
            <v>4454753.2700000042</v>
          </cell>
          <cell r="CS76">
            <v>3481453.1100000064</v>
          </cell>
          <cell r="CT76">
            <v>4104785.9800000018</v>
          </cell>
          <cell r="CU76">
            <v>5063438.4500000039</v>
          </cell>
          <cell r="CV76">
            <v>2900734.9700000016</v>
          </cell>
          <cell r="CW76">
            <v>9675540.9999999739</v>
          </cell>
          <cell r="CX76">
            <v>2250013.13</v>
          </cell>
          <cell r="CY76">
            <v>3123384.73</v>
          </cell>
          <cell r="CZ76">
            <v>3912271.59</v>
          </cell>
          <cell r="DA76">
            <v>3989206.14</v>
          </cell>
          <cell r="DB76">
            <v>4235445.9800000004</v>
          </cell>
          <cell r="DC76">
            <v>4498956.45</v>
          </cell>
          <cell r="DD76">
            <v>5893354.8200000003</v>
          </cell>
          <cell r="DE76">
            <v>2737988.13</v>
          </cell>
          <cell r="DF76">
            <v>4470617.3600000003</v>
          </cell>
          <cell r="DG76">
            <v>5632175.46</v>
          </cell>
          <cell r="DH76">
            <v>3946928.69</v>
          </cell>
          <cell r="DI76">
            <v>9414831.4299999997</v>
          </cell>
          <cell r="DJ76">
            <v>1662731.36</v>
          </cell>
          <cell r="DK76">
            <v>2955018.87</v>
          </cell>
          <cell r="DL76">
            <v>3873766.11</v>
          </cell>
          <cell r="DM76">
            <v>5367227.42</v>
          </cell>
          <cell r="DN76">
            <v>3882806.8</v>
          </cell>
          <cell r="DO76">
            <v>4002447.52</v>
          </cell>
          <cell r="DP76">
            <v>5432528.3099999996</v>
          </cell>
          <cell r="DQ76">
            <v>3433379.25</v>
          </cell>
          <cell r="DR76">
            <v>4703315.47</v>
          </cell>
          <cell r="DS76">
            <v>4220806.3600000003</v>
          </cell>
          <cell r="DT76">
            <v>4984923.72</v>
          </cell>
          <cell r="DU76">
            <v>13955599.460000001</v>
          </cell>
          <cell r="DV76">
            <v>1540449.49</v>
          </cell>
          <cell r="DW76">
            <v>3464931.9</v>
          </cell>
          <cell r="DX76">
            <v>5794925.4100000001</v>
          </cell>
          <cell r="DY76">
            <v>4966058.5999999996</v>
          </cell>
          <cell r="DZ76">
            <v>5437608.1200000001</v>
          </cell>
          <cell r="EA76">
            <v>4526483.4000000004</v>
          </cell>
          <cell r="EB76">
            <v>3994126.86</v>
          </cell>
          <cell r="EC76">
            <v>3316322.15</v>
          </cell>
          <cell r="ED76">
            <v>4109475.54</v>
          </cell>
          <cell r="EE76">
            <v>4068406.26</v>
          </cell>
          <cell r="EF76">
            <v>6559077.3600000003</v>
          </cell>
          <cell r="EG76">
            <v>12049145.1</v>
          </cell>
          <cell r="EH76">
            <v>1445443.93</v>
          </cell>
          <cell r="EI76">
            <v>3318516.23</v>
          </cell>
          <cell r="EJ76">
            <v>7050406.4900000002</v>
          </cell>
          <cell r="EK76">
            <v>5446546.7800000003</v>
          </cell>
          <cell r="EL76">
            <v>3548711.83</v>
          </cell>
          <cell r="EM76">
            <v>4342615.72</v>
          </cell>
          <cell r="EN76">
            <v>5219310.84</v>
          </cell>
          <cell r="EO76">
            <v>5169360.8</v>
          </cell>
          <cell r="EP76">
            <v>4341121.62</v>
          </cell>
          <cell r="EQ76">
            <v>4884082.33</v>
          </cell>
          <cell r="ER76">
            <v>4047161.45</v>
          </cell>
          <cell r="ES76">
            <v>17925486.800000001</v>
          </cell>
          <cell r="ET76">
            <v>1680235.02</v>
          </cell>
          <cell r="EU76">
            <v>3138627.78</v>
          </cell>
          <cell r="EV76">
            <v>4224659.0199999996</v>
          </cell>
          <cell r="EW76">
            <v>4569774.72</v>
          </cell>
          <cell r="EX76">
            <v>4902792.45</v>
          </cell>
          <cell r="EY76">
            <v>14378872.84</v>
          </cell>
          <cell r="EZ76">
            <v>4934074.01</v>
          </cell>
          <cell r="FA76">
            <v>3590546.61</v>
          </cell>
          <cell r="FB76">
            <v>5520674.5999999996</v>
          </cell>
          <cell r="FC76">
            <v>5584761.9900000002</v>
          </cell>
          <cell r="FD76">
            <v>5166021.46</v>
          </cell>
          <cell r="FE76">
            <v>17447882.190000001</v>
          </cell>
          <cell r="FF76">
            <v>2759036.8200000003</v>
          </cell>
          <cell r="FG76">
            <v>3614550.9200000004</v>
          </cell>
          <cell r="FH76">
            <v>3974817.3200000003</v>
          </cell>
          <cell r="FI76">
            <v>4057149.39</v>
          </cell>
          <cell r="FJ76">
            <v>6284877.2199999997</v>
          </cell>
          <cell r="FK76">
            <v>6083915.8499999996</v>
          </cell>
          <cell r="FL76">
            <v>7554033.8399999999</v>
          </cell>
          <cell r="FM76">
            <v>3114631.31</v>
          </cell>
          <cell r="FN76">
            <v>5096768.8599999994</v>
          </cell>
          <cell r="FO76">
            <v>6944307.2599999998</v>
          </cell>
          <cell r="FP76">
            <v>6856858.7299999995</v>
          </cell>
          <cell r="FQ76">
            <v>13115876.970000001</v>
          </cell>
          <cell r="FR76"/>
          <cell r="FS76"/>
          <cell r="FT76"/>
          <cell r="FU76"/>
          <cell r="FV76"/>
          <cell r="FW76"/>
          <cell r="FX76"/>
          <cell r="FY76"/>
          <cell r="FZ76"/>
          <cell r="GA76"/>
          <cell r="GB76"/>
          <cell r="GC76"/>
          <cell r="GD76"/>
          <cell r="GE76"/>
          <cell r="GF76"/>
          <cell r="GG76"/>
          <cell r="GH76"/>
          <cell r="GI76"/>
          <cell r="GJ76"/>
          <cell r="GK76"/>
          <cell r="GL76"/>
          <cell r="GM76"/>
          <cell r="GN76"/>
          <cell r="GO76"/>
          <cell r="GP76"/>
          <cell r="GQ76"/>
          <cell r="GR76"/>
          <cell r="GS76"/>
          <cell r="GT76"/>
          <cell r="GU76"/>
          <cell r="GV76"/>
          <cell r="GW76"/>
          <cell r="GX76"/>
          <cell r="GY76"/>
          <cell r="GZ76"/>
          <cell r="HA76"/>
          <cell r="HB76"/>
          <cell r="HC76"/>
          <cell r="HD76"/>
          <cell r="HE76"/>
          <cell r="HF76"/>
          <cell r="HG76"/>
          <cell r="HH76"/>
          <cell r="HI76"/>
          <cell r="HJ76"/>
          <cell r="HK76"/>
          <cell r="HL76"/>
          <cell r="HM76"/>
          <cell r="HN76"/>
          <cell r="HO76"/>
          <cell r="HP76"/>
          <cell r="HQ76"/>
          <cell r="HR76"/>
          <cell r="HS76"/>
          <cell r="HT76"/>
          <cell r="HU76"/>
          <cell r="HV76"/>
          <cell r="HW76"/>
          <cell r="HX76"/>
          <cell r="HY76"/>
          <cell r="HZ76"/>
          <cell r="IA76"/>
          <cell r="IB76"/>
          <cell r="IC76"/>
          <cell r="ID76"/>
          <cell r="IE76"/>
          <cell r="IF76"/>
          <cell r="IG76"/>
          <cell r="IH76"/>
          <cell r="II76"/>
          <cell r="IJ76"/>
          <cell r="IK76"/>
          <cell r="IL76"/>
          <cell r="IM76"/>
          <cell r="IN76"/>
          <cell r="IO76"/>
          <cell r="IP76"/>
          <cell r="IQ76"/>
          <cell r="IR76"/>
          <cell r="IS76"/>
          <cell r="IT76"/>
          <cell r="IU76"/>
          <cell r="IV76"/>
          <cell r="IW76"/>
          <cell r="IX76"/>
          <cell r="IY76"/>
          <cell r="IZ76"/>
          <cell r="JA76"/>
          <cell r="JB76"/>
          <cell r="JC76"/>
          <cell r="JD76"/>
          <cell r="JE76"/>
          <cell r="JF76"/>
          <cell r="JG76"/>
          <cell r="JH76"/>
          <cell r="JI76"/>
          <cell r="JJ76"/>
          <cell r="JK76"/>
          <cell r="JL76"/>
          <cell r="JM76"/>
          <cell r="JN76"/>
          <cell r="JO76"/>
          <cell r="JP76"/>
          <cell r="JQ76"/>
          <cell r="JR76"/>
          <cell r="JS76"/>
          <cell r="JT76"/>
          <cell r="JU76"/>
          <cell r="JV76"/>
          <cell r="JW76"/>
          <cell r="JX76"/>
          <cell r="JY76"/>
          <cell r="JZ76"/>
          <cell r="KA76"/>
          <cell r="KB76"/>
          <cell r="KC76"/>
          <cell r="KD76"/>
          <cell r="KE76"/>
          <cell r="KF76"/>
          <cell r="KG76"/>
          <cell r="KH76"/>
          <cell r="KI76"/>
          <cell r="KJ76"/>
          <cell r="KK76"/>
          <cell r="KL76"/>
          <cell r="KM76"/>
          <cell r="KN76"/>
          <cell r="KO76"/>
          <cell r="KP76"/>
          <cell r="KQ76"/>
          <cell r="KR76"/>
          <cell r="KS76"/>
          <cell r="KT76"/>
          <cell r="KU76"/>
          <cell r="KV76"/>
          <cell r="KW76"/>
          <cell r="KX76"/>
          <cell r="KY76"/>
          <cell r="KZ76"/>
          <cell r="LA76"/>
          <cell r="LB76"/>
          <cell r="LC76"/>
          <cell r="LD76"/>
          <cell r="LE76"/>
          <cell r="LF76"/>
          <cell r="LG76"/>
          <cell r="LH76"/>
          <cell r="LI76"/>
        </row>
        <row r="77">
          <cell r="D77">
            <v>4141</v>
          </cell>
          <cell r="E77" t="str">
            <v>Službena putovanja</v>
          </cell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/>
          <cell r="Y77"/>
          <cell r="Z77"/>
          <cell r="AA77"/>
          <cell r="AB77"/>
          <cell r="AC77"/>
          <cell r="AD77"/>
          <cell r="AE77"/>
          <cell r="AF77"/>
          <cell r="AG77"/>
          <cell r="AH77"/>
          <cell r="AI77"/>
          <cell r="AJ77"/>
          <cell r="AK77"/>
          <cell r="AL77"/>
          <cell r="AM77"/>
          <cell r="AN77"/>
          <cell r="AO77"/>
          <cell r="AP77"/>
          <cell r="AQ77"/>
          <cell r="AR77"/>
          <cell r="AS77"/>
          <cell r="AT77"/>
          <cell r="AU77"/>
          <cell r="AV77"/>
          <cell r="AW77"/>
          <cell r="AX77"/>
          <cell r="AY77"/>
          <cell r="AZ77"/>
          <cell r="BA77"/>
          <cell r="BB77"/>
          <cell r="BC77"/>
          <cell r="BD77"/>
          <cell r="BE77"/>
          <cell r="BF77"/>
          <cell r="BG77"/>
          <cell r="BH77"/>
          <cell r="BI77"/>
          <cell r="BJ77"/>
          <cell r="BK77"/>
          <cell r="BL77"/>
          <cell r="BM77"/>
          <cell r="BN77"/>
          <cell r="BO77"/>
          <cell r="BP77"/>
          <cell r="BQ77"/>
          <cell r="BR77"/>
          <cell r="BS77"/>
          <cell r="BT77"/>
          <cell r="BU77"/>
          <cell r="BV77"/>
          <cell r="BW77"/>
          <cell r="BX77"/>
          <cell r="BY77"/>
          <cell r="BZ77"/>
          <cell r="CA77"/>
          <cell r="CB77"/>
          <cell r="CC77"/>
          <cell r="CD77"/>
          <cell r="CE77"/>
          <cell r="CF77"/>
          <cell r="CG77"/>
          <cell r="CH77"/>
          <cell r="CI77"/>
          <cell r="CJ77"/>
          <cell r="CK77"/>
          <cell r="CL77">
            <v>226503.46000000005</v>
          </cell>
          <cell r="CM77">
            <v>398506.28000000009</v>
          </cell>
          <cell r="CN77">
            <v>347888.30000000005</v>
          </cell>
          <cell r="CO77">
            <v>482538.72999999992</v>
          </cell>
          <cell r="CP77">
            <v>434220.79999999987</v>
          </cell>
          <cell r="CQ77">
            <v>577179.18000000028</v>
          </cell>
          <cell r="CR77">
            <v>499353.83000000025</v>
          </cell>
          <cell r="CS77">
            <v>308512.45000000042</v>
          </cell>
          <cell r="CT77">
            <v>546623.92000000016</v>
          </cell>
          <cell r="CU77">
            <v>610230.16</v>
          </cell>
          <cell r="CV77">
            <v>474745.23000000004</v>
          </cell>
          <cell r="CW77">
            <v>725760.34999999986</v>
          </cell>
          <cell r="CX77">
            <v>305564.51</v>
          </cell>
          <cell r="CY77">
            <v>453617.84</v>
          </cell>
          <cell r="CZ77">
            <v>487681.53</v>
          </cell>
          <cell r="DA77">
            <v>407043.61</v>
          </cell>
          <cell r="DB77">
            <v>476265.81</v>
          </cell>
          <cell r="DC77">
            <v>645613.88</v>
          </cell>
          <cell r="DD77">
            <v>551091.80000000005</v>
          </cell>
          <cell r="DE77">
            <v>326873.34999999998</v>
          </cell>
          <cell r="DF77">
            <v>580936.76</v>
          </cell>
          <cell r="DG77">
            <v>722100.04</v>
          </cell>
          <cell r="DH77">
            <v>564072.31000000006</v>
          </cell>
          <cell r="DI77">
            <v>658670.13</v>
          </cell>
          <cell r="DJ77">
            <v>271826.22999999992</v>
          </cell>
          <cell r="DK77">
            <v>365187.02999999997</v>
          </cell>
          <cell r="DL77">
            <v>428637.60000000021</v>
          </cell>
          <cell r="DM77">
            <v>466304.72999999981</v>
          </cell>
          <cell r="DN77">
            <v>549922.50999999989</v>
          </cell>
          <cell r="DO77">
            <v>519697.60000000009</v>
          </cell>
          <cell r="DP77">
            <v>502101.75000000029</v>
          </cell>
          <cell r="DQ77">
            <v>320657.53000000003</v>
          </cell>
          <cell r="DR77">
            <v>624121.05999999947</v>
          </cell>
          <cell r="DS77">
            <v>638375.56000000006</v>
          </cell>
          <cell r="DT77">
            <v>481548.05999999988</v>
          </cell>
          <cell r="DU77">
            <v>584304.0900000002</v>
          </cell>
          <cell r="DV77">
            <v>323304.89</v>
          </cell>
          <cell r="DW77">
            <v>405353.6</v>
          </cell>
          <cell r="DX77">
            <v>513759.42</v>
          </cell>
          <cell r="DY77">
            <v>458331.5</v>
          </cell>
          <cell r="DZ77">
            <v>522229.81</v>
          </cell>
          <cell r="EB77"/>
          <cell r="EC77"/>
          <cell r="ED77"/>
          <cell r="EE77"/>
          <cell r="EF77"/>
          <cell r="EG77"/>
          <cell r="EH77"/>
          <cell r="EI77"/>
          <cell r="EJ77"/>
          <cell r="EK77"/>
          <cell r="EL77"/>
          <cell r="EM77"/>
          <cell r="EN77"/>
          <cell r="EO77"/>
          <cell r="EP77"/>
          <cell r="EQ77"/>
          <cell r="ER77"/>
          <cell r="ES77"/>
          <cell r="ET77"/>
          <cell r="EU77"/>
          <cell r="EV77"/>
          <cell r="EW77"/>
          <cell r="EX77"/>
          <cell r="EY77"/>
          <cell r="EZ77"/>
          <cell r="FA77"/>
          <cell r="FB77"/>
          <cell r="FC77"/>
          <cell r="FD77"/>
          <cell r="FE77"/>
          <cell r="FF77"/>
          <cell r="FG77"/>
          <cell r="FH77"/>
          <cell r="FI77"/>
          <cell r="FJ77"/>
          <cell r="FK77"/>
          <cell r="FL77"/>
          <cell r="FM77"/>
          <cell r="FN77"/>
          <cell r="FO77"/>
          <cell r="FP77"/>
          <cell r="FQ77"/>
          <cell r="FR77"/>
          <cell r="FS77"/>
          <cell r="FT77"/>
          <cell r="FU77"/>
          <cell r="FV77"/>
          <cell r="FW77"/>
          <cell r="FX77"/>
          <cell r="FY77"/>
          <cell r="FZ77"/>
          <cell r="GA77"/>
          <cell r="GB77"/>
          <cell r="GC77"/>
          <cell r="GD77"/>
          <cell r="GE77"/>
          <cell r="GF77"/>
          <cell r="GG77"/>
          <cell r="GH77"/>
          <cell r="GI77"/>
          <cell r="GJ77"/>
          <cell r="GK77"/>
          <cell r="GL77"/>
          <cell r="GM77"/>
          <cell r="GN77"/>
          <cell r="GO77"/>
          <cell r="GP77"/>
          <cell r="GQ77"/>
          <cell r="GR77"/>
          <cell r="GS77"/>
          <cell r="GT77"/>
          <cell r="GU77"/>
          <cell r="GV77"/>
          <cell r="GW77"/>
          <cell r="GX77"/>
          <cell r="GY77"/>
          <cell r="GZ77"/>
          <cell r="HA77"/>
          <cell r="HB77"/>
          <cell r="HC77"/>
          <cell r="HD77"/>
          <cell r="HE77"/>
          <cell r="HF77"/>
          <cell r="HG77"/>
          <cell r="HH77"/>
          <cell r="HI77"/>
          <cell r="HJ77"/>
          <cell r="HK77"/>
          <cell r="HL77"/>
          <cell r="HM77"/>
          <cell r="HN77"/>
          <cell r="HO77"/>
          <cell r="HP77"/>
          <cell r="HQ77"/>
          <cell r="HR77"/>
          <cell r="HS77"/>
          <cell r="HT77"/>
          <cell r="HU77"/>
          <cell r="HV77"/>
          <cell r="HW77"/>
          <cell r="HX77"/>
          <cell r="HY77"/>
          <cell r="HZ77"/>
          <cell r="IA77"/>
          <cell r="IB77"/>
          <cell r="IC77"/>
          <cell r="ID77"/>
          <cell r="IE77"/>
          <cell r="IF77"/>
          <cell r="IG77"/>
          <cell r="IH77"/>
          <cell r="II77"/>
          <cell r="IJ77"/>
          <cell r="IK77"/>
          <cell r="IL77"/>
          <cell r="IM77"/>
          <cell r="IN77"/>
          <cell r="IO77"/>
          <cell r="IP77"/>
          <cell r="IQ77"/>
          <cell r="IR77"/>
          <cell r="IS77"/>
          <cell r="IT77"/>
          <cell r="IU77"/>
          <cell r="IV77"/>
          <cell r="IW77"/>
          <cell r="IX77"/>
          <cell r="IY77"/>
          <cell r="IZ77"/>
          <cell r="JA77"/>
          <cell r="JB77"/>
          <cell r="JC77"/>
          <cell r="JD77"/>
          <cell r="JE77"/>
          <cell r="JF77"/>
          <cell r="JG77"/>
          <cell r="JH77"/>
          <cell r="JI77"/>
          <cell r="JJ77"/>
          <cell r="JK77"/>
          <cell r="JL77"/>
          <cell r="JM77"/>
          <cell r="JN77"/>
          <cell r="JO77"/>
          <cell r="JP77"/>
          <cell r="JQ77"/>
          <cell r="JR77"/>
          <cell r="JS77"/>
          <cell r="JT77"/>
          <cell r="JU77"/>
          <cell r="JV77"/>
          <cell r="JW77"/>
          <cell r="JX77"/>
          <cell r="JY77"/>
          <cell r="JZ77"/>
          <cell r="KA77"/>
          <cell r="KB77"/>
          <cell r="KC77"/>
          <cell r="KD77"/>
          <cell r="KE77"/>
          <cell r="KF77"/>
          <cell r="KG77"/>
          <cell r="KH77"/>
          <cell r="KI77"/>
          <cell r="KJ77"/>
          <cell r="KK77"/>
          <cell r="KL77"/>
          <cell r="KM77"/>
          <cell r="KN77"/>
          <cell r="KO77"/>
          <cell r="KP77"/>
          <cell r="KQ77"/>
          <cell r="KR77"/>
          <cell r="KS77"/>
          <cell r="KT77"/>
          <cell r="KU77"/>
          <cell r="KV77"/>
          <cell r="KW77"/>
          <cell r="KX77"/>
          <cell r="KY77"/>
          <cell r="KZ77"/>
          <cell r="LA77"/>
          <cell r="LB77"/>
          <cell r="LC77"/>
          <cell r="LD77"/>
          <cell r="LE77"/>
          <cell r="LF77"/>
          <cell r="LG77"/>
          <cell r="LH77"/>
          <cell r="LI77"/>
        </row>
        <row r="78">
          <cell r="D78">
            <v>4142</v>
          </cell>
          <cell r="E78" t="str">
            <v>Reprezentacija</v>
          </cell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/>
          <cell r="Y78"/>
          <cell r="Z78"/>
          <cell r="AA78"/>
          <cell r="AB78"/>
          <cell r="AC78"/>
          <cell r="AD78"/>
          <cell r="AE78"/>
          <cell r="AF78"/>
          <cell r="AG78"/>
          <cell r="AH78"/>
          <cell r="AI78"/>
          <cell r="AJ78"/>
          <cell r="AK78"/>
          <cell r="AL78"/>
          <cell r="AM78"/>
          <cell r="AN78"/>
          <cell r="AO78"/>
          <cell r="AP78"/>
          <cell r="AQ78"/>
          <cell r="AR78"/>
          <cell r="AS78"/>
          <cell r="AT78"/>
          <cell r="AU78"/>
          <cell r="AV78"/>
          <cell r="AW78"/>
          <cell r="AX78"/>
          <cell r="AY78"/>
          <cell r="AZ78"/>
          <cell r="BA78"/>
          <cell r="BB78"/>
          <cell r="BC78"/>
          <cell r="BD78"/>
          <cell r="BE78"/>
          <cell r="BF78"/>
          <cell r="BG78"/>
          <cell r="BH78"/>
          <cell r="BI78"/>
          <cell r="BJ78"/>
          <cell r="BK78"/>
          <cell r="BL78"/>
          <cell r="BM78"/>
          <cell r="BN78"/>
          <cell r="BO78"/>
          <cell r="BP78"/>
          <cell r="BQ78"/>
          <cell r="BR78"/>
          <cell r="BS78"/>
          <cell r="BT78"/>
          <cell r="BU78"/>
          <cell r="BV78"/>
          <cell r="BW78"/>
          <cell r="BX78"/>
          <cell r="BY78"/>
          <cell r="BZ78"/>
          <cell r="CA78"/>
          <cell r="CB78"/>
          <cell r="CC78"/>
          <cell r="CD78"/>
          <cell r="CE78"/>
          <cell r="CF78"/>
          <cell r="CG78"/>
          <cell r="CH78"/>
          <cell r="CI78"/>
          <cell r="CJ78"/>
          <cell r="CK78"/>
          <cell r="CL78">
            <v>46247.10000000002</v>
          </cell>
          <cell r="CM78">
            <v>33679.420000000013</v>
          </cell>
          <cell r="CN78">
            <v>44630.640000000021</v>
          </cell>
          <cell r="CO78">
            <v>45134.449999999975</v>
          </cell>
          <cell r="CP78">
            <v>37348.049999999996</v>
          </cell>
          <cell r="CQ78">
            <v>31825.48000000001</v>
          </cell>
          <cell r="CR78">
            <v>76407.780000000042</v>
          </cell>
          <cell r="CS78">
            <v>45816.000000000007</v>
          </cell>
          <cell r="CT78">
            <v>52300.480000000003</v>
          </cell>
          <cell r="CU78">
            <v>49950.549999999996</v>
          </cell>
          <cell r="CV78">
            <v>67377.350000000006</v>
          </cell>
          <cell r="CW78">
            <v>186052.19000000003</v>
          </cell>
          <cell r="CX78">
            <v>28828.71</v>
          </cell>
          <cell r="CY78">
            <v>46794.83</v>
          </cell>
          <cell r="CZ78">
            <v>47438.27</v>
          </cell>
          <cell r="DA78">
            <v>25823.61</v>
          </cell>
          <cell r="DB78">
            <v>30414.5</v>
          </cell>
          <cell r="DC78">
            <v>66186.39</v>
          </cell>
          <cell r="DD78">
            <v>42582.79</v>
          </cell>
          <cell r="DE78">
            <v>24394.73</v>
          </cell>
          <cell r="DF78">
            <v>55526.85</v>
          </cell>
          <cell r="DG78">
            <v>53686.97</v>
          </cell>
          <cell r="DH78">
            <v>38317.660000000003</v>
          </cell>
          <cell r="DI78">
            <v>218530.88</v>
          </cell>
          <cell r="DJ78">
            <v>13459.249999999996</v>
          </cell>
          <cell r="DK78">
            <v>39635.539999999994</v>
          </cell>
          <cell r="DL78">
            <v>41603.709999999992</v>
          </cell>
          <cell r="DM78">
            <v>32204.420000000006</v>
          </cell>
          <cell r="DN78">
            <v>64523.040000000001</v>
          </cell>
          <cell r="DO78">
            <v>52972.710000000028</v>
          </cell>
          <cell r="DP78">
            <v>33111.30000000001</v>
          </cell>
          <cell r="DQ78">
            <v>21940.289999999997</v>
          </cell>
          <cell r="DR78">
            <v>44757.55999999999</v>
          </cell>
          <cell r="DS78">
            <v>52314.790000000052</v>
          </cell>
          <cell r="DT78">
            <v>43401.27</v>
          </cell>
          <cell r="DU78">
            <v>171521.43000000005</v>
          </cell>
          <cell r="DV78">
            <v>11808.25</v>
          </cell>
          <cell r="DW78">
            <v>44941.62</v>
          </cell>
          <cell r="DX78">
            <v>62507.18</v>
          </cell>
          <cell r="DY78">
            <v>49515.41</v>
          </cell>
          <cell r="DZ78">
            <v>133087.62</v>
          </cell>
          <cell r="EC78"/>
          <cell r="ED78"/>
          <cell r="EE78"/>
          <cell r="EF78"/>
          <cell r="EG78"/>
          <cell r="EH78"/>
          <cell r="EI78"/>
          <cell r="EJ78"/>
          <cell r="EK78"/>
          <cell r="EL78"/>
          <cell r="EM78"/>
          <cell r="EN78"/>
          <cell r="EO78"/>
          <cell r="EP78"/>
          <cell r="EQ78"/>
          <cell r="ER78"/>
          <cell r="ES78"/>
          <cell r="ET78"/>
          <cell r="EU78"/>
          <cell r="EV78"/>
          <cell r="EW78"/>
          <cell r="EX78"/>
          <cell r="EY78"/>
          <cell r="EZ78"/>
          <cell r="FA78"/>
          <cell r="FB78"/>
          <cell r="FC78"/>
          <cell r="FD78"/>
          <cell r="FE78"/>
          <cell r="FF78"/>
          <cell r="FG78"/>
          <cell r="FH78"/>
          <cell r="FI78"/>
          <cell r="FJ78"/>
          <cell r="FK78"/>
          <cell r="FL78"/>
          <cell r="FM78"/>
          <cell r="FN78"/>
          <cell r="FO78"/>
          <cell r="FP78"/>
          <cell r="FQ78"/>
          <cell r="FR78"/>
          <cell r="FS78"/>
          <cell r="FT78"/>
          <cell r="FU78"/>
          <cell r="FV78"/>
          <cell r="FW78"/>
          <cell r="FX78"/>
          <cell r="FY78"/>
          <cell r="FZ78"/>
          <cell r="GA78"/>
          <cell r="GB78"/>
          <cell r="GC78"/>
          <cell r="GD78"/>
          <cell r="GE78"/>
          <cell r="GF78"/>
          <cell r="GG78"/>
          <cell r="GH78"/>
          <cell r="GI78"/>
          <cell r="GJ78"/>
          <cell r="GK78"/>
          <cell r="GL78"/>
          <cell r="GM78"/>
          <cell r="GN78"/>
          <cell r="GO78"/>
          <cell r="GP78"/>
          <cell r="GQ78"/>
          <cell r="GR78"/>
          <cell r="GS78"/>
          <cell r="GT78"/>
          <cell r="GU78"/>
          <cell r="GV78"/>
          <cell r="GW78"/>
          <cell r="GX78"/>
          <cell r="GY78"/>
          <cell r="GZ78"/>
          <cell r="HA78"/>
          <cell r="HB78"/>
          <cell r="HC78"/>
          <cell r="HD78"/>
          <cell r="HE78"/>
          <cell r="HF78"/>
          <cell r="HG78"/>
          <cell r="HH78"/>
          <cell r="HI78"/>
          <cell r="HJ78"/>
          <cell r="HK78"/>
          <cell r="HL78"/>
          <cell r="HM78"/>
          <cell r="HN78"/>
          <cell r="HO78"/>
          <cell r="HP78"/>
          <cell r="HQ78"/>
          <cell r="HR78"/>
          <cell r="HS78"/>
          <cell r="HT78"/>
          <cell r="HU78"/>
          <cell r="HV78"/>
          <cell r="HW78"/>
          <cell r="HX78"/>
          <cell r="HY78"/>
          <cell r="HZ78"/>
          <cell r="IA78"/>
          <cell r="IB78"/>
          <cell r="IC78"/>
          <cell r="ID78"/>
          <cell r="IE78"/>
          <cell r="IF78"/>
          <cell r="IG78"/>
          <cell r="IH78"/>
          <cell r="II78"/>
          <cell r="IJ78"/>
          <cell r="IK78"/>
          <cell r="IL78"/>
          <cell r="IM78"/>
          <cell r="IN78"/>
          <cell r="IO78"/>
          <cell r="IP78"/>
          <cell r="IQ78"/>
          <cell r="IR78"/>
          <cell r="IS78"/>
          <cell r="IT78"/>
          <cell r="IU78"/>
          <cell r="IV78"/>
          <cell r="IW78"/>
          <cell r="IX78"/>
          <cell r="IY78"/>
          <cell r="IZ78"/>
          <cell r="JA78"/>
          <cell r="JB78"/>
          <cell r="JC78"/>
          <cell r="JD78"/>
          <cell r="JE78"/>
          <cell r="JF78"/>
          <cell r="JG78"/>
          <cell r="JH78"/>
          <cell r="JI78"/>
          <cell r="JJ78"/>
          <cell r="JK78"/>
          <cell r="JL78"/>
          <cell r="JM78"/>
          <cell r="JN78"/>
          <cell r="JO78"/>
          <cell r="JP78"/>
          <cell r="JQ78"/>
          <cell r="JR78"/>
          <cell r="JS78"/>
          <cell r="JT78"/>
          <cell r="JU78"/>
          <cell r="JV78"/>
          <cell r="JW78"/>
          <cell r="JX78"/>
          <cell r="JY78"/>
          <cell r="JZ78"/>
          <cell r="KA78"/>
          <cell r="KB78"/>
          <cell r="KC78"/>
          <cell r="KD78"/>
          <cell r="KE78"/>
          <cell r="KF78"/>
          <cell r="KG78"/>
          <cell r="KH78"/>
          <cell r="KI78"/>
          <cell r="KJ78"/>
          <cell r="KK78"/>
          <cell r="KL78"/>
          <cell r="KM78"/>
          <cell r="KN78"/>
          <cell r="KO78"/>
          <cell r="KP78"/>
          <cell r="KQ78"/>
          <cell r="KR78"/>
          <cell r="KS78"/>
          <cell r="KT78"/>
          <cell r="KU78"/>
          <cell r="KV78"/>
          <cell r="KW78"/>
          <cell r="KX78"/>
          <cell r="KY78"/>
          <cell r="KZ78"/>
          <cell r="LA78"/>
          <cell r="LB78"/>
          <cell r="LC78"/>
          <cell r="LD78"/>
          <cell r="LE78"/>
          <cell r="LF78"/>
          <cell r="LG78"/>
          <cell r="LH78"/>
          <cell r="LI78"/>
        </row>
        <row r="79">
          <cell r="D79">
            <v>4143</v>
          </cell>
          <cell r="E79" t="str">
            <v>Komunikacione usluge</v>
          </cell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/>
          <cell r="U79"/>
          <cell r="V79"/>
          <cell r="W79"/>
          <cell r="X79"/>
          <cell r="Y79"/>
          <cell r="Z79"/>
          <cell r="AA79"/>
          <cell r="AB79"/>
          <cell r="AC79"/>
          <cell r="AD79"/>
          <cell r="AE79"/>
          <cell r="AF79"/>
          <cell r="AG79"/>
          <cell r="AH79"/>
          <cell r="AI79"/>
          <cell r="AJ79"/>
          <cell r="AK79"/>
          <cell r="AL79"/>
          <cell r="AM79"/>
          <cell r="AN79"/>
          <cell r="AO79"/>
          <cell r="AP79"/>
          <cell r="AQ79"/>
          <cell r="AR79"/>
          <cell r="AS79"/>
          <cell r="AT79"/>
          <cell r="AU79"/>
          <cell r="AV79"/>
          <cell r="AW79"/>
          <cell r="AX79"/>
          <cell r="AY79"/>
          <cell r="AZ79"/>
          <cell r="BA79"/>
          <cell r="BB79"/>
          <cell r="BC79"/>
          <cell r="BD79"/>
          <cell r="BE79"/>
          <cell r="BF79"/>
          <cell r="BG79"/>
          <cell r="BH79"/>
          <cell r="BI79"/>
          <cell r="BJ79"/>
          <cell r="BK79"/>
          <cell r="BL79"/>
          <cell r="BM79"/>
          <cell r="BN79"/>
          <cell r="BO79"/>
          <cell r="BP79"/>
          <cell r="BQ79"/>
          <cell r="BR79"/>
          <cell r="BS79"/>
          <cell r="BT79"/>
          <cell r="BU79"/>
          <cell r="BV79"/>
          <cell r="BW79"/>
          <cell r="BX79"/>
          <cell r="BY79"/>
          <cell r="BZ79"/>
          <cell r="CA79"/>
          <cell r="CB79"/>
          <cell r="CC79"/>
          <cell r="CD79"/>
          <cell r="CE79"/>
          <cell r="CF79"/>
          <cell r="CG79"/>
          <cell r="CH79"/>
          <cell r="CI79"/>
          <cell r="CJ79"/>
          <cell r="CK79"/>
          <cell r="CL79">
            <v>108423.51999999996</v>
          </cell>
          <cell r="CM79">
            <v>434351.04999999987</v>
          </cell>
          <cell r="CN79">
            <v>511934.51000000077</v>
          </cell>
          <cell r="CO79">
            <v>488510.20000000013</v>
          </cell>
          <cell r="CP79">
            <v>440174.75999999972</v>
          </cell>
          <cell r="CQ79">
            <v>399462.03999999992</v>
          </cell>
          <cell r="CR79">
            <v>628497.15999999945</v>
          </cell>
          <cell r="CS79">
            <v>400543.24999999983</v>
          </cell>
          <cell r="CT79">
            <v>417515.24000000028</v>
          </cell>
          <cell r="CU79">
            <v>788512.48000000045</v>
          </cell>
          <cell r="CV79">
            <v>454890.08000000066</v>
          </cell>
          <cell r="CW79">
            <v>1203017.2800000003</v>
          </cell>
          <cell r="CX79">
            <v>284498.68</v>
          </cell>
          <cell r="CY79">
            <v>500092.43</v>
          </cell>
          <cell r="CZ79">
            <v>477288.79</v>
          </cell>
          <cell r="DA79">
            <v>548531.02</v>
          </cell>
          <cell r="DB79">
            <v>422694.1</v>
          </cell>
          <cell r="DC79">
            <v>376572.86</v>
          </cell>
          <cell r="DD79">
            <v>337804.06</v>
          </cell>
          <cell r="DE79">
            <v>650496.94999999995</v>
          </cell>
          <cell r="DF79">
            <v>548233.28</v>
          </cell>
          <cell r="DG79">
            <v>678938.95</v>
          </cell>
          <cell r="DH79">
            <v>475745</v>
          </cell>
          <cell r="DI79">
            <v>814395.24</v>
          </cell>
          <cell r="DJ79">
            <v>187995.87999999977</v>
          </cell>
          <cell r="DK79">
            <v>665140.56999999995</v>
          </cell>
          <cell r="DL79">
            <v>424891.39000000025</v>
          </cell>
          <cell r="DM79">
            <v>285499.40000000014</v>
          </cell>
          <cell r="DN79">
            <v>428513.21000000049</v>
          </cell>
          <cell r="DO79">
            <v>347830.65999999992</v>
          </cell>
          <cell r="DP79">
            <v>769400.97999999975</v>
          </cell>
          <cell r="DQ79">
            <v>464877.89000000054</v>
          </cell>
          <cell r="DR79">
            <v>424296.41000000044</v>
          </cell>
          <cell r="DS79">
            <v>384158.81000000011</v>
          </cell>
          <cell r="DT79">
            <v>360920.81000000058</v>
          </cell>
          <cell r="DU79">
            <v>1218954.8299999996</v>
          </cell>
          <cell r="DV79">
            <v>165148.45000000001</v>
          </cell>
          <cell r="DW79">
            <v>373237.52</v>
          </cell>
          <cell r="DX79">
            <v>417987.53</v>
          </cell>
          <cell r="DY79">
            <v>344465.27</v>
          </cell>
          <cell r="DZ79">
            <v>517293.55</v>
          </cell>
          <cell r="EC79"/>
          <cell r="ED79"/>
          <cell r="EE79"/>
          <cell r="EF79"/>
          <cell r="EG79"/>
          <cell r="EH79"/>
          <cell r="EI79"/>
          <cell r="EJ79"/>
          <cell r="EK79"/>
          <cell r="EL79"/>
          <cell r="EM79"/>
          <cell r="EN79"/>
          <cell r="EO79"/>
          <cell r="EP79"/>
          <cell r="EQ79"/>
          <cell r="ER79"/>
          <cell r="ES79"/>
          <cell r="ET79"/>
          <cell r="EU79"/>
          <cell r="EV79"/>
          <cell r="EW79"/>
          <cell r="EX79"/>
          <cell r="EY79"/>
          <cell r="EZ79"/>
          <cell r="FA79"/>
          <cell r="FB79"/>
          <cell r="FC79"/>
          <cell r="FD79"/>
          <cell r="FE79"/>
          <cell r="FF79"/>
          <cell r="FG79"/>
          <cell r="FH79"/>
          <cell r="FI79"/>
          <cell r="FJ79"/>
          <cell r="FK79"/>
          <cell r="FL79"/>
          <cell r="FM79"/>
          <cell r="FN79"/>
          <cell r="FO79"/>
          <cell r="FP79"/>
          <cell r="FQ79"/>
          <cell r="FR79"/>
          <cell r="FS79"/>
          <cell r="FT79"/>
          <cell r="FU79"/>
          <cell r="FV79"/>
          <cell r="FW79"/>
          <cell r="FX79"/>
          <cell r="FY79"/>
          <cell r="FZ79"/>
          <cell r="GA79"/>
          <cell r="GB79"/>
          <cell r="GC79"/>
          <cell r="GD79"/>
          <cell r="GE79"/>
          <cell r="GF79"/>
          <cell r="GG79"/>
          <cell r="GH79"/>
          <cell r="GI79"/>
          <cell r="GJ79"/>
          <cell r="GK79"/>
          <cell r="GL79"/>
          <cell r="GM79"/>
          <cell r="GN79"/>
          <cell r="GO79"/>
          <cell r="GP79"/>
          <cell r="GQ79"/>
          <cell r="GR79"/>
          <cell r="GS79"/>
          <cell r="GT79"/>
          <cell r="GU79"/>
          <cell r="GV79"/>
          <cell r="GW79"/>
          <cell r="GX79"/>
          <cell r="GY79"/>
          <cell r="GZ79"/>
          <cell r="HA79"/>
          <cell r="HB79"/>
          <cell r="HC79"/>
          <cell r="HD79"/>
          <cell r="HE79"/>
          <cell r="HF79"/>
          <cell r="HG79"/>
          <cell r="HH79"/>
          <cell r="HI79"/>
          <cell r="HJ79"/>
          <cell r="HK79"/>
          <cell r="HL79"/>
          <cell r="HM79"/>
          <cell r="HN79"/>
          <cell r="HO79"/>
          <cell r="HP79"/>
          <cell r="HQ79"/>
          <cell r="HR79"/>
          <cell r="HS79"/>
          <cell r="HT79"/>
          <cell r="HU79"/>
          <cell r="HV79"/>
          <cell r="HW79"/>
          <cell r="HX79"/>
          <cell r="HY79"/>
          <cell r="HZ79"/>
          <cell r="IA79"/>
          <cell r="IB79"/>
          <cell r="IC79"/>
          <cell r="ID79"/>
          <cell r="IE79"/>
          <cell r="IF79"/>
          <cell r="IG79"/>
          <cell r="IH79"/>
          <cell r="II79"/>
          <cell r="IJ79"/>
          <cell r="IK79"/>
          <cell r="IL79"/>
          <cell r="IM79"/>
          <cell r="IN79"/>
          <cell r="IO79"/>
          <cell r="IP79"/>
          <cell r="IQ79"/>
          <cell r="IR79"/>
          <cell r="IS79"/>
          <cell r="IT79"/>
          <cell r="IU79"/>
          <cell r="IV79"/>
          <cell r="IW79"/>
          <cell r="IX79"/>
          <cell r="IY79"/>
          <cell r="IZ79"/>
          <cell r="JA79"/>
          <cell r="JB79"/>
          <cell r="JC79"/>
          <cell r="JD79"/>
          <cell r="JE79"/>
          <cell r="JF79"/>
          <cell r="JG79"/>
          <cell r="JH79"/>
          <cell r="JI79"/>
          <cell r="JJ79"/>
          <cell r="JK79"/>
          <cell r="JL79"/>
          <cell r="JM79"/>
          <cell r="JN79"/>
          <cell r="JO79"/>
          <cell r="JP79"/>
          <cell r="JQ79"/>
          <cell r="JR79"/>
          <cell r="JS79"/>
          <cell r="JT79"/>
          <cell r="JU79"/>
          <cell r="JV79"/>
          <cell r="JW79"/>
          <cell r="JX79"/>
          <cell r="JY79"/>
          <cell r="JZ79"/>
          <cell r="KA79"/>
          <cell r="KB79"/>
          <cell r="KC79"/>
          <cell r="KD79"/>
          <cell r="KE79"/>
          <cell r="KF79"/>
          <cell r="KG79"/>
          <cell r="KH79"/>
          <cell r="KI79"/>
          <cell r="KJ79"/>
          <cell r="KK79"/>
          <cell r="KL79"/>
          <cell r="KM79"/>
          <cell r="KN79"/>
          <cell r="KO79"/>
          <cell r="KP79"/>
          <cell r="KQ79"/>
          <cell r="KR79"/>
          <cell r="KS79"/>
          <cell r="KT79"/>
          <cell r="KU79"/>
          <cell r="KV79"/>
          <cell r="KW79"/>
          <cell r="KX79"/>
          <cell r="KY79"/>
          <cell r="KZ79"/>
          <cell r="LA79"/>
          <cell r="LB79"/>
          <cell r="LC79"/>
          <cell r="LD79"/>
          <cell r="LE79"/>
          <cell r="LF79"/>
          <cell r="LG79"/>
          <cell r="LH79"/>
          <cell r="LI79"/>
        </row>
        <row r="80">
          <cell r="D80">
            <v>4144</v>
          </cell>
          <cell r="E80" t="str">
            <v>Bankarske usluge i negativne kursne razlike</v>
          </cell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V80"/>
          <cell r="W80"/>
          <cell r="X80"/>
          <cell r="Y80"/>
          <cell r="Z80"/>
          <cell r="AA80"/>
          <cell r="AB80"/>
          <cell r="AC80"/>
          <cell r="AD80"/>
          <cell r="AE80"/>
          <cell r="AF80"/>
          <cell r="AG80"/>
          <cell r="AH80"/>
          <cell r="AI80"/>
          <cell r="AJ80"/>
          <cell r="AK80"/>
          <cell r="AL80"/>
          <cell r="AM80"/>
          <cell r="AN80"/>
          <cell r="AO80"/>
          <cell r="AP80"/>
          <cell r="AQ80"/>
          <cell r="AR80"/>
          <cell r="AS80"/>
          <cell r="AT80"/>
          <cell r="AU80"/>
          <cell r="AV80"/>
          <cell r="AW80"/>
          <cell r="AX80"/>
          <cell r="AY80"/>
          <cell r="AZ80"/>
          <cell r="BA80"/>
          <cell r="BB80"/>
          <cell r="BC80"/>
          <cell r="BD80"/>
          <cell r="BE80"/>
          <cell r="BF80"/>
          <cell r="BG80"/>
          <cell r="BH80"/>
          <cell r="BI80"/>
          <cell r="BJ80"/>
          <cell r="BK80"/>
          <cell r="BL80"/>
          <cell r="BM80"/>
          <cell r="BN80"/>
          <cell r="BO80"/>
          <cell r="BP80"/>
          <cell r="BQ80"/>
          <cell r="BR80"/>
          <cell r="BS80"/>
          <cell r="BT80"/>
          <cell r="BU80"/>
          <cell r="BV80"/>
          <cell r="BW80"/>
          <cell r="BX80"/>
          <cell r="BY80"/>
          <cell r="BZ80"/>
          <cell r="CA80"/>
          <cell r="CB80"/>
          <cell r="CC80"/>
          <cell r="CD80"/>
          <cell r="CE80"/>
          <cell r="CF80"/>
          <cell r="CG80"/>
          <cell r="CH80"/>
          <cell r="CI80"/>
          <cell r="CJ80"/>
          <cell r="CK80"/>
          <cell r="CL80">
            <v>211397.70000000013</v>
          </cell>
          <cell r="CM80">
            <v>139735.81000000006</v>
          </cell>
          <cell r="CN80">
            <v>258231.0100000001</v>
          </cell>
          <cell r="CO80">
            <v>803722.28</v>
          </cell>
          <cell r="CP80">
            <v>180118.94000000006</v>
          </cell>
          <cell r="CQ80">
            <v>168900.85</v>
          </cell>
          <cell r="CR80">
            <v>412448.97000000003</v>
          </cell>
          <cell r="CS80">
            <v>432834.22999999975</v>
          </cell>
          <cell r="CT80">
            <v>387566.27000000008</v>
          </cell>
          <cell r="CU80">
            <v>223074.4200000001</v>
          </cell>
          <cell r="CV80">
            <v>141807.76999999999</v>
          </cell>
          <cell r="CW80">
            <v>464433.3600000001</v>
          </cell>
          <cell r="CX80">
            <v>209641.58</v>
          </cell>
          <cell r="CY80">
            <v>120838.94</v>
          </cell>
          <cell r="CZ80">
            <v>293357.86</v>
          </cell>
          <cell r="DA80">
            <v>411489.74</v>
          </cell>
          <cell r="DB80">
            <v>1498201.85</v>
          </cell>
          <cell r="DC80">
            <v>580096.97</v>
          </cell>
          <cell r="DD80">
            <v>321420.59999999998</v>
          </cell>
          <cell r="DE80">
            <v>156064.07999999999</v>
          </cell>
          <cell r="DF80">
            <v>290958.78999999998</v>
          </cell>
          <cell r="DG80">
            <v>212310.53</v>
          </cell>
          <cell r="DH80">
            <v>210630.46</v>
          </cell>
          <cell r="DI80">
            <v>323504.56</v>
          </cell>
          <cell r="DJ80">
            <v>575576.33000000007</v>
          </cell>
          <cell r="DK80">
            <v>154031.75999999995</v>
          </cell>
          <cell r="DL80">
            <v>334947.97000000003</v>
          </cell>
          <cell r="DM80">
            <v>591578.27999999991</v>
          </cell>
          <cell r="DN80">
            <v>185371.44999999995</v>
          </cell>
          <cell r="DO80">
            <v>249294.97</v>
          </cell>
          <cell r="DP80">
            <v>293141.99999999988</v>
          </cell>
          <cell r="DQ80">
            <v>131022.75000000004</v>
          </cell>
          <cell r="DR80">
            <v>624562.93999999994</v>
          </cell>
          <cell r="DS80">
            <v>158004.75999999995</v>
          </cell>
          <cell r="DT80">
            <v>162407.6700000001</v>
          </cell>
          <cell r="DU80">
            <v>920921.320000001</v>
          </cell>
          <cell r="DV80">
            <v>230455.17</v>
          </cell>
          <cell r="DW80">
            <v>156187.92000000001</v>
          </cell>
          <cell r="DX80">
            <v>318883.87</v>
          </cell>
          <cell r="DY80">
            <v>1161990.45</v>
          </cell>
          <cell r="DZ80">
            <v>223316.53</v>
          </cell>
          <cell r="EC80"/>
          <cell r="ED80"/>
          <cell r="EE80"/>
          <cell r="EF80"/>
          <cell r="EG80"/>
          <cell r="EH80"/>
          <cell r="EI80"/>
          <cell r="EJ80"/>
          <cell r="EK80"/>
          <cell r="EL80"/>
          <cell r="EM80"/>
          <cell r="EN80"/>
          <cell r="EO80"/>
          <cell r="EP80"/>
          <cell r="EQ80"/>
          <cell r="ER80"/>
          <cell r="ES80"/>
          <cell r="ET80"/>
          <cell r="EU80"/>
          <cell r="EV80"/>
          <cell r="EW80"/>
          <cell r="EX80"/>
          <cell r="EY80"/>
          <cell r="EZ80"/>
          <cell r="FA80"/>
          <cell r="FB80"/>
          <cell r="FC80"/>
          <cell r="FD80"/>
          <cell r="FE80"/>
          <cell r="FF80"/>
          <cell r="FG80"/>
          <cell r="FH80"/>
          <cell r="FI80"/>
          <cell r="FJ80"/>
          <cell r="FK80"/>
          <cell r="FL80"/>
          <cell r="FM80"/>
          <cell r="FN80"/>
          <cell r="FO80"/>
          <cell r="FP80"/>
          <cell r="FQ80"/>
          <cell r="FR80"/>
          <cell r="FS80"/>
          <cell r="FT80"/>
          <cell r="FU80"/>
          <cell r="FV80"/>
          <cell r="FW80"/>
          <cell r="FX80"/>
          <cell r="FY80"/>
          <cell r="FZ80"/>
          <cell r="GA80"/>
          <cell r="GB80"/>
          <cell r="GC80"/>
          <cell r="GD80"/>
          <cell r="GE80"/>
          <cell r="GF80"/>
          <cell r="GG80"/>
          <cell r="GH80"/>
          <cell r="GI80"/>
          <cell r="GJ80"/>
          <cell r="GK80"/>
          <cell r="GL80"/>
          <cell r="GM80"/>
          <cell r="GN80"/>
          <cell r="GO80"/>
          <cell r="GP80"/>
          <cell r="GQ80"/>
          <cell r="GR80"/>
          <cell r="GS80"/>
          <cell r="GT80"/>
          <cell r="GU80"/>
          <cell r="GV80"/>
          <cell r="GW80"/>
          <cell r="GX80"/>
          <cell r="GY80"/>
          <cell r="GZ80"/>
          <cell r="HA80"/>
          <cell r="HB80"/>
          <cell r="HC80"/>
          <cell r="HD80"/>
          <cell r="HE80"/>
          <cell r="HF80"/>
          <cell r="HG80"/>
          <cell r="HH80"/>
          <cell r="HI80"/>
          <cell r="HJ80"/>
          <cell r="HK80"/>
          <cell r="HL80"/>
          <cell r="HM80"/>
          <cell r="HN80"/>
          <cell r="HO80"/>
          <cell r="HP80"/>
          <cell r="HQ80"/>
          <cell r="HR80"/>
          <cell r="HS80"/>
          <cell r="HT80"/>
          <cell r="HU80"/>
          <cell r="HV80"/>
          <cell r="HW80"/>
          <cell r="HX80"/>
          <cell r="HY80"/>
          <cell r="HZ80"/>
          <cell r="IA80"/>
          <cell r="IB80"/>
          <cell r="IC80"/>
          <cell r="ID80"/>
          <cell r="IE80"/>
          <cell r="IF80"/>
          <cell r="IG80"/>
          <cell r="IH80"/>
          <cell r="II80"/>
          <cell r="IJ80"/>
          <cell r="IK80"/>
          <cell r="IL80"/>
          <cell r="IM80"/>
          <cell r="IN80"/>
          <cell r="IO80"/>
          <cell r="IP80"/>
          <cell r="IQ80"/>
          <cell r="IR80"/>
          <cell r="IS80"/>
          <cell r="IT80"/>
          <cell r="IU80"/>
          <cell r="IV80"/>
          <cell r="IW80"/>
          <cell r="IX80"/>
          <cell r="IY80"/>
          <cell r="IZ80"/>
          <cell r="JA80"/>
          <cell r="JB80"/>
          <cell r="JC80"/>
          <cell r="JD80"/>
          <cell r="JE80"/>
          <cell r="JF80"/>
          <cell r="JG80"/>
          <cell r="JH80"/>
          <cell r="JI80"/>
          <cell r="JJ80"/>
          <cell r="JK80"/>
          <cell r="JL80"/>
          <cell r="JM80"/>
          <cell r="JN80"/>
          <cell r="JO80"/>
          <cell r="JP80"/>
          <cell r="JQ80"/>
          <cell r="JR80"/>
          <cell r="JS80"/>
          <cell r="JT80"/>
          <cell r="JU80"/>
          <cell r="JV80"/>
          <cell r="JW80"/>
          <cell r="JX80"/>
          <cell r="JY80"/>
          <cell r="JZ80"/>
          <cell r="KA80"/>
          <cell r="KB80"/>
          <cell r="KC80"/>
          <cell r="KD80"/>
          <cell r="KE80"/>
          <cell r="KF80"/>
          <cell r="KG80"/>
          <cell r="KH80"/>
          <cell r="KI80"/>
          <cell r="KJ80"/>
          <cell r="KK80"/>
          <cell r="KL80"/>
          <cell r="KM80"/>
          <cell r="KN80"/>
          <cell r="KO80"/>
          <cell r="KP80"/>
          <cell r="KQ80"/>
          <cell r="KR80"/>
          <cell r="KS80"/>
          <cell r="KT80"/>
          <cell r="KU80"/>
          <cell r="KV80"/>
          <cell r="KW80"/>
          <cell r="KX80"/>
          <cell r="KY80"/>
          <cell r="KZ80"/>
          <cell r="LA80"/>
          <cell r="LB80"/>
          <cell r="LC80"/>
          <cell r="LD80"/>
          <cell r="LE80"/>
          <cell r="LF80"/>
          <cell r="LG80"/>
          <cell r="LH80"/>
          <cell r="LI80"/>
        </row>
        <row r="81">
          <cell r="D81">
            <v>4145</v>
          </cell>
          <cell r="E81" t="str">
            <v>Usluge prevoza</v>
          </cell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  <cell r="V81"/>
          <cell r="W81"/>
          <cell r="X81"/>
          <cell r="Y81"/>
          <cell r="Z81"/>
          <cell r="AA81"/>
          <cell r="AB81"/>
          <cell r="AC81"/>
          <cell r="AD81"/>
          <cell r="AE81"/>
          <cell r="AF81"/>
          <cell r="AG81"/>
          <cell r="AH81"/>
          <cell r="AI81"/>
          <cell r="AJ81"/>
          <cell r="AK81"/>
          <cell r="AL81"/>
          <cell r="AM81"/>
          <cell r="AN81"/>
          <cell r="AO81"/>
          <cell r="AP81"/>
          <cell r="AQ81"/>
          <cell r="AR81"/>
          <cell r="AS81"/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  <cell r="BD81"/>
          <cell r="BE81"/>
          <cell r="BF81"/>
          <cell r="BG81"/>
          <cell r="BH81"/>
          <cell r="BI81"/>
          <cell r="BJ81"/>
          <cell r="BK81"/>
          <cell r="BL81"/>
          <cell r="BM81"/>
          <cell r="BN81"/>
          <cell r="BO81"/>
          <cell r="BP81"/>
          <cell r="BQ81"/>
          <cell r="BR81"/>
          <cell r="BS81"/>
          <cell r="BT81"/>
          <cell r="BU81"/>
          <cell r="BV81"/>
          <cell r="BW81"/>
          <cell r="BX81"/>
          <cell r="BY81"/>
          <cell r="BZ81"/>
          <cell r="CA81"/>
          <cell r="CB81"/>
          <cell r="CC81"/>
          <cell r="CD81"/>
          <cell r="CE81"/>
          <cell r="CF81"/>
          <cell r="CG81"/>
          <cell r="CH81"/>
          <cell r="CI81"/>
          <cell r="CJ81"/>
          <cell r="CK81"/>
          <cell r="CL81">
            <v>4112.79</v>
          </cell>
          <cell r="CM81">
            <v>33289.14</v>
          </cell>
          <cell r="CN81">
            <v>58328.62</v>
          </cell>
          <cell r="CO81">
            <v>88032.74000000002</v>
          </cell>
          <cell r="CP81">
            <v>88161.300000000017</v>
          </cell>
          <cell r="CQ81">
            <v>84099.11</v>
          </cell>
          <cell r="CR81">
            <v>66646.719999999987</v>
          </cell>
          <cell r="CS81">
            <v>30573.73</v>
          </cell>
          <cell r="CT81">
            <v>163148.0799999999</v>
          </cell>
          <cell r="CU81">
            <v>103825.34000000001</v>
          </cell>
          <cell r="CV81">
            <v>89477.15</v>
          </cell>
          <cell r="CW81">
            <v>256196.28999999998</v>
          </cell>
          <cell r="CX81">
            <v>4423.3999999999996</v>
          </cell>
          <cell r="CY81">
            <v>79080.740000000005</v>
          </cell>
          <cell r="CZ81">
            <v>75331.81</v>
          </cell>
          <cell r="DA81">
            <v>60242.91</v>
          </cell>
          <cell r="DB81">
            <v>89938.06</v>
          </cell>
          <cell r="DC81">
            <v>63346.15</v>
          </cell>
          <cell r="DD81">
            <v>70752.5</v>
          </cell>
          <cell r="DE81">
            <v>62237.52</v>
          </cell>
          <cell r="DF81">
            <v>68252.14</v>
          </cell>
          <cell r="DG81">
            <v>123670.39999999999</v>
          </cell>
          <cell r="DH81">
            <v>87898.36</v>
          </cell>
          <cell r="DI81">
            <v>163929.72</v>
          </cell>
          <cell r="DJ81">
            <v>2327.3399999999997</v>
          </cell>
          <cell r="DK81">
            <v>18059.009999999998</v>
          </cell>
          <cell r="DL81">
            <v>105509.05</v>
          </cell>
          <cell r="DM81">
            <v>88140.11</v>
          </cell>
          <cell r="DN81">
            <v>22003.85</v>
          </cell>
          <cell r="DO81">
            <v>71635.95</v>
          </cell>
          <cell r="DP81">
            <v>131594.75</v>
          </cell>
          <cell r="DQ81">
            <v>70128.929999999993</v>
          </cell>
          <cell r="DR81">
            <v>81326.840000000011</v>
          </cell>
          <cell r="DS81">
            <v>101200.34999999999</v>
          </cell>
          <cell r="DT81">
            <v>72027.41</v>
          </cell>
          <cell r="DU81">
            <v>158120.49000000002</v>
          </cell>
          <cell r="DV81">
            <v>9195.36</v>
          </cell>
          <cell r="DW81">
            <v>16224.6</v>
          </cell>
          <cell r="DX81">
            <v>138622.34</v>
          </cell>
          <cell r="DY81">
            <v>25604.99</v>
          </cell>
          <cell r="DZ81">
            <v>76279.149999999994</v>
          </cell>
          <cell r="EC81"/>
          <cell r="ED81"/>
          <cell r="EE81"/>
          <cell r="EF81"/>
          <cell r="EG81"/>
          <cell r="EH81"/>
          <cell r="EI81"/>
          <cell r="EJ81"/>
          <cell r="EK81"/>
          <cell r="EL81"/>
          <cell r="EM81"/>
          <cell r="EN81"/>
          <cell r="EO81"/>
          <cell r="EP81"/>
          <cell r="EQ81"/>
          <cell r="ER81"/>
          <cell r="ES81"/>
          <cell r="ET81"/>
          <cell r="EU81"/>
          <cell r="EV81"/>
          <cell r="EW81"/>
          <cell r="EX81"/>
          <cell r="EY81"/>
          <cell r="EZ81"/>
          <cell r="FA81"/>
          <cell r="FB81"/>
          <cell r="FC81"/>
          <cell r="FD81"/>
          <cell r="FE81"/>
          <cell r="FF81"/>
          <cell r="FG81"/>
          <cell r="FH81"/>
          <cell r="FI81"/>
          <cell r="FJ81"/>
          <cell r="FK81"/>
          <cell r="FL81"/>
          <cell r="FM81"/>
          <cell r="FN81"/>
          <cell r="FO81"/>
          <cell r="FP81"/>
          <cell r="FQ81"/>
          <cell r="FR81"/>
          <cell r="FS81"/>
          <cell r="FT81"/>
          <cell r="FU81"/>
          <cell r="FV81"/>
          <cell r="FW81"/>
          <cell r="FX81"/>
          <cell r="FY81"/>
          <cell r="FZ81"/>
          <cell r="GA81"/>
          <cell r="GB81"/>
          <cell r="GC81"/>
          <cell r="GD81"/>
          <cell r="GE81"/>
          <cell r="GF81"/>
          <cell r="GG81"/>
          <cell r="GH81"/>
          <cell r="GI81"/>
          <cell r="GJ81"/>
          <cell r="GK81"/>
          <cell r="GL81"/>
          <cell r="GM81"/>
          <cell r="GN81"/>
          <cell r="GO81"/>
          <cell r="GP81"/>
          <cell r="GQ81"/>
          <cell r="GR81"/>
          <cell r="GS81"/>
          <cell r="GT81"/>
          <cell r="GU81"/>
          <cell r="GV81"/>
          <cell r="GW81"/>
          <cell r="GX81"/>
          <cell r="GY81"/>
          <cell r="GZ81"/>
          <cell r="HA81"/>
          <cell r="HB81"/>
          <cell r="HC81"/>
          <cell r="HD81"/>
          <cell r="HE81"/>
          <cell r="HF81"/>
          <cell r="HG81"/>
          <cell r="HH81"/>
          <cell r="HI81"/>
          <cell r="HJ81"/>
          <cell r="HK81"/>
          <cell r="HL81"/>
          <cell r="HM81"/>
          <cell r="HN81"/>
          <cell r="HO81"/>
          <cell r="HP81"/>
          <cell r="HQ81"/>
          <cell r="HR81"/>
          <cell r="HS81"/>
          <cell r="HT81"/>
          <cell r="HU81"/>
          <cell r="HV81"/>
          <cell r="HW81"/>
          <cell r="HX81"/>
          <cell r="HY81"/>
          <cell r="HZ81"/>
          <cell r="IA81"/>
          <cell r="IB81"/>
          <cell r="IC81"/>
          <cell r="ID81"/>
          <cell r="IE81"/>
          <cell r="IF81"/>
          <cell r="IG81"/>
          <cell r="IH81"/>
          <cell r="II81"/>
          <cell r="IJ81"/>
          <cell r="IK81"/>
          <cell r="IL81"/>
          <cell r="IM81"/>
          <cell r="IN81"/>
          <cell r="IO81"/>
          <cell r="IP81"/>
          <cell r="IQ81"/>
          <cell r="IR81"/>
          <cell r="IS81"/>
          <cell r="IT81"/>
          <cell r="IU81"/>
          <cell r="IV81"/>
          <cell r="IW81"/>
          <cell r="IX81"/>
          <cell r="IY81"/>
          <cell r="IZ81"/>
          <cell r="JA81"/>
          <cell r="JB81"/>
          <cell r="JC81"/>
          <cell r="JD81"/>
          <cell r="JE81"/>
          <cell r="JF81"/>
          <cell r="JG81"/>
          <cell r="JH81"/>
          <cell r="JI81"/>
          <cell r="JJ81"/>
          <cell r="JK81"/>
          <cell r="JL81"/>
          <cell r="JM81"/>
          <cell r="JN81"/>
          <cell r="JO81"/>
          <cell r="JP81"/>
          <cell r="JQ81"/>
          <cell r="JR81"/>
          <cell r="JS81"/>
          <cell r="JT81"/>
          <cell r="JU81"/>
          <cell r="JV81"/>
          <cell r="JW81"/>
          <cell r="JX81"/>
          <cell r="JY81"/>
          <cell r="JZ81"/>
          <cell r="KA81"/>
          <cell r="KB81"/>
          <cell r="KC81"/>
          <cell r="KD81"/>
          <cell r="KE81"/>
          <cell r="KF81"/>
          <cell r="KG81"/>
          <cell r="KH81"/>
          <cell r="KI81"/>
          <cell r="KJ81"/>
          <cell r="KK81"/>
          <cell r="KL81"/>
          <cell r="KM81"/>
          <cell r="KN81"/>
          <cell r="KO81"/>
          <cell r="KP81"/>
          <cell r="KQ81"/>
          <cell r="KR81"/>
          <cell r="KS81"/>
          <cell r="KT81"/>
          <cell r="KU81"/>
          <cell r="KV81"/>
          <cell r="KW81"/>
          <cell r="KX81"/>
          <cell r="KY81"/>
          <cell r="KZ81"/>
          <cell r="LA81"/>
          <cell r="LB81"/>
          <cell r="LC81"/>
          <cell r="LD81"/>
          <cell r="LE81"/>
          <cell r="LF81"/>
          <cell r="LG81"/>
          <cell r="LH81"/>
          <cell r="LI81"/>
        </row>
        <row r="82">
          <cell r="D82">
            <v>4146</v>
          </cell>
          <cell r="E82" t="str">
            <v>Advokatske, notarske i pravne usluge</v>
          </cell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V82"/>
          <cell r="W82"/>
          <cell r="X82"/>
          <cell r="Y82"/>
          <cell r="Z82"/>
          <cell r="AA82"/>
          <cell r="AB82"/>
          <cell r="AC82"/>
          <cell r="AD82"/>
          <cell r="AE82"/>
          <cell r="AF82"/>
          <cell r="AG82"/>
          <cell r="AH82"/>
          <cell r="AI82"/>
          <cell r="AJ82"/>
          <cell r="AK82"/>
          <cell r="AL82"/>
          <cell r="AM82"/>
          <cell r="AN82"/>
          <cell r="AO82"/>
          <cell r="AP82"/>
          <cell r="AQ82"/>
          <cell r="AR82"/>
          <cell r="AS82"/>
          <cell r="AT82"/>
          <cell r="AU82"/>
          <cell r="AV82"/>
          <cell r="AW82"/>
          <cell r="AX82"/>
          <cell r="AY82"/>
          <cell r="AZ82"/>
          <cell r="BA82"/>
          <cell r="BB82"/>
          <cell r="BC82"/>
          <cell r="BD82"/>
          <cell r="BE82"/>
          <cell r="BF82"/>
          <cell r="BG82"/>
          <cell r="BH82"/>
          <cell r="BI82"/>
          <cell r="BJ82"/>
          <cell r="BK82"/>
          <cell r="BL82"/>
          <cell r="BM82"/>
          <cell r="BN82"/>
          <cell r="BO82"/>
          <cell r="BP82"/>
          <cell r="BQ82"/>
          <cell r="BR82"/>
          <cell r="BS82"/>
          <cell r="BT82"/>
          <cell r="BU82"/>
          <cell r="BV82"/>
          <cell r="BW82"/>
          <cell r="BX82"/>
          <cell r="BY82"/>
          <cell r="BZ82"/>
          <cell r="CA82"/>
          <cell r="CB82"/>
          <cell r="CC82"/>
          <cell r="CD82"/>
          <cell r="CE82"/>
          <cell r="CF82"/>
          <cell r="CG82"/>
          <cell r="CH82"/>
          <cell r="CI82"/>
          <cell r="CJ82"/>
          <cell r="CK82"/>
          <cell r="CL82">
            <v>19164.340000000011</v>
          </cell>
          <cell r="CM82">
            <v>76479.920000000042</v>
          </cell>
          <cell r="CN82">
            <v>174865.26000000056</v>
          </cell>
          <cell r="CO82">
            <v>86185.309999999808</v>
          </cell>
          <cell r="CP82">
            <v>70042.270000000062</v>
          </cell>
          <cell r="CQ82">
            <v>62793.540000000299</v>
          </cell>
          <cell r="CR82">
            <v>85215.149999999732</v>
          </cell>
          <cell r="CS82">
            <v>29267.81</v>
          </cell>
          <cell r="CT82">
            <v>163460.76000000027</v>
          </cell>
          <cell r="CU82">
            <v>81544.769999999917</v>
          </cell>
          <cell r="CV82">
            <v>165439.28999999989</v>
          </cell>
          <cell r="CW82">
            <v>185721.0700000003</v>
          </cell>
          <cell r="CX82">
            <v>27929.279999999999</v>
          </cell>
          <cell r="CY82">
            <v>51253.05</v>
          </cell>
          <cell r="CZ82">
            <v>206416.62</v>
          </cell>
          <cell r="DA82">
            <v>103292.76</v>
          </cell>
          <cell r="DB82">
            <v>142691.85</v>
          </cell>
          <cell r="DC82">
            <v>62644.86</v>
          </cell>
          <cell r="DD82">
            <v>210170.74</v>
          </cell>
          <cell r="DE82">
            <v>41634.53</v>
          </cell>
          <cell r="DF82">
            <v>126349.77</v>
          </cell>
          <cell r="DG82">
            <v>375873.86</v>
          </cell>
          <cell r="DH82">
            <v>86475.75</v>
          </cell>
          <cell r="DI82">
            <v>226735.32</v>
          </cell>
          <cell r="DJ82">
            <v>26550.260000000002</v>
          </cell>
          <cell r="DK82">
            <v>113905.23</v>
          </cell>
          <cell r="DL82">
            <v>88963.790000000008</v>
          </cell>
          <cell r="DM82">
            <v>609011.47</v>
          </cell>
          <cell r="DN82">
            <v>89091.720000000045</v>
          </cell>
          <cell r="DO82">
            <v>109250.87000000004</v>
          </cell>
          <cell r="DP82">
            <v>83487.58</v>
          </cell>
          <cell r="DQ82">
            <v>38868.05999999999</v>
          </cell>
          <cell r="DR82">
            <v>52794.389999999985</v>
          </cell>
          <cell r="DS82">
            <v>91109.239999999991</v>
          </cell>
          <cell r="DT82">
            <v>269060.28000000038</v>
          </cell>
          <cell r="DU82">
            <v>529674.18000000005</v>
          </cell>
          <cell r="DV82">
            <v>59821.79</v>
          </cell>
          <cell r="DW82">
            <v>88876.09</v>
          </cell>
          <cell r="DX82">
            <v>301607.74</v>
          </cell>
          <cell r="DY82">
            <v>592025.06000000006</v>
          </cell>
          <cell r="DZ82">
            <v>840885.98</v>
          </cell>
          <cell r="EC82"/>
          <cell r="ED82"/>
          <cell r="EE82"/>
          <cell r="EF82"/>
          <cell r="EG82"/>
          <cell r="EH82"/>
          <cell r="EI82"/>
          <cell r="EJ82"/>
          <cell r="EK82"/>
          <cell r="EL82"/>
          <cell r="EM82"/>
          <cell r="EN82"/>
          <cell r="EO82"/>
          <cell r="EP82"/>
          <cell r="EQ82"/>
          <cell r="ER82"/>
          <cell r="ES82"/>
          <cell r="ET82"/>
          <cell r="EU82"/>
          <cell r="EV82"/>
          <cell r="EW82"/>
          <cell r="EX82"/>
          <cell r="EY82"/>
          <cell r="EZ82"/>
          <cell r="FA82"/>
          <cell r="FB82"/>
          <cell r="FC82"/>
          <cell r="FD82"/>
          <cell r="FE82"/>
          <cell r="FF82"/>
          <cell r="FG82"/>
          <cell r="FH82"/>
          <cell r="FI82"/>
          <cell r="FJ82"/>
          <cell r="FK82"/>
          <cell r="FL82"/>
          <cell r="FM82"/>
          <cell r="FN82"/>
          <cell r="FO82"/>
          <cell r="FP82"/>
          <cell r="FQ82"/>
          <cell r="FR82"/>
          <cell r="FS82"/>
          <cell r="FT82"/>
          <cell r="FU82"/>
          <cell r="FV82"/>
          <cell r="FW82"/>
          <cell r="FX82"/>
          <cell r="FY82"/>
          <cell r="FZ82"/>
          <cell r="GA82"/>
          <cell r="GB82"/>
          <cell r="GC82"/>
          <cell r="GD82"/>
          <cell r="GE82"/>
          <cell r="GF82"/>
          <cell r="GG82"/>
          <cell r="GH82"/>
          <cell r="GI82"/>
          <cell r="GJ82"/>
          <cell r="GK82"/>
          <cell r="GL82"/>
          <cell r="GM82"/>
          <cell r="GN82"/>
          <cell r="GO82"/>
          <cell r="GP82"/>
          <cell r="GQ82"/>
          <cell r="GR82"/>
          <cell r="GS82"/>
          <cell r="GT82"/>
          <cell r="GU82"/>
          <cell r="GV82"/>
          <cell r="GW82"/>
          <cell r="GX82"/>
          <cell r="GY82"/>
          <cell r="GZ82"/>
          <cell r="HA82"/>
          <cell r="HB82"/>
          <cell r="HC82"/>
          <cell r="HD82"/>
          <cell r="HE82"/>
          <cell r="HF82"/>
          <cell r="HG82"/>
          <cell r="HH82"/>
          <cell r="HI82"/>
          <cell r="HJ82"/>
          <cell r="HK82"/>
          <cell r="HL82"/>
          <cell r="HM82"/>
          <cell r="HN82"/>
          <cell r="HO82"/>
          <cell r="HP82"/>
          <cell r="HQ82"/>
          <cell r="HR82"/>
          <cell r="HS82"/>
          <cell r="HT82"/>
          <cell r="HU82"/>
          <cell r="HV82"/>
          <cell r="HW82"/>
          <cell r="HX82"/>
          <cell r="HY82"/>
          <cell r="HZ82"/>
          <cell r="IA82"/>
          <cell r="IB82"/>
          <cell r="IC82"/>
          <cell r="ID82"/>
          <cell r="IE82"/>
          <cell r="IF82"/>
          <cell r="IG82"/>
          <cell r="IH82"/>
          <cell r="II82"/>
          <cell r="IJ82"/>
          <cell r="IK82"/>
          <cell r="IL82"/>
          <cell r="IM82"/>
          <cell r="IN82"/>
          <cell r="IO82"/>
          <cell r="IP82"/>
          <cell r="IQ82"/>
          <cell r="IR82"/>
          <cell r="IS82"/>
          <cell r="IT82"/>
          <cell r="IU82"/>
          <cell r="IV82"/>
          <cell r="IW82"/>
          <cell r="IX82"/>
          <cell r="IY82"/>
          <cell r="IZ82"/>
          <cell r="JA82"/>
          <cell r="JB82"/>
          <cell r="JC82"/>
          <cell r="JD82"/>
          <cell r="JE82"/>
          <cell r="JF82"/>
          <cell r="JG82"/>
          <cell r="JH82"/>
          <cell r="JI82"/>
          <cell r="JJ82"/>
          <cell r="JK82"/>
          <cell r="JL82"/>
          <cell r="JM82"/>
          <cell r="JN82"/>
          <cell r="JO82"/>
          <cell r="JP82"/>
          <cell r="JQ82"/>
          <cell r="JR82"/>
          <cell r="JS82"/>
          <cell r="JT82"/>
          <cell r="JU82"/>
          <cell r="JV82"/>
          <cell r="JW82"/>
          <cell r="JX82"/>
          <cell r="JY82"/>
          <cell r="JZ82"/>
          <cell r="KA82"/>
          <cell r="KB82"/>
          <cell r="KC82"/>
          <cell r="KD82"/>
          <cell r="KE82"/>
          <cell r="KF82"/>
          <cell r="KG82"/>
          <cell r="KH82"/>
          <cell r="KI82"/>
          <cell r="KJ82"/>
          <cell r="KK82"/>
          <cell r="KL82"/>
          <cell r="KM82"/>
          <cell r="KN82"/>
          <cell r="KO82"/>
          <cell r="KP82"/>
          <cell r="KQ82"/>
          <cell r="KR82"/>
          <cell r="KS82"/>
          <cell r="KT82"/>
          <cell r="KU82"/>
          <cell r="KV82"/>
          <cell r="KW82"/>
          <cell r="KX82"/>
          <cell r="KY82"/>
          <cell r="KZ82"/>
          <cell r="LA82"/>
          <cell r="LB82"/>
          <cell r="LC82"/>
          <cell r="LD82"/>
          <cell r="LE82"/>
          <cell r="LF82"/>
          <cell r="LG82"/>
          <cell r="LH82"/>
          <cell r="LI82"/>
        </row>
        <row r="83">
          <cell r="D83">
            <v>4147</v>
          </cell>
          <cell r="E83" t="str">
            <v>Konsultantske usluge, projekti i studije</v>
          </cell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Y83"/>
          <cell r="Z83"/>
          <cell r="AA83"/>
          <cell r="AB83"/>
          <cell r="AC83"/>
          <cell r="AD83"/>
          <cell r="AE83"/>
          <cell r="AF83"/>
          <cell r="AG83"/>
          <cell r="AH83"/>
          <cell r="AI83"/>
          <cell r="AJ83"/>
          <cell r="AK83"/>
          <cell r="AL83"/>
          <cell r="AM83"/>
          <cell r="AN83"/>
          <cell r="AO83"/>
          <cell r="AP83"/>
          <cell r="AQ83"/>
          <cell r="AR83"/>
          <cell r="AS83"/>
          <cell r="AT83"/>
          <cell r="AU83"/>
          <cell r="AV83"/>
          <cell r="AW83"/>
          <cell r="AX83"/>
          <cell r="AY83"/>
          <cell r="AZ83"/>
          <cell r="BA83"/>
          <cell r="BB83"/>
          <cell r="BC83"/>
          <cell r="BD83"/>
          <cell r="BE83"/>
          <cell r="BF83"/>
          <cell r="BG83"/>
          <cell r="BH83"/>
          <cell r="BI83"/>
          <cell r="BJ83"/>
          <cell r="BK83"/>
          <cell r="BL83"/>
          <cell r="BM83"/>
          <cell r="BN83"/>
          <cell r="BO83"/>
          <cell r="BP83"/>
          <cell r="BQ83"/>
          <cell r="BR83"/>
          <cell r="BS83"/>
          <cell r="BT83"/>
          <cell r="BU83"/>
          <cell r="BV83"/>
          <cell r="BW83"/>
          <cell r="BX83"/>
          <cell r="BY83"/>
          <cell r="BZ83"/>
          <cell r="CA83"/>
          <cell r="CB83"/>
          <cell r="CC83"/>
          <cell r="CD83"/>
          <cell r="CE83"/>
          <cell r="CF83"/>
          <cell r="CG83"/>
          <cell r="CH83"/>
          <cell r="CI83"/>
          <cell r="CJ83"/>
          <cell r="CK83"/>
          <cell r="CL83">
            <v>575542.00000000035</v>
          </cell>
          <cell r="CM83">
            <v>1569357.430000002</v>
          </cell>
          <cell r="CN83">
            <v>965269.03000000108</v>
          </cell>
          <cell r="CO83">
            <v>1958614.35</v>
          </cell>
          <cell r="CP83">
            <v>1144959.3800000013</v>
          </cell>
          <cell r="CQ83">
            <v>1217090.4000000015</v>
          </cell>
          <cell r="CR83">
            <v>1990417.9600000046</v>
          </cell>
          <cell r="CS83">
            <v>1689489.1800000062</v>
          </cell>
          <cell r="CT83">
            <v>1488943.2700000009</v>
          </cell>
          <cell r="CU83">
            <v>2219343.7900000028</v>
          </cell>
          <cell r="CV83">
            <v>1087658.1300000006</v>
          </cell>
          <cell r="CW83">
            <v>5123340.8499999736</v>
          </cell>
          <cell r="CX83">
            <v>972449.82</v>
          </cell>
          <cell r="CY83">
            <v>1449174.69</v>
          </cell>
          <cell r="CZ83">
            <v>1486845.05</v>
          </cell>
          <cell r="DA83">
            <v>2139753.61</v>
          </cell>
          <cell r="DB83">
            <v>1210738.6299999999</v>
          </cell>
          <cell r="DC83">
            <v>2076644.58</v>
          </cell>
          <cell r="DD83">
            <v>3354826.67</v>
          </cell>
          <cell r="DE83">
            <v>981856.09</v>
          </cell>
          <cell r="DF83">
            <v>2005780.81</v>
          </cell>
          <cell r="DG83">
            <v>2325179.6</v>
          </cell>
          <cell r="DH83">
            <v>1862186.98</v>
          </cell>
          <cell r="DI83">
            <v>5403171.1699999999</v>
          </cell>
          <cell r="DJ83">
            <v>283026.37</v>
          </cell>
          <cell r="DK83">
            <v>962237.29000000271</v>
          </cell>
          <cell r="DL83">
            <v>1377097.6700000104</v>
          </cell>
          <cell r="DM83">
            <v>1819303.7400000053</v>
          </cell>
          <cell r="DN83">
            <v>1684410.9400000055</v>
          </cell>
          <cell r="DO83">
            <v>1405786.7900000028</v>
          </cell>
          <cell r="DP83">
            <v>2292498.2300000028</v>
          </cell>
          <cell r="DQ83">
            <v>1695589.3399999992</v>
          </cell>
          <cell r="DR83">
            <v>1697585.68</v>
          </cell>
          <cell r="DS83">
            <v>1499015.1500000036</v>
          </cell>
          <cell r="DT83">
            <v>1609147.650000006</v>
          </cell>
          <cell r="DU83">
            <v>5291533.2799999779</v>
          </cell>
          <cell r="DV83">
            <v>548200.11</v>
          </cell>
          <cell r="DW83">
            <v>1967485.83</v>
          </cell>
          <cell r="DX83">
            <v>3318542.87</v>
          </cell>
          <cell r="DY83">
            <v>1713319.06</v>
          </cell>
          <cell r="DZ83">
            <v>2417706.4500000002</v>
          </cell>
          <cell r="EC83"/>
          <cell r="ED83"/>
          <cell r="EE83"/>
          <cell r="EF83"/>
          <cell r="EG83"/>
          <cell r="EH83"/>
          <cell r="EI83"/>
          <cell r="EJ83"/>
          <cell r="EK83"/>
          <cell r="EL83"/>
          <cell r="EM83"/>
          <cell r="EN83"/>
          <cell r="EO83"/>
          <cell r="EP83"/>
          <cell r="EQ83"/>
          <cell r="ER83"/>
          <cell r="ES83"/>
          <cell r="ET83"/>
          <cell r="EU83"/>
          <cell r="EV83"/>
          <cell r="EW83"/>
          <cell r="EX83"/>
          <cell r="EY83"/>
          <cell r="EZ83"/>
          <cell r="FA83"/>
          <cell r="FB83"/>
          <cell r="FC83"/>
          <cell r="FD83"/>
          <cell r="FE83"/>
          <cell r="FF83"/>
          <cell r="FG83"/>
          <cell r="FH83"/>
          <cell r="FI83"/>
          <cell r="FJ83"/>
          <cell r="FK83"/>
          <cell r="FL83"/>
          <cell r="FM83"/>
          <cell r="FN83"/>
          <cell r="FO83"/>
          <cell r="FP83"/>
          <cell r="FQ83"/>
          <cell r="FR83"/>
          <cell r="FS83"/>
          <cell r="FT83"/>
          <cell r="FU83"/>
          <cell r="FV83"/>
          <cell r="FW83"/>
          <cell r="FX83"/>
          <cell r="FY83"/>
          <cell r="FZ83"/>
          <cell r="GA83"/>
          <cell r="GB83"/>
          <cell r="GC83"/>
          <cell r="GD83"/>
          <cell r="GE83"/>
          <cell r="GF83"/>
          <cell r="GG83"/>
          <cell r="GH83"/>
          <cell r="GI83"/>
          <cell r="GJ83"/>
          <cell r="GK83"/>
          <cell r="GL83"/>
          <cell r="GM83"/>
          <cell r="GN83"/>
          <cell r="GO83"/>
          <cell r="GP83"/>
          <cell r="GQ83"/>
          <cell r="GR83"/>
          <cell r="GS83"/>
          <cell r="GT83"/>
          <cell r="GU83"/>
          <cell r="GV83"/>
          <cell r="GW83"/>
          <cell r="GX83"/>
          <cell r="GY83"/>
          <cell r="GZ83"/>
          <cell r="HA83"/>
          <cell r="HB83"/>
          <cell r="HC83"/>
          <cell r="HD83"/>
          <cell r="HE83"/>
          <cell r="HF83"/>
          <cell r="HG83"/>
          <cell r="HH83"/>
          <cell r="HI83"/>
          <cell r="HJ83"/>
          <cell r="HK83"/>
          <cell r="HL83"/>
          <cell r="HM83"/>
          <cell r="HN83"/>
          <cell r="HO83"/>
          <cell r="HP83"/>
          <cell r="HQ83"/>
          <cell r="HR83"/>
          <cell r="HS83"/>
          <cell r="HT83"/>
          <cell r="HU83"/>
          <cell r="HV83"/>
          <cell r="HW83"/>
          <cell r="HX83"/>
          <cell r="HY83"/>
          <cell r="HZ83"/>
          <cell r="IA83"/>
          <cell r="IB83"/>
          <cell r="IC83"/>
          <cell r="ID83"/>
          <cell r="IE83"/>
          <cell r="IF83"/>
          <cell r="IG83"/>
          <cell r="IH83"/>
          <cell r="II83"/>
          <cell r="IJ83"/>
          <cell r="IK83"/>
          <cell r="IL83"/>
          <cell r="IM83"/>
          <cell r="IN83"/>
          <cell r="IO83"/>
          <cell r="IP83"/>
          <cell r="IQ83"/>
          <cell r="IR83"/>
          <cell r="IS83"/>
          <cell r="IT83"/>
          <cell r="IU83"/>
          <cell r="IV83"/>
          <cell r="IW83"/>
          <cell r="IX83"/>
          <cell r="IY83"/>
          <cell r="IZ83"/>
          <cell r="JA83"/>
          <cell r="JB83"/>
          <cell r="JC83"/>
          <cell r="JD83"/>
          <cell r="JE83"/>
          <cell r="JF83"/>
          <cell r="JG83"/>
          <cell r="JH83"/>
          <cell r="JI83"/>
          <cell r="JJ83"/>
          <cell r="JK83"/>
          <cell r="JL83"/>
          <cell r="JM83"/>
          <cell r="JN83"/>
          <cell r="JO83"/>
          <cell r="JP83"/>
          <cell r="JQ83"/>
          <cell r="JR83"/>
          <cell r="JS83"/>
          <cell r="JT83"/>
          <cell r="JU83"/>
          <cell r="JV83"/>
          <cell r="JW83"/>
          <cell r="JX83"/>
          <cell r="JY83"/>
          <cell r="JZ83"/>
          <cell r="KA83"/>
          <cell r="KB83"/>
          <cell r="KC83"/>
          <cell r="KD83"/>
          <cell r="KE83"/>
          <cell r="KF83"/>
          <cell r="KG83"/>
          <cell r="KH83"/>
          <cell r="KI83"/>
          <cell r="KJ83"/>
          <cell r="KK83"/>
          <cell r="KL83"/>
          <cell r="KM83"/>
          <cell r="KN83"/>
          <cell r="KO83"/>
          <cell r="KP83"/>
          <cell r="KQ83"/>
          <cell r="KR83"/>
          <cell r="KS83"/>
          <cell r="KT83"/>
          <cell r="KU83"/>
          <cell r="KV83"/>
          <cell r="KW83"/>
          <cell r="KX83"/>
          <cell r="KY83"/>
          <cell r="KZ83"/>
          <cell r="LA83"/>
          <cell r="LB83"/>
          <cell r="LC83"/>
          <cell r="LD83"/>
          <cell r="LE83"/>
          <cell r="LF83"/>
          <cell r="LG83"/>
          <cell r="LH83"/>
          <cell r="LI83"/>
        </row>
        <row r="84">
          <cell r="D84">
            <v>4148</v>
          </cell>
          <cell r="E84" t="str">
            <v>Usluge stručnog usavršavanja</v>
          </cell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Y84"/>
          <cell r="Z84"/>
          <cell r="AA84"/>
          <cell r="AB84"/>
          <cell r="AC84"/>
          <cell r="AD84"/>
          <cell r="AE84"/>
          <cell r="AF84"/>
          <cell r="AG84"/>
          <cell r="AH84"/>
          <cell r="AI84"/>
          <cell r="AJ84"/>
          <cell r="AK84"/>
          <cell r="AL84"/>
          <cell r="AM84"/>
          <cell r="AN84"/>
          <cell r="AO84"/>
          <cell r="AP84"/>
          <cell r="AQ84"/>
          <cell r="AR84"/>
          <cell r="AS84"/>
          <cell r="AT84"/>
          <cell r="AU84"/>
          <cell r="AV84"/>
          <cell r="AW84"/>
          <cell r="AX84"/>
          <cell r="AY84"/>
          <cell r="AZ84"/>
          <cell r="BA84"/>
          <cell r="BB84"/>
          <cell r="BC84"/>
          <cell r="BD84"/>
          <cell r="BE84"/>
          <cell r="BF84"/>
          <cell r="BG84"/>
          <cell r="BH84"/>
          <cell r="BI84"/>
          <cell r="BJ84"/>
          <cell r="BK84"/>
          <cell r="BL84"/>
          <cell r="BM84"/>
          <cell r="BN84"/>
          <cell r="BO84"/>
          <cell r="BP84"/>
          <cell r="BQ84"/>
          <cell r="BR84"/>
          <cell r="BS84"/>
          <cell r="BT84"/>
          <cell r="BU84"/>
          <cell r="BV84"/>
          <cell r="BW84"/>
          <cell r="BX84"/>
          <cell r="BY84"/>
          <cell r="BZ84"/>
          <cell r="CA84"/>
          <cell r="CB84"/>
          <cell r="CC84"/>
          <cell r="CD84"/>
          <cell r="CE84"/>
          <cell r="CF84"/>
          <cell r="CG84"/>
          <cell r="CH84"/>
          <cell r="CI84"/>
          <cell r="CJ84"/>
          <cell r="CK84"/>
          <cell r="CL84">
            <v>23608.660000000003</v>
          </cell>
          <cell r="CM84">
            <v>68994.710000000006</v>
          </cell>
          <cell r="CN84">
            <v>56507.05</v>
          </cell>
          <cell r="CO84">
            <v>118610.68999999999</v>
          </cell>
          <cell r="CP84">
            <v>64395.270000000004</v>
          </cell>
          <cell r="CQ84">
            <v>38849.080000000009</v>
          </cell>
          <cell r="CR84">
            <v>65830.870000000068</v>
          </cell>
          <cell r="CS84">
            <v>20381.910000000011</v>
          </cell>
          <cell r="CT84">
            <v>69137.900000000038</v>
          </cell>
          <cell r="CU84">
            <v>61167.240000000049</v>
          </cell>
          <cell r="CV84">
            <v>60878.409999999996</v>
          </cell>
          <cell r="CW84">
            <v>175526.28999999992</v>
          </cell>
          <cell r="CX84">
            <v>36341.519999999997</v>
          </cell>
          <cell r="CY84">
            <v>68233.850000000006</v>
          </cell>
          <cell r="CZ84">
            <v>90141.34</v>
          </cell>
          <cell r="DA84">
            <v>43631.73</v>
          </cell>
          <cell r="DB84">
            <v>39077.86</v>
          </cell>
          <cell r="DC84">
            <v>113821.44</v>
          </cell>
          <cell r="DD84">
            <v>95159.679999999993</v>
          </cell>
          <cell r="DE84">
            <v>69759.39</v>
          </cell>
          <cell r="DF84">
            <v>76847.64</v>
          </cell>
          <cell r="DG84">
            <v>70884.490000000005</v>
          </cell>
          <cell r="DH84">
            <v>93167.33</v>
          </cell>
          <cell r="DI84">
            <v>190848.63</v>
          </cell>
          <cell r="DJ84">
            <v>22800.330000000005</v>
          </cell>
          <cell r="DK84">
            <v>86110.799999999988</v>
          </cell>
          <cell r="DL84">
            <v>71638.64</v>
          </cell>
          <cell r="DM84">
            <v>69449.429999999993</v>
          </cell>
          <cell r="DN84">
            <v>134440.69</v>
          </cell>
          <cell r="DO84">
            <v>47041.789999999994</v>
          </cell>
          <cell r="DP84">
            <v>54689.220000000059</v>
          </cell>
          <cell r="DQ84">
            <v>42144.87</v>
          </cell>
          <cell r="DR84">
            <v>78205.280000000013</v>
          </cell>
          <cell r="DS84">
            <v>45486.609999999979</v>
          </cell>
          <cell r="DT84">
            <v>58842.169999999991</v>
          </cell>
          <cell r="DU84">
            <v>246364.27000000016</v>
          </cell>
          <cell r="DV84">
            <v>24428.85</v>
          </cell>
          <cell r="DW84">
            <v>58681.46</v>
          </cell>
          <cell r="DX84">
            <v>62085.77</v>
          </cell>
          <cell r="DY84">
            <v>76560.350000000006</v>
          </cell>
          <cell r="DZ84">
            <v>65790.87</v>
          </cell>
          <cell r="EC84"/>
          <cell r="ED84"/>
          <cell r="EE84"/>
          <cell r="EF84"/>
          <cell r="EG84"/>
          <cell r="EH84"/>
          <cell r="EI84"/>
          <cell r="EJ84"/>
          <cell r="EK84"/>
          <cell r="EL84"/>
          <cell r="EM84"/>
          <cell r="EN84"/>
          <cell r="EO84"/>
          <cell r="EP84"/>
          <cell r="EQ84"/>
          <cell r="ER84"/>
          <cell r="ES84"/>
          <cell r="ET84"/>
          <cell r="EU84"/>
          <cell r="EV84"/>
          <cell r="EW84"/>
          <cell r="EX84"/>
          <cell r="EY84"/>
          <cell r="EZ84"/>
          <cell r="FA84"/>
          <cell r="FB84"/>
          <cell r="FC84"/>
          <cell r="FD84"/>
          <cell r="FE84"/>
          <cell r="FF84"/>
          <cell r="FG84"/>
          <cell r="FH84"/>
          <cell r="FI84"/>
          <cell r="FJ84"/>
          <cell r="FK84"/>
          <cell r="FL84"/>
          <cell r="FM84"/>
          <cell r="FN84"/>
          <cell r="FO84"/>
          <cell r="FP84"/>
          <cell r="FQ84"/>
          <cell r="FR84"/>
          <cell r="FS84"/>
          <cell r="FT84"/>
          <cell r="FU84"/>
          <cell r="FV84"/>
          <cell r="FW84"/>
          <cell r="FX84"/>
          <cell r="FY84"/>
          <cell r="FZ84"/>
          <cell r="GA84"/>
          <cell r="GB84"/>
          <cell r="GC84"/>
          <cell r="GD84"/>
          <cell r="GE84"/>
          <cell r="GF84"/>
          <cell r="GG84"/>
          <cell r="GH84"/>
          <cell r="GI84"/>
          <cell r="GJ84"/>
          <cell r="GK84"/>
          <cell r="GL84"/>
          <cell r="GM84"/>
          <cell r="GN84"/>
          <cell r="GO84"/>
          <cell r="GP84"/>
          <cell r="GQ84"/>
          <cell r="GR84"/>
          <cell r="GS84"/>
          <cell r="GT84"/>
          <cell r="GU84"/>
          <cell r="GV84"/>
          <cell r="GW84"/>
          <cell r="GX84"/>
          <cell r="GY84"/>
          <cell r="GZ84"/>
          <cell r="HA84"/>
          <cell r="HB84"/>
          <cell r="HC84"/>
          <cell r="HD84"/>
          <cell r="HE84"/>
          <cell r="HF84"/>
          <cell r="HG84"/>
          <cell r="HH84"/>
          <cell r="HI84"/>
          <cell r="HJ84"/>
          <cell r="HK84"/>
          <cell r="HL84"/>
          <cell r="HM84"/>
          <cell r="HN84"/>
          <cell r="HO84"/>
          <cell r="HP84"/>
          <cell r="HQ84"/>
          <cell r="HR84"/>
          <cell r="HS84"/>
          <cell r="HT84"/>
          <cell r="HU84"/>
          <cell r="HV84"/>
          <cell r="HW84"/>
          <cell r="HX84"/>
          <cell r="HY84"/>
          <cell r="HZ84"/>
          <cell r="IA84"/>
          <cell r="IB84"/>
          <cell r="IC84"/>
          <cell r="ID84"/>
          <cell r="IE84"/>
          <cell r="IF84"/>
          <cell r="IG84"/>
          <cell r="IH84"/>
          <cell r="II84"/>
          <cell r="IJ84"/>
          <cell r="IK84"/>
          <cell r="IL84"/>
          <cell r="IM84"/>
          <cell r="IN84"/>
          <cell r="IO84"/>
          <cell r="IP84"/>
          <cell r="IQ84"/>
          <cell r="IR84"/>
          <cell r="IS84"/>
          <cell r="IT84"/>
          <cell r="IU84"/>
          <cell r="IV84"/>
          <cell r="IW84"/>
          <cell r="IX84"/>
          <cell r="IY84"/>
          <cell r="IZ84"/>
          <cell r="JA84"/>
          <cell r="JB84"/>
          <cell r="JC84"/>
          <cell r="JD84"/>
          <cell r="JE84"/>
          <cell r="JF84"/>
          <cell r="JG84"/>
          <cell r="JH84"/>
          <cell r="JI84"/>
          <cell r="JJ84"/>
          <cell r="JK84"/>
          <cell r="JL84"/>
          <cell r="JM84"/>
          <cell r="JN84"/>
          <cell r="JO84"/>
          <cell r="JP84"/>
          <cell r="JQ84"/>
          <cell r="JR84"/>
          <cell r="JS84"/>
          <cell r="JT84"/>
          <cell r="JU84"/>
          <cell r="JV84"/>
          <cell r="JW84"/>
          <cell r="JX84"/>
          <cell r="JY84"/>
          <cell r="JZ84"/>
          <cell r="KA84"/>
          <cell r="KB84"/>
          <cell r="KC84"/>
          <cell r="KD84"/>
          <cell r="KE84"/>
          <cell r="KF84"/>
          <cell r="KG84"/>
          <cell r="KH84"/>
          <cell r="KI84"/>
          <cell r="KJ84"/>
          <cell r="KK84"/>
          <cell r="KL84"/>
          <cell r="KM84"/>
          <cell r="KN84"/>
          <cell r="KO84"/>
          <cell r="KP84"/>
          <cell r="KQ84"/>
          <cell r="KR84"/>
          <cell r="KS84"/>
          <cell r="KT84"/>
          <cell r="KU84"/>
          <cell r="KV84"/>
          <cell r="KW84"/>
          <cell r="KX84"/>
          <cell r="KY84"/>
          <cell r="KZ84"/>
          <cell r="LA84"/>
          <cell r="LB84"/>
          <cell r="LC84"/>
          <cell r="LD84"/>
          <cell r="LE84"/>
          <cell r="LF84"/>
          <cell r="LG84"/>
          <cell r="LH84"/>
          <cell r="LI84"/>
        </row>
        <row r="85">
          <cell r="D85">
            <v>4149</v>
          </cell>
          <cell r="E85" t="str">
            <v>Ostale usluge</v>
          </cell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Y85"/>
          <cell r="Z85"/>
          <cell r="AA85"/>
          <cell r="AB85"/>
          <cell r="AC85"/>
          <cell r="AD85"/>
          <cell r="AE85"/>
          <cell r="AF85"/>
          <cell r="AG85"/>
          <cell r="AH85"/>
          <cell r="AI85"/>
          <cell r="AJ85"/>
          <cell r="AK85"/>
          <cell r="AL85"/>
          <cell r="AM85"/>
          <cell r="AN85"/>
          <cell r="AO85"/>
          <cell r="AP85"/>
          <cell r="AQ85"/>
          <cell r="AR85"/>
          <cell r="AS85"/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  <cell r="BF85"/>
          <cell r="BG85"/>
          <cell r="BH85"/>
          <cell r="BI85"/>
          <cell r="BJ85"/>
          <cell r="BK85"/>
          <cell r="BL85"/>
          <cell r="BM85"/>
          <cell r="BN85"/>
          <cell r="BO85"/>
          <cell r="BP85"/>
          <cell r="BQ85"/>
          <cell r="BR85"/>
          <cell r="BS85"/>
          <cell r="BT85"/>
          <cell r="BU85"/>
          <cell r="BV85"/>
          <cell r="BW85"/>
          <cell r="BX85"/>
          <cell r="BY85"/>
          <cell r="BZ85"/>
          <cell r="CA85"/>
          <cell r="CB85"/>
          <cell r="CC85"/>
          <cell r="CD85"/>
          <cell r="CE85"/>
          <cell r="CF85"/>
          <cell r="CG85"/>
          <cell r="CH85"/>
          <cell r="CI85"/>
          <cell r="CJ85"/>
          <cell r="CK85"/>
          <cell r="CL85">
            <v>129848.44</v>
          </cell>
          <cell r="CM85">
            <v>341121.55999999994</v>
          </cell>
          <cell r="CN85">
            <v>579445.97</v>
          </cell>
          <cell r="CO85">
            <v>448035.98999999947</v>
          </cell>
          <cell r="CP85">
            <v>352875.53000000009</v>
          </cell>
          <cell r="CQ85">
            <v>473512.61999999959</v>
          </cell>
          <cell r="CR85">
            <v>629934.83000000031</v>
          </cell>
          <cell r="CS85">
            <v>524034.55000000016</v>
          </cell>
          <cell r="CT85">
            <v>816090.06000000052</v>
          </cell>
          <cell r="CU85">
            <v>925789.70000000019</v>
          </cell>
          <cell r="CV85">
            <v>358461.56000000029</v>
          </cell>
          <cell r="CW85">
            <v>1355493.3199999989</v>
          </cell>
          <cell r="CX85">
            <v>380344.63</v>
          </cell>
          <cell r="CY85">
            <v>354298.36</v>
          </cell>
          <cell r="CZ85">
            <v>747770.32</v>
          </cell>
          <cell r="DA85">
            <v>249397.15</v>
          </cell>
          <cell r="DB85">
            <v>325423.32</v>
          </cell>
          <cell r="DC85">
            <v>514029.32</v>
          </cell>
          <cell r="DD85">
            <v>909545.98</v>
          </cell>
          <cell r="DE85">
            <v>424671.49</v>
          </cell>
          <cell r="DF85">
            <v>717731.32</v>
          </cell>
          <cell r="DG85">
            <v>1069530.6200000001</v>
          </cell>
          <cell r="DH85">
            <v>528434.84</v>
          </cell>
          <cell r="DI85">
            <v>1415045.78</v>
          </cell>
          <cell r="DJ85">
            <v>276769.37</v>
          </cell>
          <cell r="DK85">
            <v>462394.67000000027</v>
          </cell>
          <cell r="DL85">
            <v>880856.14</v>
          </cell>
          <cell r="DM85">
            <v>685779.99999999988</v>
          </cell>
          <cell r="DN85">
            <v>583428.26000000036</v>
          </cell>
          <cell r="DO85">
            <v>430425.27999999956</v>
          </cell>
          <cell r="DP85">
            <v>965215.97999999975</v>
          </cell>
          <cell r="DQ85">
            <v>482389.32</v>
          </cell>
          <cell r="DR85">
            <v>502786.6499999995</v>
          </cell>
          <cell r="DS85">
            <v>959274.75999999943</v>
          </cell>
          <cell r="DT85">
            <v>568960.34000000055</v>
          </cell>
          <cell r="DU85">
            <v>1408612.0499999996</v>
          </cell>
          <cell r="DV85">
            <v>182735.03</v>
          </cell>
          <cell r="DW85">
            <v>363355.53</v>
          </cell>
          <cell r="DX85">
            <v>661144.29</v>
          </cell>
          <cell r="DY85">
            <v>556246.51</v>
          </cell>
          <cell r="DZ85">
            <v>645000.25</v>
          </cell>
          <cell r="EC85"/>
          <cell r="ED85"/>
          <cell r="EE85"/>
          <cell r="EF85"/>
          <cell r="EG85"/>
          <cell r="ET85"/>
          <cell r="EU85"/>
          <cell r="EV85"/>
          <cell r="EW85"/>
          <cell r="EX85"/>
          <cell r="EY85"/>
          <cell r="EZ85"/>
          <cell r="FA85"/>
          <cell r="FB85"/>
          <cell r="FC85"/>
          <cell r="FD85"/>
          <cell r="FE85"/>
          <cell r="FF85"/>
          <cell r="FG85"/>
          <cell r="FH85"/>
          <cell r="FI85"/>
          <cell r="FJ85"/>
          <cell r="FK85"/>
          <cell r="FL85"/>
          <cell r="FM85"/>
          <cell r="FN85"/>
          <cell r="FO85"/>
          <cell r="FP85"/>
          <cell r="FQ85"/>
          <cell r="FR85"/>
          <cell r="FS85"/>
          <cell r="FT85"/>
          <cell r="FU85"/>
          <cell r="FV85"/>
          <cell r="FW85"/>
          <cell r="FX85"/>
          <cell r="FY85"/>
          <cell r="FZ85"/>
          <cell r="GA85"/>
          <cell r="GB85"/>
          <cell r="GC85"/>
          <cell r="GD85"/>
          <cell r="GE85"/>
          <cell r="GF85"/>
          <cell r="GG85"/>
          <cell r="GH85"/>
          <cell r="GI85"/>
          <cell r="GJ85"/>
          <cell r="GK85"/>
          <cell r="GL85"/>
          <cell r="GM85"/>
          <cell r="GN85"/>
          <cell r="GO85"/>
          <cell r="GP85"/>
          <cell r="GQ85"/>
          <cell r="GR85"/>
          <cell r="GS85"/>
          <cell r="GT85"/>
          <cell r="GU85"/>
          <cell r="GV85"/>
          <cell r="GW85"/>
          <cell r="GX85"/>
          <cell r="GY85"/>
          <cell r="GZ85"/>
          <cell r="HA85"/>
          <cell r="HB85"/>
          <cell r="HC85"/>
          <cell r="HD85"/>
          <cell r="HE85"/>
          <cell r="HF85"/>
          <cell r="HG85"/>
          <cell r="HH85"/>
          <cell r="HI85"/>
          <cell r="HJ85"/>
          <cell r="HK85"/>
          <cell r="HL85"/>
          <cell r="HM85"/>
          <cell r="HN85"/>
          <cell r="HO85"/>
          <cell r="HP85"/>
          <cell r="HQ85"/>
          <cell r="HR85"/>
          <cell r="HS85"/>
          <cell r="HT85"/>
          <cell r="HU85"/>
          <cell r="HV85"/>
          <cell r="HW85"/>
          <cell r="HX85"/>
          <cell r="HY85"/>
          <cell r="HZ85"/>
          <cell r="IA85"/>
          <cell r="IB85"/>
          <cell r="IC85"/>
          <cell r="ID85"/>
          <cell r="IE85"/>
          <cell r="IF85"/>
          <cell r="IG85"/>
          <cell r="IH85"/>
          <cell r="II85"/>
          <cell r="IJ85"/>
          <cell r="IK85"/>
          <cell r="IL85"/>
          <cell r="IM85"/>
          <cell r="IN85"/>
          <cell r="IO85"/>
          <cell r="IP85"/>
          <cell r="IQ85"/>
          <cell r="IR85"/>
          <cell r="IS85"/>
          <cell r="IT85"/>
          <cell r="IU85"/>
          <cell r="IV85"/>
          <cell r="IW85"/>
          <cell r="IX85"/>
          <cell r="IY85"/>
          <cell r="IZ85"/>
          <cell r="JA85"/>
          <cell r="JB85"/>
          <cell r="JC85"/>
          <cell r="JD85"/>
          <cell r="JE85"/>
          <cell r="JF85"/>
          <cell r="JG85"/>
          <cell r="JH85"/>
          <cell r="JI85"/>
          <cell r="JJ85"/>
          <cell r="JK85"/>
          <cell r="JL85"/>
          <cell r="JM85"/>
          <cell r="JN85"/>
          <cell r="JO85"/>
          <cell r="JP85"/>
          <cell r="JQ85"/>
          <cell r="JR85"/>
          <cell r="JS85"/>
          <cell r="JT85"/>
          <cell r="JU85"/>
          <cell r="JV85"/>
          <cell r="JW85"/>
          <cell r="JX85"/>
          <cell r="JY85"/>
          <cell r="JZ85"/>
          <cell r="KA85"/>
          <cell r="KB85"/>
          <cell r="KC85"/>
          <cell r="KD85"/>
          <cell r="KE85"/>
          <cell r="KF85"/>
          <cell r="KG85"/>
          <cell r="KH85"/>
          <cell r="KI85"/>
          <cell r="KJ85"/>
          <cell r="KK85"/>
          <cell r="KL85"/>
          <cell r="KM85"/>
          <cell r="KN85"/>
          <cell r="KO85"/>
          <cell r="KP85"/>
          <cell r="KQ85"/>
          <cell r="KR85"/>
          <cell r="KS85"/>
          <cell r="KT85"/>
          <cell r="KU85"/>
          <cell r="KV85"/>
          <cell r="KW85"/>
          <cell r="KX85"/>
          <cell r="KY85"/>
          <cell r="KZ85"/>
          <cell r="LA85"/>
          <cell r="LB85"/>
          <cell r="LC85"/>
          <cell r="LD85"/>
          <cell r="LE85"/>
          <cell r="LF85"/>
          <cell r="LG85"/>
          <cell r="LH85"/>
          <cell r="LI85"/>
        </row>
        <row r="86">
          <cell r="C86">
            <v>415</v>
          </cell>
          <cell r="D86">
            <v>415</v>
          </cell>
          <cell r="E86" t="str">
            <v>Rashodi za tekuće održavanje</v>
          </cell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V86"/>
          <cell r="W86"/>
          <cell r="X86"/>
          <cell r="Y86"/>
          <cell r="Z86"/>
          <cell r="AA86"/>
          <cell r="AB86"/>
          <cell r="AC86"/>
          <cell r="AD86"/>
          <cell r="AE86"/>
          <cell r="AF86"/>
          <cell r="AG86"/>
          <cell r="AH86"/>
          <cell r="AI86"/>
          <cell r="AJ86"/>
          <cell r="AK86"/>
          <cell r="AL86"/>
          <cell r="AM86"/>
          <cell r="AN86"/>
          <cell r="AO86"/>
          <cell r="AP86"/>
          <cell r="AQ86"/>
          <cell r="AR86"/>
          <cell r="AS86"/>
          <cell r="AT86"/>
          <cell r="AU86"/>
          <cell r="AV86"/>
          <cell r="AW86"/>
          <cell r="AX86"/>
          <cell r="AY86"/>
          <cell r="AZ86"/>
          <cell r="BA86"/>
          <cell r="BB86"/>
          <cell r="BC86"/>
          <cell r="BD86"/>
          <cell r="BE86"/>
          <cell r="BF86"/>
          <cell r="BG86"/>
          <cell r="BH86"/>
          <cell r="BI86"/>
          <cell r="BJ86"/>
          <cell r="BK86"/>
          <cell r="BL86"/>
          <cell r="BM86"/>
          <cell r="BN86"/>
          <cell r="BO86"/>
          <cell r="BP86"/>
          <cell r="BQ86"/>
          <cell r="BR86"/>
          <cell r="BS86"/>
          <cell r="BT86"/>
          <cell r="BU86"/>
          <cell r="BV86"/>
          <cell r="BW86"/>
          <cell r="BX86"/>
          <cell r="BY86"/>
          <cell r="BZ86"/>
          <cell r="CA86"/>
          <cell r="CB86"/>
          <cell r="CC86"/>
          <cell r="CD86"/>
          <cell r="CE86"/>
          <cell r="CF86"/>
          <cell r="CG86"/>
          <cell r="CH86"/>
          <cell r="CI86"/>
          <cell r="CJ86"/>
          <cell r="CK86"/>
          <cell r="CL86">
            <v>39625.519999999997</v>
          </cell>
          <cell r="CM86">
            <v>746518.12</v>
          </cell>
          <cell r="CN86">
            <v>2188111.64</v>
          </cell>
          <cell r="CO86">
            <v>860738.31999999983</v>
          </cell>
          <cell r="CP86">
            <v>1045961.96</v>
          </cell>
          <cell r="CQ86">
            <v>1586588.0699999998</v>
          </cell>
          <cell r="CR86">
            <v>1708745.73</v>
          </cell>
          <cell r="CS86">
            <v>2046173.92</v>
          </cell>
          <cell r="CT86">
            <v>2633936.0099999998</v>
          </cell>
          <cell r="CU86">
            <v>1316206.53</v>
          </cell>
          <cell r="CV86">
            <v>1381658.69</v>
          </cell>
          <cell r="CW86">
            <v>4861519.66</v>
          </cell>
          <cell r="CX86">
            <v>639522.21</v>
          </cell>
          <cell r="CY86">
            <v>185129.93999999994</v>
          </cell>
          <cell r="CZ86">
            <v>1189329.8499999999</v>
          </cell>
          <cell r="DA86">
            <v>2186869.6</v>
          </cell>
          <cell r="DB86">
            <v>2500201.56</v>
          </cell>
          <cell r="DC86">
            <v>1421763.2600000002</v>
          </cell>
          <cell r="DD86">
            <v>1944244.05</v>
          </cell>
          <cell r="DE86">
            <v>1888022.9799999997</v>
          </cell>
          <cell r="DF86">
            <v>2165109.09</v>
          </cell>
          <cell r="DG86">
            <v>2645946.2399999998</v>
          </cell>
          <cell r="DH86">
            <v>1134749.9900000002</v>
          </cell>
          <cell r="DI86">
            <v>3374454.9999999991</v>
          </cell>
          <cell r="DJ86">
            <v>605572.42000000004</v>
          </cell>
          <cell r="DK86">
            <v>1430948.2699999996</v>
          </cell>
          <cell r="DL86">
            <v>1541159.98</v>
          </cell>
          <cell r="DM86">
            <v>1495923.86</v>
          </cell>
          <cell r="DN86">
            <v>1537431.38</v>
          </cell>
          <cell r="DO86">
            <v>1471949.0899999999</v>
          </cell>
          <cell r="DP86">
            <v>787283.64</v>
          </cell>
          <cell r="DQ86">
            <v>1786413.21</v>
          </cell>
          <cell r="DR86">
            <v>3880961.3100000005</v>
          </cell>
          <cell r="DS86">
            <v>962169.45</v>
          </cell>
          <cell r="DT86">
            <v>1789182.7099999997</v>
          </cell>
          <cell r="DU86">
            <v>2826847.3199999994</v>
          </cell>
          <cell r="DV86">
            <v>94021.83</v>
          </cell>
          <cell r="DW86">
            <v>726586.2</v>
          </cell>
          <cell r="DX86">
            <v>1501775.73</v>
          </cell>
          <cell r="DY86">
            <v>817453.67</v>
          </cell>
          <cell r="DZ86">
            <v>1646121.33</v>
          </cell>
          <cell r="EA86">
            <v>1787416.93</v>
          </cell>
          <cell r="EB86">
            <v>1593097.05</v>
          </cell>
          <cell r="EC86">
            <v>1693887.02</v>
          </cell>
          <cell r="ED86">
            <v>1322349.8999999999</v>
          </cell>
          <cell r="EE86">
            <v>2089865.16</v>
          </cell>
          <cell r="EF86">
            <v>2656726.35</v>
          </cell>
          <cell r="EG86">
            <v>4522986.3099999996</v>
          </cell>
          <cell r="EH86">
            <v>133702.59</v>
          </cell>
          <cell r="EI86">
            <v>831412.02</v>
          </cell>
          <cell r="EJ86">
            <v>1518146.21</v>
          </cell>
          <cell r="EK86">
            <v>1549212.25</v>
          </cell>
          <cell r="EL86">
            <v>2002570.68</v>
          </cell>
          <cell r="EM86">
            <v>1160348.8799999999</v>
          </cell>
          <cell r="EN86">
            <v>1865668.51</v>
          </cell>
          <cell r="EO86">
            <v>1371232.73</v>
          </cell>
          <cell r="EP86">
            <v>2163282.15</v>
          </cell>
          <cell r="EQ86">
            <v>1881648.29</v>
          </cell>
          <cell r="ER86">
            <v>1702269.74</v>
          </cell>
          <cell r="ES86">
            <v>4045495.9</v>
          </cell>
          <cell r="ET86">
            <v>106817.18</v>
          </cell>
          <cell r="EU86">
            <v>1250394.3700000001</v>
          </cell>
          <cell r="EV86">
            <v>1932637.76</v>
          </cell>
          <cell r="EW86">
            <v>1701228.15</v>
          </cell>
          <cell r="EX86">
            <v>1674065.37</v>
          </cell>
          <cell r="EY86">
            <v>1595157.28</v>
          </cell>
          <cell r="EZ86">
            <v>1764069.48</v>
          </cell>
          <cell r="FA86">
            <v>822546.3</v>
          </cell>
          <cell r="FB86">
            <v>2309329.44</v>
          </cell>
          <cell r="FC86">
            <v>1824056.36</v>
          </cell>
          <cell r="FD86">
            <v>1126241.5900000001</v>
          </cell>
          <cell r="FE86">
            <v>4866689.49</v>
          </cell>
          <cell r="FF86">
            <v>106399.74</v>
          </cell>
          <cell r="FG86">
            <v>1530055.86</v>
          </cell>
          <cell r="FH86">
            <v>1550264.35</v>
          </cell>
          <cell r="FI86">
            <v>1599647.1</v>
          </cell>
          <cell r="FJ86">
            <v>1715921.5</v>
          </cell>
          <cell r="FK86">
            <v>1355956.76</v>
          </cell>
          <cell r="FL86">
            <v>2070351.24</v>
          </cell>
          <cell r="FM86">
            <v>1118342.44</v>
          </cell>
          <cell r="FN86">
            <v>1708463.71</v>
          </cell>
          <cell r="FO86">
            <v>2758670.97</v>
          </cell>
          <cell r="FP86">
            <v>2123777.0099999998</v>
          </cell>
          <cell r="FQ86">
            <v>4881220.03</v>
          </cell>
          <cell r="FR86"/>
          <cell r="FS86"/>
          <cell r="FT86"/>
          <cell r="FU86"/>
          <cell r="FV86"/>
          <cell r="FW86"/>
          <cell r="FX86"/>
          <cell r="FY86"/>
          <cell r="FZ86"/>
          <cell r="GA86"/>
          <cell r="GB86"/>
          <cell r="GC86"/>
          <cell r="GD86"/>
          <cell r="GE86"/>
          <cell r="GF86"/>
          <cell r="GG86"/>
          <cell r="GH86"/>
          <cell r="GI86"/>
          <cell r="GJ86"/>
          <cell r="GK86"/>
          <cell r="GL86"/>
          <cell r="GM86"/>
          <cell r="GN86"/>
          <cell r="GO86"/>
          <cell r="GP86"/>
          <cell r="GQ86"/>
          <cell r="GR86"/>
          <cell r="GS86"/>
          <cell r="GT86"/>
          <cell r="GU86"/>
          <cell r="GV86"/>
          <cell r="GW86"/>
          <cell r="GX86"/>
          <cell r="GY86"/>
          <cell r="GZ86"/>
          <cell r="HA86"/>
          <cell r="HB86"/>
          <cell r="HC86"/>
          <cell r="HD86"/>
          <cell r="HE86"/>
          <cell r="HF86"/>
          <cell r="HG86"/>
          <cell r="HH86"/>
          <cell r="HI86"/>
          <cell r="HJ86"/>
          <cell r="HK86"/>
          <cell r="HL86"/>
          <cell r="HM86"/>
          <cell r="HN86"/>
          <cell r="HO86"/>
          <cell r="HP86"/>
          <cell r="HQ86"/>
          <cell r="HR86"/>
          <cell r="HS86"/>
          <cell r="HT86"/>
          <cell r="HU86"/>
          <cell r="HV86"/>
          <cell r="HW86"/>
          <cell r="HX86"/>
          <cell r="HY86"/>
          <cell r="HZ86"/>
          <cell r="IA86"/>
          <cell r="IB86"/>
          <cell r="IC86"/>
          <cell r="ID86"/>
          <cell r="IE86"/>
          <cell r="IF86"/>
          <cell r="IG86"/>
          <cell r="IH86"/>
          <cell r="II86"/>
          <cell r="IJ86"/>
          <cell r="IK86"/>
          <cell r="IL86"/>
          <cell r="IM86"/>
          <cell r="IN86"/>
          <cell r="IO86"/>
          <cell r="IP86"/>
          <cell r="IQ86"/>
          <cell r="IR86"/>
          <cell r="IS86"/>
          <cell r="IT86"/>
          <cell r="IU86"/>
          <cell r="IV86"/>
          <cell r="IW86"/>
          <cell r="IX86"/>
          <cell r="IY86"/>
          <cell r="IZ86"/>
          <cell r="JA86"/>
          <cell r="JB86"/>
          <cell r="JC86"/>
          <cell r="JD86"/>
          <cell r="JE86"/>
          <cell r="JF86"/>
          <cell r="JG86"/>
          <cell r="JH86"/>
          <cell r="JI86"/>
          <cell r="JJ86"/>
          <cell r="JK86"/>
          <cell r="JL86"/>
          <cell r="JM86"/>
          <cell r="JN86"/>
          <cell r="JO86"/>
          <cell r="JP86"/>
          <cell r="JQ86"/>
          <cell r="JR86"/>
          <cell r="JS86"/>
          <cell r="JT86"/>
          <cell r="JU86"/>
          <cell r="JV86"/>
          <cell r="JW86"/>
          <cell r="JX86"/>
          <cell r="JY86"/>
          <cell r="JZ86"/>
          <cell r="KA86"/>
          <cell r="KB86"/>
          <cell r="KC86"/>
          <cell r="KD86"/>
          <cell r="KE86"/>
          <cell r="KF86"/>
          <cell r="KG86"/>
          <cell r="KH86"/>
          <cell r="KI86"/>
          <cell r="KJ86"/>
          <cell r="KK86"/>
          <cell r="KL86"/>
          <cell r="KM86"/>
          <cell r="KN86"/>
          <cell r="KO86"/>
          <cell r="KP86"/>
          <cell r="KQ86"/>
          <cell r="KR86"/>
          <cell r="KS86"/>
          <cell r="KT86"/>
          <cell r="KU86"/>
          <cell r="KV86"/>
          <cell r="KW86"/>
          <cell r="KX86"/>
          <cell r="KY86"/>
          <cell r="KZ86"/>
          <cell r="LA86"/>
          <cell r="LB86"/>
          <cell r="LC86"/>
          <cell r="LD86"/>
          <cell r="LE86"/>
          <cell r="LF86"/>
          <cell r="LG86"/>
          <cell r="LH86"/>
          <cell r="LI86"/>
        </row>
        <row r="87">
          <cell r="D87">
            <v>4151</v>
          </cell>
          <cell r="E87" t="str">
            <v>Tekuće održavanje javne infrastrukture</v>
          </cell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  <cell r="Q87"/>
          <cell r="R87"/>
          <cell r="S87"/>
          <cell r="T87"/>
          <cell r="U87"/>
          <cell r="V87"/>
          <cell r="W87"/>
          <cell r="X87"/>
          <cell r="Y87"/>
          <cell r="Z87"/>
          <cell r="AA87"/>
          <cell r="AB87"/>
          <cell r="AC87"/>
          <cell r="AD87"/>
          <cell r="AE87"/>
          <cell r="AF87"/>
          <cell r="AG87"/>
          <cell r="AH87"/>
          <cell r="AI87"/>
          <cell r="AJ87"/>
          <cell r="AK87"/>
          <cell r="AL87"/>
          <cell r="AM87"/>
          <cell r="AN87"/>
          <cell r="AO87"/>
          <cell r="AP87"/>
          <cell r="AQ87"/>
          <cell r="AR87"/>
          <cell r="AS87"/>
          <cell r="AT87"/>
          <cell r="AU87"/>
          <cell r="AV87"/>
          <cell r="AW87"/>
          <cell r="AX87"/>
          <cell r="AY87"/>
          <cell r="AZ87"/>
          <cell r="BA87"/>
          <cell r="BB87"/>
          <cell r="BC87"/>
          <cell r="BD87"/>
          <cell r="BE87"/>
          <cell r="BF87"/>
          <cell r="BG87"/>
          <cell r="BH87"/>
          <cell r="BI87"/>
          <cell r="BJ87"/>
          <cell r="BK87"/>
          <cell r="BL87"/>
          <cell r="BM87"/>
          <cell r="BN87"/>
          <cell r="BO87"/>
          <cell r="BP87"/>
          <cell r="BQ87"/>
          <cell r="BR87"/>
          <cell r="BS87"/>
          <cell r="BT87"/>
          <cell r="BU87"/>
          <cell r="BV87"/>
          <cell r="BW87"/>
          <cell r="BX87"/>
          <cell r="BY87"/>
          <cell r="BZ87"/>
          <cell r="CA87"/>
          <cell r="CB87"/>
          <cell r="CC87"/>
          <cell r="CD87"/>
          <cell r="CE87"/>
          <cell r="CF87"/>
          <cell r="CG87"/>
          <cell r="CH87"/>
          <cell r="CI87"/>
          <cell r="CJ87"/>
          <cell r="CK87"/>
          <cell r="CL87">
            <v>0</v>
          </cell>
          <cell r="CM87">
            <v>567333.32999999996</v>
          </cell>
          <cell r="CN87">
            <v>1961942.4200000002</v>
          </cell>
          <cell r="CO87">
            <v>567000</v>
          </cell>
          <cell r="CP87">
            <v>831109.08</v>
          </cell>
          <cell r="CQ87">
            <v>1395275.75</v>
          </cell>
          <cell r="CR87">
            <v>1439952.94</v>
          </cell>
          <cell r="CS87">
            <v>1795442.42</v>
          </cell>
          <cell r="CT87">
            <v>2362275.7399999998</v>
          </cell>
          <cell r="CU87">
            <v>996275.75</v>
          </cell>
          <cell r="CV87">
            <v>1058825.47</v>
          </cell>
          <cell r="CW87">
            <v>3869101.56</v>
          </cell>
          <cell r="CX87">
            <v>558500</v>
          </cell>
          <cell r="CY87">
            <v>166.67</v>
          </cell>
          <cell r="CZ87">
            <v>558500</v>
          </cell>
          <cell r="DA87">
            <v>1886084.75</v>
          </cell>
          <cell r="DB87">
            <v>2215051.5</v>
          </cell>
          <cell r="DC87">
            <v>1118456.52</v>
          </cell>
          <cell r="DD87">
            <v>1686775.75</v>
          </cell>
          <cell r="DE87">
            <v>1436775.75</v>
          </cell>
          <cell r="DF87">
            <v>1752310.79</v>
          </cell>
          <cell r="DG87">
            <v>2272390.75</v>
          </cell>
          <cell r="DH87">
            <v>783152.4</v>
          </cell>
          <cell r="DI87">
            <v>2402498.1499999994</v>
          </cell>
          <cell r="DJ87">
            <v>537642.97000000009</v>
          </cell>
          <cell r="DK87">
            <v>1116833.3299999998</v>
          </cell>
          <cell r="DL87">
            <v>1305784.18</v>
          </cell>
          <cell r="DM87">
            <v>1242197.1600000001</v>
          </cell>
          <cell r="DN87">
            <v>1298294.9999999998</v>
          </cell>
          <cell r="DO87">
            <v>1191028.7599999998</v>
          </cell>
          <cell r="DP87">
            <v>601357.14</v>
          </cell>
          <cell r="DQ87">
            <v>1490817.88</v>
          </cell>
          <cell r="DR87">
            <v>3578133.5800000005</v>
          </cell>
          <cell r="DS87">
            <v>601357.14</v>
          </cell>
          <cell r="DT87">
            <v>1429629.89</v>
          </cell>
          <cell r="DU87">
            <v>1629283.42</v>
          </cell>
          <cell r="DV87">
            <v>166</v>
          </cell>
          <cell r="DW87">
            <v>566834.01</v>
          </cell>
          <cell r="DX87">
            <v>1094105.28</v>
          </cell>
          <cell r="DY87">
            <v>567011.84000000008</v>
          </cell>
          <cell r="DZ87">
            <v>1441605.28</v>
          </cell>
          <cell r="EC87"/>
          <cell r="ED87"/>
          <cell r="EE87"/>
          <cell r="EF87"/>
          <cell r="EG87"/>
          <cell r="EH87"/>
          <cell r="EI87"/>
          <cell r="EJ87"/>
          <cell r="EK87"/>
          <cell r="EL87"/>
          <cell r="EM87"/>
          <cell r="EN87"/>
          <cell r="EO87"/>
          <cell r="EP87"/>
          <cell r="EQ87"/>
          <cell r="ER87"/>
          <cell r="ES87"/>
          <cell r="ET87"/>
          <cell r="EU87"/>
          <cell r="EV87"/>
          <cell r="EW87"/>
          <cell r="EX87"/>
          <cell r="EY87"/>
          <cell r="EZ87"/>
          <cell r="FA87"/>
          <cell r="FB87"/>
          <cell r="FC87"/>
          <cell r="FD87"/>
          <cell r="FE87"/>
          <cell r="FF87"/>
          <cell r="FG87"/>
          <cell r="FH87"/>
          <cell r="FI87"/>
          <cell r="FJ87"/>
          <cell r="FK87"/>
          <cell r="FL87"/>
          <cell r="FM87"/>
          <cell r="FN87"/>
          <cell r="FO87"/>
          <cell r="FP87"/>
          <cell r="FQ87"/>
          <cell r="FR87"/>
          <cell r="FS87"/>
          <cell r="FT87"/>
          <cell r="FU87"/>
          <cell r="FV87"/>
          <cell r="FW87"/>
          <cell r="FX87"/>
          <cell r="FY87"/>
          <cell r="FZ87"/>
          <cell r="GA87"/>
          <cell r="GB87"/>
          <cell r="GC87"/>
          <cell r="GD87"/>
          <cell r="GE87"/>
          <cell r="GF87"/>
          <cell r="GG87"/>
          <cell r="GH87"/>
          <cell r="GI87"/>
          <cell r="GJ87"/>
          <cell r="GK87"/>
          <cell r="GL87"/>
          <cell r="GM87"/>
          <cell r="GN87"/>
          <cell r="GO87"/>
          <cell r="GP87"/>
          <cell r="GQ87"/>
          <cell r="GR87"/>
          <cell r="GS87"/>
          <cell r="GT87"/>
          <cell r="GU87"/>
          <cell r="GV87"/>
          <cell r="GW87"/>
          <cell r="GX87"/>
          <cell r="GY87"/>
          <cell r="GZ87"/>
          <cell r="HA87"/>
          <cell r="HB87"/>
          <cell r="HC87"/>
          <cell r="HD87"/>
          <cell r="HE87"/>
          <cell r="HF87"/>
          <cell r="HG87"/>
          <cell r="HH87"/>
          <cell r="HI87"/>
          <cell r="HJ87"/>
          <cell r="HK87"/>
          <cell r="HL87"/>
          <cell r="HM87"/>
          <cell r="HN87"/>
          <cell r="HO87"/>
          <cell r="HP87"/>
          <cell r="HQ87"/>
          <cell r="HR87"/>
          <cell r="HS87"/>
          <cell r="HT87"/>
          <cell r="HU87"/>
          <cell r="HV87"/>
          <cell r="HW87"/>
          <cell r="HX87"/>
          <cell r="HY87"/>
          <cell r="HZ87"/>
          <cell r="IA87"/>
          <cell r="IB87"/>
          <cell r="IC87"/>
          <cell r="ID87"/>
          <cell r="IE87"/>
          <cell r="IF87"/>
          <cell r="IG87"/>
          <cell r="IH87"/>
          <cell r="II87"/>
          <cell r="IJ87"/>
          <cell r="IK87"/>
          <cell r="IL87"/>
          <cell r="IM87"/>
          <cell r="IN87"/>
          <cell r="IO87"/>
          <cell r="IP87"/>
          <cell r="IQ87"/>
          <cell r="IR87"/>
          <cell r="IS87"/>
          <cell r="IT87"/>
          <cell r="IU87"/>
          <cell r="IV87"/>
          <cell r="IW87"/>
          <cell r="IX87"/>
          <cell r="IY87"/>
          <cell r="IZ87"/>
          <cell r="JA87"/>
          <cell r="JB87"/>
          <cell r="JC87"/>
          <cell r="JD87"/>
          <cell r="JE87"/>
          <cell r="JF87"/>
          <cell r="JG87"/>
          <cell r="JH87"/>
          <cell r="JI87"/>
          <cell r="JJ87"/>
          <cell r="JK87"/>
          <cell r="JL87"/>
          <cell r="JM87"/>
          <cell r="JN87"/>
          <cell r="JO87"/>
          <cell r="JP87"/>
          <cell r="JQ87"/>
          <cell r="JR87"/>
          <cell r="JS87"/>
          <cell r="JT87"/>
          <cell r="JU87"/>
          <cell r="JV87"/>
          <cell r="JW87"/>
          <cell r="JX87"/>
          <cell r="JY87"/>
          <cell r="JZ87"/>
          <cell r="KA87"/>
          <cell r="KB87"/>
          <cell r="KC87"/>
          <cell r="KD87"/>
          <cell r="KE87"/>
          <cell r="KF87"/>
          <cell r="KG87"/>
          <cell r="KH87"/>
          <cell r="KI87"/>
          <cell r="KJ87"/>
          <cell r="KK87"/>
          <cell r="KL87"/>
          <cell r="KM87"/>
          <cell r="KN87"/>
          <cell r="KO87"/>
          <cell r="KP87"/>
          <cell r="KQ87"/>
          <cell r="KR87"/>
          <cell r="KS87"/>
          <cell r="KT87"/>
          <cell r="KU87"/>
          <cell r="KV87"/>
          <cell r="KW87"/>
          <cell r="KX87"/>
          <cell r="KY87"/>
          <cell r="KZ87"/>
          <cell r="LA87"/>
          <cell r="LB87"/>
          <cell r="LC87"/>
          <cell r="LD87"/>
          <cell r="LE87"/>
          <cell r="LF87"/>
          <cell r="LG87"/>
          <cell r="LH87"/>
          <cell r="LI87"/>
        </row>
        <row r="88">
          <cell r="D88">
            <v>4152</v>
          </cell>
          <cell r="E88" t="str">
            <v>Tekuće održavanje građevinskih objekata</v>
          </cell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V88"/>
          <cell r="W88"/>
          <cell r="X88"/>
          <cell r="Y88"/>
          <cell r="Z88"/>
          <cell r="AA88"/>
          <cell r="AB88"/>
          <cell r="AC88"/>
          <cell r="AD88"/>
          <cell r="AE88"/>
          <cell r="AF88"/>
          <cell r="AG88"/>
          <cell r="AH88"/>
          <cell r="AI88"/>
          <cell r="AJ88"/>
          <cell r="AK88"/>
          <cell r="AL88"/>
          <cell r="AM88"/>
          <cell r="AN88"/>
          <cell r="AO88"/>
          <cell r="AP88"/>
          <cell r="AQ88"/>
          <cell r="AR88"/>
          <cell r="AS88"/>
          <cell r="AT88"/>
          <cell r="AU88"/>
          <cell r="AV88"/>
          <cell r="AW88"/>
          <cell r="AX88"/>
          <cell r="AY88"/>
          <cell r="AZ88"/>
          <cell r="BA88"/>
          <cell r="BB88"/>
          <cell r="BC88"/>
          <cell r="BD88"/>
          <cell r="BE88"/>
          <cell r="BF88"/>
          <cell r="BG88"/>
          <cell r="BH88"/>
          <cell r="BI88"/>
          <cell r="BJ88"/>
          <cell r="BK88"/>
          <cell r="BL88"/>
          <cell r="BM88"/>
          <cell r="BN88"/>
          <cell r="BO88"/>
          <cell r="BP88"/>
          <cell r="BQ88"/>
          <cell r="BR88"/>
          <cell r="BS88"/>
          <cell r="BT88"/>
          <cell r="BU88"/>
          <cell r="BV88"/>
          <cell r="BW88"/>
          <cell r="BX88"/>
          <cell r="BY88"/>
          <cell r="BZ88"/>
          <cell r="CA88"/>
          <cell r="CB88"/>
          <cell r="CC88"/>
          <cell r="CD88"/>
          <cell r="CE88"/>
          <cell r="CF88"/>
          <cell r="CG88"/>
          <cell r="CH88"/>
          <cell r="CI88"/>
          <cell r="CJ88"/>
          <cell r="CK88"/>
          <cell r="CL88">
            <v>9044.9000000000015</v>
          </cell>
          <cell r="CM88">
            <v>60860.650000000009</v>
          </cell>
          <cell r="CN88">
            <v>79115.170000000013</v>
          </cell>
          <cell r="CO88">
            <v>96998.14</v>
          </cell>
          <cell r="CP88">
            <v>69695.600000000006</v>
          </cell>
          <cell r="CQ88">
            <v>68808.770000000033</v>
          </cell>
          <cell r="CR88">
            <v>77664.74000000002</v>
          </cell>
          <cell r="CS88">
            <v>85421.62000000001</v>
          </cell>
          <cell r="CT88">
            <v>105069.08</v>
          </cell>
          <cell r="CU88">
            <v>137215.75000000003</v>
          </cell>
          <cell r="CV88">
            <v>148559.49999999994</v>
          </cell>
          <cell r="CW88">
            <v>377252.82000000012</v>
          </cell>
          <cell r="CX88">
            <v>32206.209999999995</v>
          </cell>
          <cell r="CY88">
            <v>57542.049999999996</v>
          </cell>
          <cell r="CZ88">
            <v>133172.41999999998</v>
          </cell>
          <cell r="DA88">
            <v>48134.829999999994</v>
          </cell>
          <cell r="DB88">
            <v>76474.040000000008</v>
          </cell>
          <cell r="DC88">
            <v>107768.05000000002</v>
          </cell>
          <cell r="DD88">
            <v>145315.33000000002</v>
          </cell>
          <cell r="DE88">
            <v>169127.42</v>
          </cell>
          <cell r="DF88">
            <v>189337.90999999997</v>
          </cell>
          <cell r="DG88">
            <v>105564.60999999999</v>
          </cell>
          <cell r="DH88">
            <v>91502.499999999971</v>
          </cell>
          <cell r="DI88">
            <v>317366.66999999975</v>
          </cell>
          <cell r="DJ88">
            <v>17430.63</v>
          </cell>
          <cell r="DK88">
            <v>99175.679999999978</v>
          </cell>
          <cell r="DL88">
            <v>86425.000000000015</v>
          </cell>
          <cell r="DM88">
            <v>80972.520000000033</v>
          </cell>
          <cell r="DN88">
            <v>88960.930000000008</v>
          </cell>
          <cell r="DO88">
            <v>99205.060000000056</v>
          </cell>
          <cell r="DP88">
            <v>63270.340000000004</v>
          </cell>
          <cell r="DQ88">
            <v>139380.09999999998</v>
          </cell>
          <cell r="DR88">
            <v>114079.71000000002</v>
          </cell>
          <cell r="DS88">
            <v>84032.610000000044</v>
          </cell>
          <cell r="DT88">
            <v>189563.59999999998</v>
          </cell>
          <cell r="DU88">
            <v>433945.65000000026</v>
          </cell>
          <cell r="DV88">
            <v>42547.840000000004</v>
          </cell>
          <cell r="DW88">
            <v>44260.23</v>
          </cell>
          <cell r="DX88">
            <v>197207.06</v>
          </cell>
          <cell r="DY88">
            <v>112167.74999999999</v>
          </cell>
          <cell r="DZ88">
            <v>54569.3</v>
          </cell>
          <cell r="EC88"/>
          <cell r="ED88"/>
          <cell r="EE88"/>
          <cell r="EF88"/>
          <cell r="EG88"/>
          <cell r="EH88"/>
          <cell r="EI88"/>
          <cell r="EJ88"/>
          <cell r="EK88"/>
          <cell r="EL88"/>
          <cell r="EM88"/>
          <cell r="EN88"/>
          <cell r="EO88"/>
          <cell r="EP88"/>
          <cell r="EQ88"/>
          <cell r="ER88"/>
          <cell r="ES88"/>
          <cell r="ET88"/>
          <cell r="EU88"/>
          <cell r="EV88"/>
          <cell r="EW88"/>
          <cell r="EX88"/>
          <cell r="EY88"/>
          <cell r="EZ88"/>
          <cell r="FA88"/>
          <cell r="FB88"/>
          <cell r="FC88"/>
          <cell r="FD88"/>
          <cell r="FE88"/>
          <cell r="FF88"/>
          <cell r="FG88"/>
          <cell r="FH88"/>
          <cell r="FI88"/>
          <cell r="FJ88"/>
          <cell r="FK88"/>
          <cell r="FL88"/>
          <cell r="FM88"/>
          <cell r="FN88"/>
          <cell r="FO88"/>
          <cell r="FP88"/>
          <cell r="FQ88"/>
          <cell r="FR88"/>
          <cell r="FS88"/>
          <cell r="FT88"/>
          <cell r="FU88"/>
          <cell r="FV88"/>
          <cell r="FW88"/>
          <cell r="FX88"/>
          <cell r="FY88"/>
          <cell r="FZ88"/>
          <cell r="GA88"/>
          <cell r="GB88"/>
          <cell r="GC88"/>
          <cell r="GD88"/>
          <cell r="GE88"/>
          <cell r="GF88"/>
          <cell r="GG88"/>
          <cell r="GH88"/>
          <cell r="GI88"/>
          <cell r="GJ88"/>
          <cell r="GK88"/>
          <cell r="GL88"/>
          <cell r="GM88"/>
          <cell r="GN88"/>
          <cell r="GO88"/>
          <cell r="GP88"/>
          <cell r="GQ88"/>
          <cell r="GR88"/>
          <cell r="GS88"/>
          <cell r="GT88"/>
          <cell r="GU88"/>
          <cell r="GV88"/>
          <cell r="GW88"/>
          <cell r="GX88"/>
          <cell r="GY88"/>
          <cell r="GZ88"/>
          <cell r="HA88"/>
          <cell r="HB88"/>
          <cell r="HC88"/>
          <cell r="HD88"/>
          <cell r="HE88"/>
          <cell r="HF88"/>
          <cell r="HG88"/>
          <cell r="HH88"/>
          <cell r="HI88"/>
          <cell r="HJ88"/>
          <cell r="HK88"/>
          <cell r="HL88"/>
          <cell r="HM88"/>
          <cell r="HN88"/>
          <cell r="HO88"/>
          <cell r="HP88"/>
          <cell r="HQ88"/>
          <cell r="HR88"/>
          <cell r="HS88"/>
          <cell r="HT88"/>
          <cell r="HU88"/>
          <cell r="HV88"/>
          <cell r="HW88"/>
          <cell r="HX88"/>
          <cell r="HY88"/>
          <cell r="HZ88"/>
          <cell r="IA88"/>
          <cell r="IB88"/>
          <cell r="IC88"/>
          <cell r="ID88"/>
          <cell r="IE88"/>
          <cell r="IF88"/>
          <cell r="IG88"/>
          <cell r="IH88"/>
          <cell r="II88"/>
          <cell r="IJ88"/>
          <cell r="IK88"/>
          <cell r="IL88"/>
          <cell r="IM88"/>
          <cell r="IN88"/>
          <cell r="IO88"/>
          <cell r="IP88"/>
          <cell r="IQ88"/>
          <cell r="IR88"/>
          <cell r="IS88"/>
          <cell r="IT88"/>
          <cell r="IU88"/>
          <cell r="IV88"/>
          <cell r="IW88"/>
          <cell r="IX88"/>
          <cell r="IY88"/>
          <cell r="IZ88"/>
          <cell r="JA88"/>
          <cell r="JB88"/>
          <cell r="JC88"/>
          <cell r="JD88"/>
          <cell r="JE88"/>
          <cell r="JF88"/>
          <cell r="JG88"/>
          <cell r="JH88"/>
          <cell r="JI88"/>
          <cell r="JJ88"/>
          <cell r="JK88"/>
          <cell r="JL88"/>
          <cell r="JM88"/>
          <cell r="JN88"/>
          <cell r="JO88"/>
          <cell r="JP88"/>
          <cell r="JQ88"/>
          <cell r="JR88"/>
          <cell r="JS88"/>
          <cell r="JT88"/>
          <cell r="JU88"/>
          <cell r="JV88"/>
          <cell r="JW88"/>
          <cell r="JX88"/>
          <cell r="JY88"/>
          <cell r="JZ88"/>
          <cell r="KA88"/>
          <cell r="KB88"/>
          <cell r="KC88"/>
          <cell r="KD88"/>
          <cell r="KE88"/>
          <cell r="KF88"/>
          <cell r="KG88"/>
          <cell r="KH88"/>
          <cell r="KI88"/>
          <cell r="KJ88"/>
          <cell r="KK88"/>
          <cell r="KL88"/>
          <cell r="KM88"/>
          <cell r="KN88"/>
          <cell r="KO88"/>
          <cell r="KP88"/>
          <cell r="KQ88"/>
          <cell r="KR88"/>
          <cell r="KS88"/>
          <cell r="KT88"/>
          <cell r="KU88"/>
          <cell r="KV88"/>
          <cell r="KW88"/>
          <cell r="KX88"/>
          <cell r="KY88"/>
          <cell r="KZ88"/>
          <cell r="LA88"/>
          <cell r="LB88"/>
          <cell r="LC88"/>
          <cell r="LD88"/>
          <cell r="LE88"/>
          <cell r="LF88"/>
          <cell r="LG88"/>
          <cell r="LH88"/>
          <cell r="LI88"/>
        </row>
        <row r="89">
          <cell r="D89">
            <v>4153</v>
          </cell>
          <cell r="E89" t="str">
            <v>Tekuće održavanje opreme</v>
          </cell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/>
          <cell r="U89"/>
          <cell r="V89"/>
          <cell r="W89"/>
          <cell r="X89"/>
          <cell r="Y89"/>
          <cell r="Z89"/>
          <cell r="AA89"/>
          <cell r="AB89"/>
          <cell r="AC89"/>
          <cell r="AD89"/>
          <cell r="AE89"/>
          <cell r="AF89"/>
          <cell r="AG89"/>
          <cell r="AH89"/>
          <cell r="AI89"/>
          <cell r="AJ89"/>
          <cell r="AK89"/>
          <cell r="AL89"/>
          <cell r="AM89"/>
          <cell r="AN89"/>
          <cell r="AO89"/>
          <cell r="AP89"/>
          <cell r="AQ89"/>
          <cell r="AR89"/>
          <cell r="AS89"/>
          <cell r="AT89"/>
          <cell r="AU89"/>
          <cell r="AV89"/>
          <cell r="AW89"/>
          <cell r="AX89"/>
          <cell r="AY89"/>
          <cell r="AZ89"/>
          <cell r="BA89"/>
          <cell r="BB89"/>
          <cell r="BC89"/>
          <cell r="BD89"/>
          <cell r="BE89"/>
          <cell r="BF89"/>
          <cell r="BG89"/>
          <cell r="BH89"/>
          <cell r="BI89"/>
          <cell r="BJ89"/>
          <cell r="BK89"/>
          <cell r="BL89"/>
          <cell r="BM89"/>
          <cell r="BN89"/>
          <cell r="BO89"/>
          <cell r="BP89"/>
          <cell r="BQ89"/>
          <cell r="BR89"/>
          <cell r="BS89"/>
          <cell r="BT89"/>
          <cell r="BU89"/>
          <cell r="BV89"/>
          <cell r="BW89"/>
          <cell r="BX89"/>
          <cell r="BY89"/>
          <cell r="BZ89"/>
          <cell r="CA89"/>
          <cell r="CB89"/>
          <cell r="CC89"/>
          <cell r="CD89"/>
          <cell r="CE89"/>
          <cell r="CF89"/>
          <cell r="CG89"/>
          <cell r="CH89"/>
          <cell r="CI89"/>
          <cell r="CJ89"/>
          <cell r="CK89"/>
          <cell r="CL89">
            <v>30580.619999999995</v>
          </cell>
          <cell r="CM89">
            <v>118324.14000000004</v>
          </cell>
          <cell r="CN89">
            <v>147054.04999999993</v>
          </cell>
          <cell r="CO89">
            <v>196740.17999999985</v>
          </cell>
          <cell r="CP89">
            <v>145157.27999999997</v>
          </cell>
          <cell r="CQ89">
            <v>122503.54999999987</v>
          </cell>
          <cell r="CR89">
            <v>191128.04999999993</v>
          </cell>
          <cell r="CS89">
            <v>165309.87999999992</v>
          </cell>
          <cell r="CT89">
            <v>166591.18999999983</v>
          </cell>
          <cell r="CU89">
            <v>182715.02999999997</v>
          </cell>
          <cell r="CV89">
            <v>174273.72000000003</v>
          </cell>
          <cell r="CW89">
            <v>615165.2799999998</v>
          </cell>
          <cell r="CX89">
            <v>48815.999999999985</v>
          </cell>
          <cell r="CY89">
            <v>127421.21999999996</v>
          </cell>
          <cell r="CZ89">
            <v>497657.43</v>
          </cell>
          <cell r="DA89">
            <v>252650.02000000005</v>
          </cell>
          <cell r="DB89">
            <v>208676.01999999996</v>
          </cell>
          <cell r="DC89">
            <v>195538.69000000012</v>
          </cell>
          <cell r="DD89">
            <v>112152.97000000004</v>
          </cell>
          <cell r="DE89">
            <v>282119.80999999988</v>
          </cell>
          <cell r="DF89">
            <v>223460.38999999998</v>
          </cell>
          <cell r="DG89">
            <v>267990.87999999977</v>
          </cell>
          <cell r="DH89">
            <v>260095.09000000023</v>
          </cell>
          <cell r="DI89">
            <v>654590.17999999982</v>
          </cell>
          <cell r="DJ89">
            <v>50498.82</v>
          </cell>
          <cell r="DK89">
            <v>214939.25999999978</v>
          </cell>
          <cell r="DL89">
            <v>148950.80000000008</v>
          </cell>
          <cell r="DM89">
            <v>172754.18</v>
          </cell>
          <cell r="DN89">
            <v>150175.4500000001</v>
          </cell>
          <cell r="DO89">
            <v>181715.27000000014</v>
          </cell>
          <cell r="DP89">
            <v>122656.16</v>
          </cell>
          <cell r="DQ89">
            <v>156215.23000000007</v>
          </cell>
          <cell r="DR89">
            <v>188748.02000000019</v>
          </cell>
          <cell r="DS89">
            <v>276779.6999999999</v>
          </cell>
          <cell r="DT89">
            <v>169989.22000000003</v>
          </cell>
          <cell r="DU89">
            <v>763618.24999999895</v>
          </cell>
          <cell r="DV89">
            <v>51307.99</v>
          </cell>
          <cell r="DW89">
            <v>115491.95999999995</v>
          </cell>
          <cell r="DX89">
            <v>209821.33000000007</v>
          </cell>
          <cell r="DY89">
            <v>138611.59</v>
          </cell>
          <cell r="DZ89">
            <v>149946.75</v>
          </cell>
          <cell r="EC89"/>
          <cell r="ED89"/>
          <cell r="EE89"/>
          <cell r="EF89"/>
          <cell r="EG89"/>
          <cell r="ET89"/>
          <cell r="EU89"/>
          <cell r="EV89"/>
          <cell r="EW89"/>
          <cell r="EX89"/>
          <cell r="EY89"/>
          <cell r="EZ89"/>
          <cell r="FA89"/>
          <cell r="FB89"/>
          <cell r="FC89"/>
          <cell r="FD89"/>
          <cell r="FE89"/>
          <cell r="FF89"/>
          <cell r="FG89"/>
          <cell r="FH89"/>
          <cell r="FI89"/>
          <cell r="FJ89"/>
          <cell r="FK89"/>
          <cell r="FL89"/>
          <cell r="FM89"/>
          <cell r="FN89"/>
          <cell r="FO89"/>
          <cell r="FP89"/>
          <cell r="FQ89"/>
          <cell r="FR89"/>
          <cell r="FS89"/>
          <cell r="FT89"/>
          <cell r="FU89"/>
          <cell r="FV89"/>
          <cell r="FW89"/>
          <cell r="FX89"/>
          <cell r="FY89"/>
          <cell r="FZ89"/>
          <cell r="GA89"/>
          <cell r="GB89"/>
          <cell r="GC89"/>
          <cell r="GD89"/>
          <cell r="GE89"/>
          <cell r="GF89"/>
          <cell r="GG89"/>
          <cell r="GH89"/>
          <cell r="GI89"/>
          <cell r="GJ89"/>
          <cell r="GK89"/>
          <cell r="GL89"/>
          <cell r="GM89"/>
          <cell r="GN89"/>
          <cell r="GO89"/>
          <cell r="GP89"/>
          <cell r="GQ89"/>
          <cell r="GR89"/>
          <cell r="GS89"/>
          <cell r="GT89"/>
          <cell r="GU89"/>
          <cell r="GV89"/>
          <cell r="GW89"/>
          <cell r="GX89"/>
          <cell r="GY89"/>
          <cell r="GZ89"/>
          <cell r="HA89"/>
          <cell r="HB89"/>
          <cell r="HC89"/>
          <cell r="HD89"/>
          <cell r="HE89"/>
          <cell r="HF89"/>
          <cell r="HG89"/>
          <cell r="HH89"/>
          <cell r="HI89"/>
          <cell r="HJ89"/>
          <cell r="HK89"/>
          <cell r="HL89"/>
          <cell r="HM89"/>
          <cell r="HN89"/>
          <cell r="HO89"/>
          <cell r="HP89"/>
          <cell r="HQ89"/>
          <cell r="HR89"/>
          <cell r="HS89"/>
          <cell r="HT89"/>
          <cell r="HU89"/>
          <cell r="HV89"/>
          <cell r="HW89"/>
          <cell r="HX89"/>
          <cell r="HY89"/>
          <cell r="HZ89"/>
          <cell r="IA89"/>
          <cell r="IB89"/>
          <cell r="IC89"/>
          <cell r="ID89"/>
          <cell r="IE89"/>
          <cell r="IF89"/>
          <cell r="IG89"/>
          <cell r="IH89"/>
          <cell r="II89"/>
          <cell r="IJ89"/>
          <cell r="IK89"/>
          <cell r="IL89"/>
          <cell r="IM89"/>
          <cell r="IN89"/>
          <cell r="IO89"/>
          <cell r="IP89"/>
          <cell r="IQ89"/>
          <cell r="IR89"/>
          <cell r="IS89"/>
          <cell r="IT89"/>
          <cell r="IU89"/>
          <cell r="IV89"/>
          <cell r="IW89"/>
          <cell r="IX89"/>
          <cell r="IY89"/>
          <cell r="IZ89"/>
          <cell r="JA89"/>
          <cell r="JB89"/>
          <cell r="JC89"/>
          <cell r="JD89"/>
          <cell r="JE89"/>
          <cell r="JF89"/>
          <cell r="JG89"/>
          <cell r="JH89"/>
          <cell r="JI89"/>
          <cell r="JJ89"/>
          <cell r="JK89"/>
          <cell r="JL89"/>
          <cell r="JM89"/>
          <cell r="JN89"/>
          <cell r="JO89"/>
          <cell r="JP89"/>
          <cell r="JQ89"/>
          <cell r="JR89"/>
          <cell r="JS89"/>
          <cell r="JT89"/>
          <cell r="JU89"/>
          <cell r="JV89"/>
          <cell r="JW89"/>
          <cell r="JX89"/>
          <cell r="JY89"/>
          <cell r="JZ89"/>
          <cell r="KA89"/>
          <cell r="KB89"/>
          <cell r="KC89"/>
          <cell r="KD89"/>
          <cell r="KE89"/>
          <cell r="KF89"/>
          <cell r="KG89"/>
          <cell r="KH89"/>
          <cell r="KI89"/>
          <cell r="KJ89"/>
          <cell r="KK89"/>
          <cell r="KL89"/>
          <cell r="KM89"/>
          <cell r="KN89"/>
          <cell r="KO89"/>
          <cell r="KP89"/>
          <cell r="KQ89"/>
          <cell r="KR89"/>
          <cell r="KS89"/>
          <cell r="KT89"/>
          <cell r="KU89"/>
          <cell r="KV89"/>
          <cell r="KW89"/>
          <cell r="KX89"/>
          <cell r="KY89"/>
          <cell r="KZ89"/>
          <cell r="LA89"/>
          <cell r="LB89"/>
          <cell r="LC89"/>
          <cell r="LD89"/>
          <cell r="LE89"/>
          <cell r="LF89"/>
          <cell r="LG89"/>
          <cell r="LH89"/>
          <cell r="LI89"/>
        </row>
        <row r="90">
          <cell r="C90">
            <v>416</v>
          </cell>
          <cell r="D90">
            <v>416</v>
          </cell>
          <cell r="E90" t="str">
            <v>Kamate</v>
          </cell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V90"/>
          <cell r="W90"/>
          <cell r="X90"/>
          <cell r="Y90"/>
          <cell r="Z90"/>
          <cell r="AA90"/>
          <cell r="AB90"/>
          <cell r="AC90"/>
          <cell r="AD90"/>
          <cell r="AE90"/>
          <cell r="AF90"/>
          <cell r="AG90"/>
          <cell r="AH90"/>
          <cell r="AI90"/>
          <cell r="AJ90"/>
          <cell r="AK90"/>
          <cell r="AL90"/>
          <cell r="AM90"/>
          <cell r="AN90"/>
          <cell r="AO90"/>
          <cell r="AP90"/>
          <cell r="AQ90"/>
          <cell r="AR90"/>
          <cell r="AS90"/>
          <cell r="AT90"/>
          <cell r="AU90"/>
          <cell r="AV90"/>
          <cell r="AW90"/>
          <cell r="AX90"/>
          <cell r="AY90"/>
          <cell r="AZ90"/>
          <cell r="BA90"/>
          <cell r="BB90"/>
          <cell r="BC90"/>
          <cell r="BD90"/>
          <cell r="BE90"/>
          <cell r="BF90"/>
          <cell r="BG90"/>
          <cell r="BH90"/>
          <cell r="BI90"/>
          <cell r="BJ90"/>
          <cell r="BK90"/>
          <cell r="BL90"/>
          <cell r="BM90"/>
          <cell r="BN90"/>
          <cell r="BO90"/>
          <cell r="BP90"/>
          <cell r="BQ90"/>
          <cell r="BR90"/>
          <cell r="BS90"/>
          <cell r="BT90"/>
          <cell r="BU90"/>
          <cell r="BV90"/>
          <cell r="BW90"/>
          <cell r="BX90"/>
          <cell r="BY90"/>
          <cell r="BZ90"/>
          <cell r="CA90"/>
          <cell r="CB90"/>
          <cell r="CC90"/>
          <cell r="CD90"/>
          <cell r="CE90"/>
          <cell r="CF90"/>
          <cell r="CG90"/>
          <cell r="CH90"/>
          <cell r="CI90"/>
          <cell r="CJ90"/>
          <cell r="CK90"/>
          <cell r="CL90">
            <v>553790.51</v>
          </cell>
          <cell r="CM90">
            <v>1783760.79</v>
          </cell>
          <cell r="CN90">
            <v>2136902.62</v>
          </cell>
          <cell r="CO90">
            <v>24827472.129999999</v>
          </cell>
          <cell r="CP90">
            <v>1125415.9300000002</v>
          </cell>
          <cell r="CQ90">
            <v>3793946.4499999997</v>
          </cell>
          <cell r="CR90">
            <v>5739215.1899999995</v>
          </cell>
          <cell r="CS90">
            <v>2103580.0900000003</v>
          </cell>
          <cell r="CT90">
            <v>18700318.619999997</v>
          </cell>
          <cell r="CU90">
            <v>797388.29</v>
          </cell>
          <cell r="CV90">
            <v>749118.78</v>
          </cell>
          <cell r="CW90">
            <v>5611866.1400000006</v>
          </cell>
          <cell r="CX90">
            <v>2500818.23</v>
          </cell>
          <cell r="CY90">
            <v>1109975.3799999999</v>
          </cell>
          <cell r="CZ90">
            <v>4604120.0999999996</v>
          </cell>
          <cell r="DA90">
            <v>24681413.120000001</v>
          </cell>
          <cell r="DB90">
            <v>4723228.4400000004</v>
          </cell>
          <cell r="DC90">
            <v>5612524.4100000001</v>
          </cell>
          <cell r="DD90">
            <v>6811017.4000000004</v>
          </cell>
          <cell r="DE90">
            <v>1194574.1499999999</v>
          </cell>
          <cell r="DF90">
            <v>17531674.219999999</v>
          </cell>
          <cell r="DG90">
            <v>516556.35</v>
          </cell>
          <cell r="DH90">
            <v>569278.71</v>
          </cell>
          <cell r="DI90">
            <v>5661214.9000000004</v>
          </cell>
          <cell r="DJ90">
            <v>2231451.0099999998</v>
          </cell>
          <cell r="DK90">
            <v>2890207.88</v>
          </cell>
          <cell r="DL90">
            <v>8942154.3000000007</v>
          </cell>
          <cell r="DM90">
            <v>19073852.520000003</v>
          </cell>
          <cell r="DN90">
            <v>15976194.35</v>
          </cell>
          <cell r="DO90">
            <v>4369899.47</v>
          </cell>
          <cell r="DP90">
            <v>6120956.6900000004</v>
          </cell>
          <cell r="DQ90">
            <v>983659.16</v>
          </cell>
          <cell r="DR90">
            <v>16142994.029999999</v>
          </cell>
          <cell r="DS90">
            <v>488401.27</v>
          </cell>
          <cell r="DT90">
            <v>462527.35</v>
          </cell>
          <cell r="DU90">
            <v>4120451.7199999997</v>
          </cell>
          <cell r="DV90">
            <v>3853176.02</v>
          </cell>
          <cell r="DW90">
            <v>923447.88</v>
          </cell>
          <cell r="DX90">
            <v>26673541.219999999</v>
          </cell>
          <cell r="DY90">
            <v>16836216.219999999</v>
          </cell>
          <cell r="DZ90">
            <v>16044663.550000001</v>
          </cell>
          <cell r="EA90">
            <v>2932165.72</v>
          </cell>
          <cell r="EB90">
            <v>6331227.2400000002</v>
          </cell>
          <cell r="EC90">
            <v>1492919.53</v>
          </cell>
          <cell r="ED90">
            <v>2590259.06</v>
          </cell>
          <cell r="EE90">
            <v>414135.02</v>
          </cell>
          <cell r="EF90">
            <v>552221.05000000005</v>
          </cell>
          <cell r="EG90">
            <v>2932108.14</v>
          </cell>
          <cell r="EH90">
            <v>3229720.9</v>
          </cell>
          <cell r="EI90">
            <v>1105648.4099999999</v>
          </cell>
          <cell r="EJ90">
            <v>39350670.159999996</v>
          </cell>
          <cell r="EK90">
            <v>18359667.859999999</v>
          </cell>
          <cell r="EL90">
            <v>16347481.07</v>
          </cell>
          <cell r="EM90">
            <v>2519907.7599999998</v>
          </cell>
          <cell r="EN90">
            <v>6570219.0800000001</v>
          </cell>
          <cell r="EO90">
            <v>1254218.04</v>
          </cell>
          <cell r="EP90">
            <v>2016695.15</v>
          </cell>
          <cell r="EQ90">
            <v>1739140.99</v>
          </cell>
          <cell r="ER90">
            <v>3918626.83</v>
          </cell>
          <cell r="ES90">
            <v>2293382.33</v>
          </cell>
          <cell r="ET90">
            <v>4324077.55</v>
          </cell>
          <cell r="EU90">
            <v>1050801.23</v>
          </cell>
          <cell r="EV90">
            <v>39514676.710000001</v>
          </cell>
          <cell r="EW90">
            <v>17000784.449999999</v>
          </cell>
          <cell r="EX90">
            <v>10064809.060000001</v>
          </cell>
          <cell r="EY90">
            <v>1838720.63</v>
          </cell>
          <cell r="EZ90">
            <v>7518062.3499999996</v>
          </cell>
          <cell r="FA90">
            <v>1168435.74</v>
          </cell>
          <cell r="FB90">
            <v>3617355.6</v>
          </cell>
          <cell r="FC90">
            <v>1538688.3</v>
          </cell>
          <cell r="FD90">
            <v>4283049.2</v>
          </cell>
          <cell r="FE90">
            <v>5677848.6699999999</v>
          </cell>
          <cell r="FF90">
            <v>6154852.9000000004</v>
          </cell>
          <cell r="FG90">
            <v>999341.54</v>
          </cell>
          <cell r="FH90">
            <v>28695513.649999999</v>
          </cell>
          <cell r="FI90">
            <v>18435271.789999999</v>
          </cell>
          <cell r="FJ90">
            <v>10258844.07</v>
          </cell>
          <cell r="FK90">
            <v>5411766.9400000004</v>
          </cell>
          <cell r="FL90">
            <v>9047333.1999999993</v>
          </cell>
          <cell r="FM90">
            <v>1051267.33</v>
          </cell>
          <cell r="FN90">
            <v>2999385.93</v>
          </cell>
          <cell r="FO90">
            <v>12529193.49</v>
          </cell>
          <cell r="FP90">
            <v>4455810.1900000004</v>
          </cell>
          <cell r="FQ90">
            <v>5627705.1600000001</v>
          </cell>
          <cell r="FR90"/>
          <cell r="FS90"/>
          <cell r="FT90"/>
          <cell r="FU90"/>
          <cell r="FV90"/>
          <cell r="FW90"/>
          <cell r="FX90"/>
          <cell r="FY90"/>
          <cell r="FZ90"/>
          <cell r="GA90"/>
          <cell r="GB90"/>
          <cell r="GC90"/>
          <cell r="GD90"/>
          <cell r="GE90"/>
          <cell r="GF90"/>
          <cell r="GG90"/>
          <cell r="GH90"/>
          <cell r="GI90"/>
          <cell r="GJ90"/>
          <cell r="GK90"/>
          <cell r="GL90"/>
          <cell r="GM90"/>
          <cell r="GN90"/>
          <cell r="GO90"/>
          <cell r="GP90"/>
          <cell r="GQ90"/>
          <cell r="GR90"/>
          <cell r="GS90"/>
          <cell r="GT90"/>
          <cell r="GU90"/>
          <cell r="GV90"/>
          <cell r="GW90"/>
          <cell r="GX90"/>
          <cell r="GY90"/>
          <cell r="GZ90"/>
          <cell r="HA90"/>
          <cell r="HB90"/>
          <cell r="HC90"/>
          <cell r="HD90"/>
          <cell r="HE90"/>
          <cell r="HF90"/>
          <cell r="HG90"/>
          <cell r="HH90"/>
          <cell r="HI90"/>
          <cell r="HJ90"/>
          <cell r="HK90"/>
          <cell r="HL90"/>
          <cell r="HM90"/>
          <cell r="HN90"/>
          <cell r="HO90"/>
          <cell r="HP90"/>
          <cell r="HQ90"/>
          <cell r="HR90"/>
          <cell r="HS90"/>
          <cell r="HT90"/>
          <cell r="HU90"/>
          <cell r="HV90"/>
          <cell r="HW90"/>
          <cell r="HX90"/>
          <cell r="HY90"/>
          <cell r="HZ90"/>
          <cell r="IA90"/>
          <cell r="IB90"/>
          <cell r="IC90"/>
          <cell r="ID90"/>
          <cell r="IE90"/>
          <cell r="IF90"/>
          <cell r="IG90"/>
          <cell r="IH90"/>
          <cell r="II90"/>
          <cell r="IJ90"/>
          <cell r="IK90"/>
          <cell r="IL90"/>
          <cell r="IM90"/>
          <cell r="IN90"/>
          <cell r="IO90"/>
          <cell r="IP90"/>
          <cell r="IQ90"/>
          <cell r="IR90"/>
          <cell r="IS90"/>
          <cell r="IT90"/>
          <cell r="IU90"/>
          <cell r="IV90"/>
          <cell r="IW90"/>
          <cell r="IX90"/>
          <cell r="IY90"/>
          <cell r="IZ90"/>
          <cell r="JA90"/>
          <cell r="JB90"/>
          <cell r="JC90"/>
          <cell r="JD90"/>
          <cell r="JE90"/>
          <cell r="JF90"/>
          <cell r="JG90"/>
          <cell r="JH90"/>
          <cell r="JI90"/>
          <cell r="JJ90"/>
          <cell r="JK90"/>
          <cell r="JL90"/>
          <cell r="JM90"/>
          <cell r="JN90"/>
          <cell r="JO90"/>
          <cell r="JP90"/>
          <cell r="JQ90"/>
          <cell r="JR90"/>
          <cell r="JS90"/>
          <cell r="JT90"/>
          <cell r="JU90"/>
          <cell r="JV90"/>
          <cell r="JW90"/>
          <cell r="JX90"/>
          <cell r="JY90"/>
          <cell r="JZ90"/>
          <cell r="KA90"/>
          <cell r="KB90"/>
          <cell r="KC90"/>
          <cell r="KD90"/>
          <cell r="KE90"/>
          <cell r="KF90"/>
          <cell r="KG90"/>
          <cell r="KH90"/>
          <cell r="KI90"/>
          <cell r="KJ90"/>
          <cell r="KK90"/>
          <cell r="KL90"/>
          <cell r="KM90"/>
          <cell r="KN90"/>
          <cell r="KO90"/>
          <cell r="KP90"/>
          <cell r="KQ90"/>
          <cell r="KR90"/>
          <cell r="KS90"/>
          <cell r="KT90"/>
          <cell r="KU90"/>
          <cell r="KV90"/>
          <cell r="KW90"/>
          <cell r="KX90"/>
          <cell r="KY90"/>
          <cell r="KZ90"/>
          <cell r="LA90"/>
          <cell r="LB90"/>
          <cell r="LC90"/>
          <cell r="LD90"/>
          <cell r="LE90"/>
          <cell r="LF90"/>
          <cell r="LG90"/>
          <cell r="LH90"/>
          <cell r="LI90"/>
        </row>
        <row r="91">
          <cell r="D91">
            <v>4161</v>
          </cell>
          <cell r="E91" t="str">
            <v>Kamate rezidentima</v>
          </cell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Y91"/>
          <cell r="Z91"/>
          <cell r="AA91"/>
          <cell r="AB91"/>
          <cell r="AC91"/>
          <cell r="AD91"/>
          <cell r="AE91"/>
          <cell r="AF91"/>
          <cell r="AG91"/>
          <cell r="AH91"/>
          <cell r="AI91"/>
          <cell r="AJ91"/>
          <cell r="AK91"/>
          <cell r="AL91"/>
          <cell r="AM91"/>
          <cell r="AN91"/>
          <cell r="AO91"/>
          <cell r="AP91"/>
          <cell r="AQ91"/>
          <cell r="AR91"/>
          <cell r="AS91"/>
          <cell r="AT91"/>
          <cell r="AU91"/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/>
          <cell r="BG91"/>
          <cell r="BH91"/>
          <cell r="BI91"/>
          <cell r="BJ91"/>
          <cell r="BK91"/>
          <cell r="BL91"/>
          <cell r="BM91"/>
          <cell r="BN91"/>
          <cell r="BO91"/>
          <cell r="BP91"/>
          <cell r="BQ91"/>
          <cell r="BR91"/>
          <cell r="BS91"/>
          <cell r="BT91"/>
          <cell r="BU91"/>
          <cell r="BV91"/>
          <cell r="BW91"/>
          <cell r="BX91"/>
          <cell r="BY91"/>
          <cell r="BZ91"/>
          <cell r="CA91"/>
          <cell r="CB91"/>
          <cell r="CC91"/>
          <cell r="CD91"/>
          <cell r="CE91"/>
          <cell r="CF91"/>
          <cell r="CG91"/>
          <cell r="CH91"/>
          <cell r="CI91"/>
          <cell r="CJ91"/>
          <cell r="CK91"/>
          <cell r="CL91">
            <v>186935.47000000003</v>
          </cell>
          <cell r="CM91">
            <v>1089798.1599999999</v>
          </cell>
          <cell r="CN91">
            <v>235648.29</v>
          </cell>
          <cell r="CO91">
            <v>572214.51</v>
          </cell>
          <cell r="CP91">
            <v>347437.52</v>
          </cell>
          <cell r="CQ91">
            <v>628963.75</v>
          </cell>
          <cell r="CR91">
            <v>646150.64999999991</v>
          </cell>
          <cell r="CS91">
            <v>1284391.8300000003</v>
          </cell>
          <cell r="CT91">
            <v>1025800.6699999999</v>
          </cell>
          <cell r="CU91">
            <v>418836.32</v>
          </cell>
          <cell r="CV91">
            <v>319838.31</v>
          </cell>
          <cell r="CW91">
            <v>1647052.3900000001</v>
          </cell>
          <cell r="CX91">
            <v>111733.17</v>
          </cell>
          <cell r="CY91">
            <v>139373.56</v>
          </cell>
          <cell r="CZ91">
            <v>1993480.86</v>
          </cell>
          <cell r="DA91">
            <v>41946.62</v>
          </cell>
          <cell r="DB91">
            <v>35809.410000000003</v>
          </cell>
          <cell r="DC91">
            <v>829028.67</v>
          </cell>
          <cell r="DD91">
            <v>351656.55</v>
          </cell>
          <cell r="DE91">
            <v>131034.26</v>
          </cell>
          <cell r="DF91">
            <v>1544582.96</v>
          </cell>
          <cell r="DG91">
            <v>52709.01</v>
          </cell>
          <cell r="DH91">
            <v>96569.56</v>
          </cell>
          <cell r="DI91">
            <v>952094.37</v>
          </cell>
          <cell r="DJ91">
            <v>111733.16999999998</v>
          </cell>
          <cell r="DK91">
            <v>112308.35</v>
          </cell>
          <cell r="DL91">
            <v>2020546.0699999998</v>
          </cell>
          <cell r="DM91">
            <v>41946.62</v>
          </cell>
          <cell r="DN91">
            <v>35809.409999999989</v>
          </cell>
          <cell r="DO91">
            <v>829028.67000000016</v>
          </cell>
          <cell r="DP91">
            <v>351618.79</v>
          </cell>
          <cell r="DQ91">
            <v>131072.01999999999</v>
          </cell>
          <cell r="DR91">
            <v>1543150.85</v>
          </cell>
          <cell r="DS91">
            <v>52709.009999999995</v>
          </cell>
          <cell r="DT91">
            <v>96569.56</v>
          </cell>
          <cell r="DU91">
            <v>952094.37</v>
          </cell>
          <cell r="DV91">
            <v>73377.890000000014</v>
          </cell>
          <cell r="DW91">
            <v>287510.59999999998</v>
          </cell>
          <cell r="DX91">
            <v>1394593.96</v>
          </cell>
          <cell r="DY91">
            <v>207911.91</v>
          </cell>
          <cell r="DZ91">
            <v>67626.53</v>
          </cell>
          <cell r="EC91">
            <v>759145.46</v>
          </cell>
          <cell r="ED91"/>
          <cell r="EE91"/>
          <cell r="EF91"/>
          <cell r="EG91"/>
          <cell r="EH91"/>
          <cell r="EI91"/>
          <cell r="EJ91"/>
          <cell r="EK91"/>
          <cell r="EL91"/>
          <cell r="EM91"/>
          <cell r="EN91"/>
          <cell r="EO91"/>
          <cell r="EP91"/>
          <cell r="EQ91"/>
          <cell r="ER91"/>
          <cell r="ES91"/>
          <cell r="ET91"/>
          <cell r="EU91"/>
          <cell r="EV91"/>
          <cell r="EW91"/>
          <cell r="EX91"/>
          <cell r="EY91"/>
          <cell r="EZ91"/>
          <cell r="FA91"/>
          <cell r="FB91"/>
          <cell r="FC91"/>
          <cell r="FD91"/>
          <cell r="FE91"/>
          <cell r="FF91"/>
          <cell r="FG91"/>
          <cell r="FH91"/>
          <cell r="FI91"/>
          <cell r="FJ91"/>
          <cell r="FK91"/>
          <cell r="FL91"/>
          <cell r="FM91"/>
          <cell r="FN91"/>
          <cell r="FO91"/>
          <cell r="FP91"/>
          <cell r="FQ91"/>
          <cell r="FR91"/>
          <cell r="FS91"/>
          <cell r="FT91"/>
          <cell r="FU91"/>
          <cell r="FV91"/>
          <cell r="FW91"/>
          <cell r="FX91"/>
          <cell r="FY91"/>
          <cell r="FZ91"/>
          <cell r="GA91"/>
          <cell r="GB91"/>
          <cell r="GC91"/>
          <cell r="GD91"/>
          <cell r="GE91"/>
          <cell r="GF91"/>
          <cell r="GG91"/>
          <cell r="GH91"/>
          <cell r="GI91"/>
          <cell r="GJ91"/>
          <cell r="GK91"/>
          <cell r="GL91"/>
          <cell r="GM91"/>
          <cell r="GN91"/>
          <cell r="GO91"/>
          <cell r="GP91"/>
          <cell r="GQ91"/>
          <cell r="GR91"/>
          <cell r="GS91"/>
          <cell r="GT91"/>
          <cell r="GU91"/>
          <cell r="GV91"/>
          <cell r="GW91"/>
          <cell r="GX91"/>
          <cell r="GY91"/>
          <cell r="GZ91"/>
          <cell r="HA91"/>
          <cell r="HB91"/>
          <cell r="HC91"/>
          <cell r="HD91"/>
          <cell r="HE91"/>
          <cell r="HF91"/>
          <cell r="HG91"/>
          <cell r="HH91"/>
          <cell r="HI91"/>
          <cell r="HJ91"/>
          <cell r="HK91"/>
          <cell r="HL91"/>
          <cell r="HM91"/>
          <cell r="HN91"/>
          <cell r="HO91"/>
          <cell r="HP91"/>
          <cell r="HQ91"/>
          <cell r="HR91"/>
          <cell r="HS91"/>
          <cell r="HT91"/>
          <cell r="HU91"/>
          <cell r="HV91"/>
          <cell r="HW91"/>
          <cell r="HX91"/>
          <cell r="HY91"/>
          <cell r="HZ91"/>
          <cell r="IA91"/>
          <cell r="IB91"/>
          <cell r="IC91"/>
          <cell r="ID91"/>
          <cell r="IE91"/>
          <cell r="IF91"/>
          <cell r="IG91"/>
          <cell r="IH91"/>
          <cell r="II91"/>
          <cell r="IJ91"/>
          <cell r="IK91"/>
          <cell r="IL91"/>
          <cell r="IM91"/>
          <cell r="IN91"/>
          <cell r="IO91"/>
          <cell r="IP91"/>
          <cell r="IQ91"/>
          <cell r="IR91"/>
          <cell r="IS91"/>
          <cell r="IT91"/>
          <cell r="IU91"/>
          <cell r="IV91"/>
          <cell r="IW91"/>
          <cell r="IX91"/>
          <cell r="IY91"/>
          <cell r="IZ91"/>
          <cell r="JA91"/>
          <cell r="JB91"/>
          <cell r="JC91"/>
          <cell r="JD91"/>
          <cell r="JE91"/>
          <cell r="JF91"/>
          <cell r="JG91"/>
          <cell r="JH91"/>
          <cell r="JI91"/>
          <cell r="JJ91"/>
          <cell r="JK91"/>
          <cell r="JL91"/>
          <cell r="JM91"/>
          <cell r="JN91"/>
          <cell r="JO91"/>
          <cell r="JP91"/>
          <cell r="JQ91"/>
          <cell r="JR91"/>
          <cell r="JS91"/>
          <cell r="JT91"/>
          <cell r="JU91"/>
          <cell r="JV91"/>
          <cell r="JW91"/>
          <cell r="JX91"/>
          <cell r="JY91"/>
          <cell r="JZ91"/>
          <cell r="KA91"/>
          <cell r="KB91"/>
          <cell r="KC91"/>
          <cell r="KD91"/>
          <cell r="KE91"/>
          <cell r="KF91"/>
          <cell r="KG91"/>
          <cell r="KH91"/>
          <cell r="KI91"/>
          <cell r="KJ91"/>
          <cell r="KK91"/>
          <cell r="KL91"/>
          <cell r="KM91"/>
          <cell r="KN91"/>
          <cell r="KO91"/>
          <cell r="KP91"/>
          <cell r="KQ91"/>
          <cell r="KR91"/>
          <cell r="KS91"/>
          <cell r="KT91"/>
          <cell r="KU91"/>
          <cell r="KV91"/>
          <cell r="KW91"/>
          <cell r="KX91"/>
          <cell r="KY91"/>
          <cell r="KZ91"/>
          <cell r="LA91"/>
          <cell r="LB91"/>
          <cell r="LC91"/>
          <cell r="LD91"/>
          <cell r="LE91"/>
          <cell r="LF91"/>
          <cell r="LG91"/>
          <cell r="LH91"/>
          <cell r="LI91"/>
        </row>
        <row r="92">
          <cell r="D92">
            <v>4162</v>
          </cell>
          <cell r="E92" t="str">
            <v>Kamate nerezidentima</v>
          </cell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Y92"/>
          <cell r="Z92"/>
          <cell r="AA92"/>
          <cell r="AB92"/>
          <cell r="AC92"/>
          <cell r="AD92"/>
          <cell r="AE92"/>
          <cell r="AF92"/>
          <cell r="AG92"/>
          <cell r="AH92"/>
          <cell r="AI92"/>
          <cell r="AJ92"/>
          <cell r="AK92"/>
          <cell r="AL92"/>
          <cell r="AM92"/>
          <cell r="AN92"/>
          <cell r="AO92"/>
          <cell r="AP92"/>
          <cell r="AQ92"/>
          <cell r="AR92"/>
          <cell r="AS92"/>
          <cell r="AT92"/>
          <cell r="AU92"/>
          <cell r="AV92"/>
          <cell r="AW92"/>
          <cell r="AX92"/>
          <cell r="AY92"/>
          <cell r="AZ92"/>
          <cell r="BA92"/>
          <cell r="BB92"/>
          <cell r="BC92"/>
          <cell r="BD92"/>
          <cell r="BE92"/>
          <cell r="BF92"/>
          <cell r="BG92"/>
          <cell r="BH92"/>
          <cell r="BI92"/>
          <cell r="BJ92"/>
          <cell r="BK92"/>
          <cell r="BL92"/>
          <cell r="BM92"/>
          <cell r="BN92"/>
          <cell r="BO92"/>
          <cell r="BP92"/>
          <cell r="BQ92"/>
          <cell r="BR92"/>
          <cell r="BS92"/>
          <cell r="BT92"/>
          <cell r="BU92"/>
          <cell r="BV92"/>
          <cell r="BW92"/>
          <cell r="BX92"/>
          <cell r="BY92"/>
          <cell r="BZ92"/>
          <cell r="CA92"/>
          <cell r="CB92"/>
          <cell r="CC92"/>
          <cell r="CD92"/>
          <cell r="CE92"/>
          <cell r="CF92"/>
          <cell r="CG92"/>
          <cell r="CH92"/>
          <cell r="CI92"/>
          <cell r="CJ92"/>
          <cell r="CK92"/>
          <cell r="CL92">
            <v>366855.03999999992</v>
          </cell>
          <cell r="CM92">
            <v>693962.63</v>
          </cell>
          <cell r="CN92">
            <v>1901254.33</v>
          </cell>
          <cell r="CO92">
            <v>24255257.619999997</v>
          </cell>
          <cell r="CP92">
            <v>777978.41000000015</v>
          </cell>
          <cell r="CQ92">
            <v>3164982.6999999997</v>
          </cell>
          <cell r="CR92">
            <v>5093064.54</v>
          </cell>
          <cell r="CS92">
            <v>819188.26</v>
          </cell>
          <cell r="CT92">
            <v>17674517.949999999</v>
          </cell>
          <cell r="CU92">
            <v>378551.97000000009</v>
          </cell>
          <cell r="CV92">
            <v>429280.47000000003</v>
          </cell>
          <cell r="CW92">
            <v>3964813.7500000005</v>
          </cell>
          <cell r="CX92">
            <v>2137792.7200000002</v>
          </cell>
          <cell r="CY92">
            <v>2786785</v>
          </cell>
          <cell r="CZ92">
            <v>2996447.12</v>
          </cell>
          <cell r="DA92">
            <v>19095358.280000001</v>
          </cell>
          <cell r="DB92">
            <v>15882319.67</v>
          </cell>
          <cell r="DC92">
            <v>3532104.12</v>
          </cell>
          <cell r="DD92">
            <v>5785849.54</v>
          </cell>
          <cell r="DE92">
            <v>980481.95</v>
          </cell>
          <cell r="DF92">
            <v>14505250.550000001</v>
          </cell>
          <cell r="DG92">
            <v>392905.03</v>
          </cell>
          <cell r="DH92">
            <v>358931.20000000001</v>
          </cell>
          <cell r="DI92">
            <v>3168368.89</v>
          </cell>
          <cell r="DJ92">
            <v>2119717.84</v>
          </cell>
          <cell r="DK92">
            <v>2777899.53</v>
          </cell>
          <cell r="DL92">
            <v>6921608.2300000004</v>
          </cell>
          <cell r="DM92">
            <v>19031905.900000002</v>
          </cell>
          <cell r="DN92">
            <v>15940384.939999999</v>
          </cell>
          <cell r="DO92">
            <v>3540870.8</v>
          </cell>
          <cell r="DP92">
            <v>5769337.9000000004</v>
          </cell>
          <cell r="DQ92">
            <v>852587.14</v>
          </cell>
          <cell r="DR92">
            <v>14599843.18</v>
          </cell>
          <cell r="DS92">
            <v>435692.26</v>
          </cell>
          <cell r="DT92">
            <v>365957.79</v>
          </cell>
          <cell r="DU92">
            <v>3168357.3499999996</v>
          </cell>
          <cell r="DV92">
            <v>3779798.13</v>
          </cell>
          <cell r="DW92">
            <v>635937.28000000003</v>
          </cell>
          <cell r="DX92">
            <v>21712938.809999999</v>
          </cell>
          <cell r="DY92">
            <v>16628312.609999999</v>
          </cell>
          <cell r="DZ92">
            <v>15920481.640000001</v>
          </cell>
          <cell r="EC92">
            <v>733774.07</v>
          </cell>
          <cell r="ED92"/>
          <cell r="EE92"/>
          <cell r="EF92"/>
          <cell r="EG92"/>
          <cell r="ET92"/>
          <cell r="EU92"/>
          <cell r="EV92"/>
          <cell r="EW92"/>
          <cell r="EX92"/>
          <cell r="EY92"/>
          <cell r="EZ92"/>
          <cell r="FA92"/>
          <cell r="FB92"/>
          <cell r="FC92"/>
          <cell r="FD92"/>
          <cell r="FE92"/>
          <cell r="FF92"/>
          <cell r="FG92"/>
          <cell r="FH92"/>
          <cell r="FI92"/>
          <cell r="FJ92"/>
          <cell r="FK92"/>
          <cell r="FL92"/>
          <cell r="FM92"/>
          <cell r="FN92"/>
          <cell r="FO92"/>
          <cell r="FP92"/>
          <cell r="FQ92"/>
          <cell r="FR92"/>
          <cell r="FS92"/>
          <cell r="FT92"/>
          <cell r="FU92"/>
          <cell r="FV92"/>
          <cell r="FW92"/>
          <cell r="FX92"/>
          <cell r="FY92"/>
          <cell r="FZ92"/>
          <cell r="GA92"/>
          <cell r="GB92"/>
          <cell r="GC92"/>
          <cell r="GD92"/>
          <cell r="GE92"/>
          <cell r="GF92"/>
          <cell r="GG92"/>
          <cell r="GH92"/>
          <cell r="GI92"/>
          <cell r="GJ92"/>
          <cell r="GK92"/>
          <cell r="GL92"/>
          <cell r="GM92"/>
          <cell r="GN92"/>
          <cell r="GO92"/>
          <cell r="GP92"/>
          <cell r="GQ92"/>
          <cell r="GR92"/>
          <cell r="GS92"/>
          <cell r="GT92"/>
          <cell r="GU92"/>
          <cell r="GV92"/>
          <cell r="GW92"/>
          <cell r="GX92"/>
          <cell r="GY92"/>
          <cell r="GZ92"/>
          <cell r="HA92"/>
          <cell r="HB92"/>
          <cell r="HC92"/>
          <cell r="HD92"/>
          <cell r="HE92"/>
          <cell r="HF92"/>
          <cell r="HG92"/>
          <cell r="HH92"/>
          <cell r="HI92"/>
          <cell r="HJ92"/>
          <cell r="HK92"/>
          <cell r="HL92"/>
          <cell r="HM92"/>
          <cell r="HN92"/>
          <cell r="HO92"/>
          <cell r="HP92"/>
          <cell r="HQ92"/>
          <cell r="HR92"/>
          <cell r="HS92"/>
          <cell r="HT92"/>
          <cell r="HU92"/>
          <cell r="HV92"/>
          <cell r="HW92"/>
          <cell r="HX92"/>
          <cell r="HY92"/>
          <cell r="HZ92"/>
          <cell r="IA92"/>
          <cell r="IB92"/>
          <cell r="IC92"/>
          <cell r="ID92"/>
          <cell r="IE92"/>
          <cell r="IF92"/>
          <cell r="IG92"/>
          <cell r="IH92"/>
          <cell r="II92"/>
          <cell r="IJ92"/>
          <cell r="IK92"/>
          <cell r="IL92"/>
          <cell r="IM92"/>
          <cell r="IN92"/>
          <cell r="IO92"/>
          <cell r="IP92"/>
          <cell r="IQ92"/>
          <cell r="IR92"/>
          <cell r="IS92"/>
          <cell r="IT92"/>
          <cell r="IU92"/>
          <cell r="IV92"/>
          <cell r="IW92"/>
          <cell r="IX92"/>
          <cell r="IY92"/>
          <cell r="IZ92"/>
          <cell r="JA92"/>
          <cell r="JB92"/>
          <cell r="JC92"/>
          <cell r="JD92"/>
          <cell r="JE92"/>
          <cell r="JF92"/>
          <cell r="JG92"/>
          <cell r="JH92"/>
          <cell r="JI92"/>
          <cell r="JJ92"/>
          <cell r="JK92"/>
          <cell r="JL92"/>
          <cell r="JM92"/>
          <cell r="JN92"/>
          <cell r="JO92"/>
          <cell r="JP92"/>
          <cell r="JQ92"/>
          <cell r="JR92"/>
          <cell r="JS92"/>
          <cell r="JT92"/>
          <cell r="JU92"/>
          <cell r="JV92"/>
          <cell r="JW92"/>
          <cell r="JX92"/>
          <cell r="JY92"/>
          <cell r="JZ92"/>
          <cell r="KA92"/>
          <cell r="KB92"/>
          <cell r="KC92"/>
          <cell r="KD92"/>
          <cell r="KE92"/>
          <cell r="KF92"/>
          <cell r="KG92"/>
          <cell r="KH92"/>
          <cell r="KI92"/>
          <cell r="KJ92"/>
          <cell r="KK92"/>
          <cell r="KL92"/>
          <cell r="KM92"/>
          <cell r="KN92"/>
          <cell r="KO92"/>
          <cell r="KP92"/>
          <cell r="KQ92"/>
          <cell r="KR92"/>
          <cell r="KS92"/>
          <cell r="KT92"/>
          <cell r="KU92"/>
          <cell r="KV92"/>
          <cell r="KW92"/>
          <cell r="KX92"/>
          <cell r="KY92"/>
          <cell r="KZ92"/>
          <cell r="LA92"/>
          <cell r="LB92"/>
          <cell r="LC92"/>
          <cell r="LD92"/>
          <cell r="LE92"/>
          <cell r="LF92"/>
          <cell r="LG92"/>
          <cell r="LH92"/>
          <cell r="LI92"/>
        </row>
        <row r="93">
          <cell r="C93">
            <v>417</v>
          </cell>
          <cell r="D93">
            <v>417</v>
          </cell>
          <cell r="E93" t="str">
            <v>Renta</v>
          </cell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V93"/>
          <cell r="W93"/>
          <cell r="X93"/>
          <cell r="Y93"/>
          <cell r="Z93"/>
          <cell r="AA93"/>
          <cell r="AB93"/>
          <cell r="AC93"/>
          <cell r="AD93"/>
          <cell r="AE93"/>
          <cell r="AF93"/>
          <cell r="AG93"/>
          <cell r="AH93"/>
          <cell r="AI93"/>
          <cell r="AJ93"/>
          <cell r="AK93"/>
          <cell r="AL93"/>
          <cell r="AM93"/>
          <cell r="AN93"/>
          <cell r="AO93"/>
          <cell r="AP93"/>
          <cell r="AQ93"/>
          <cell r="AR93"/>
          <cell r="AS93"/>
          <cell r="AT93"/>
          <cell r="AU93"/>
          <cell r="AV93"/>
          <cell r="AW93"/>
          <cell r="AX93"/>
          <cell r="AY93"/>
          <cell r="AZ93"/>
          <cell r="BA93"/>
          <cell r="BB93"/>
          <cell r="BC93"/>
          <cell r="BD93"/>
          <cell r="BE93"/>
          <cell r="BF93"/>
          <cell r="BG93"/>
          <cell r="BH93"/>
          <cell r="BI93"/>
          <cell r="BJ93"/>
          <cell r="BK93"/>
          <cell r="BL93"/>
          <cell r="BM93"/>
          <cell r="BN93"/>
          <cell r="BO93"/>
          <cell r="BP93"/>
          <cell r="BQ93"/>
          <cell r="BR93"/>
          <cell r="BS93"/>
          <cell r="BT93"/>
          <cell r="BU93"/>
          <cell r="BV93"/>
          <cell r="BW93"/>
          <cell r="BX93"/>
          <cell r="BY93"/>
          <cell r="BZ93"/>
          <cell r="CA93"/>
          <cell r="CB93"/>
          <cell r="CC93"/>
          <cell r="CD93"/>
          <cell r="CE93"/>
          <cell r="CF93"/>
          <cell r="CG93"/>
          <cell r="CH93"/>
          <cell r="CI93"/>
          <cell r="CJ93"/>
          <cell r="CK93"/>
          <cell r="CL93">
            <v>514851.78</v>
          </cell>
          <cell r="CM93">
            <v>585306.03000000014</v>
          </cell>
          <cell r="CN93">
            <v>717206.67999999959</v>
          </cell>
          <cell r="CO93">
            <v>605035.83000000007</v>
          </cell>
          <cell r="CP93">
            <v>812757.71</v>
          </cell>
          <cell r="CQ93">
            <v>562444.47999999986</v>
          </cell>
          <cell r="CR93">
            <v>546494.50999999989</v>
          </cell>
          <cell r="CS93">
            <v>583035.2899999998</v>
          </cell>
          <cell r="CT93">
            <v>872287.29000000015</v>
          </cell>
          <cell r="CU93">
            <v>927461.39000000013</v>
          </cell>
          <cell r="CV93">
            <v>532803.81000000006</v>
          </cell>
          <cell r="CW93">
            <v>668357.01</v>
          </cell>
          <cell r="CX93">
            <v>940663.68000000028</v>
          </cell>
          <cell r="CY93">
            <v>532115.69999999995</v>
          </cell>
          <cell r="CZ93">
            <v>635952.7300000001</v>
          </cell>
          <cell r="DA93">
            <v>682674.54999999993</v>
          </cell>
          <cell r="DB93">
            <v>791656.25</v>
          </cell>
          <cell r="DC93">
            <v>768899.79999999993</v>
          </cell>
          <cell r="DD93">
            <v>704468.67000000016</v>
          </cell>
          <cell r="DE93">
            <v>564493.41999999993</v>
          </cell>
          <cell r="DF93">
            <v>382571.17999999993</v>
          </cell>
          <cell r="DG93">
            <v>878175.46000000008</v>
          </cell>
          <cell r="DH93">
            <v>526085.07000000007</v>
          </cell>
          <cell r="DI93">
            <v>640245.18999999983</v>
          </cell>
          <cell r="DJ93">
            <v>1031507.4999999999</v>
          </cell>
          <cell r="DK93">
            <v>317157.60000000009</v>
          </cell>
          <cell r="DL93">
            <v>1109766.83</v>
          </cell>
          <cell r="DM93">
            <v>602143.53</v>
          </cell>
          <cell r="DN93">
            <v>694433.44000000006</v>
          </cell>
          <cell r="DO93">
            <v>646801.94999999995</v>
          </cell>
          <cell r="DP93">
            <v>742385.64000000025</v>
          </cell>
          <cell r="DQ93">
            <v>646855.39</v>
          </cell>
          <cell r="DR93">
            <v>645629.5</v>
          </cell>
          <cell r="DS93">
            <v>307234.48999999993</v>
          </cell>
          <cell r="DT93">
            <v>532511.6</v>
          </cell>
          <cell r="DU93">
            <v>642314.84999999963</v>
          </cell>
          <cell r="DV93">
            <v>732339.00999999978</v>
          </cell>
          <cell r="DW93">
            <v>864772.2</v>
          </cell>
          <cell r="DX93">
            <v>908359.28</v>
          </cell>
          <cell r="DY93">
            <v>644491.55000000005</v>
          </cell>
          <cell r="DZ93">
            <v>633916.04</v>
          </cell>
          <cell r="EA93">
            <v>547580.09</v>
          </cell>
          <cell r="EB93">
            <v>683009.06</v>
          </cell>
          <cell r="EC93">
            <v>712804.15</v>
          </cell>
          <cell r="ED93">
            <v>668129.85</v>
          </cell>
          <cell r="EE93">
            <v>606022.38</v>
          </cell>
          <cell r="EF93">
            <v>538062.98</v>
          </cell>
          <cell r="EG93">
            <v>1676542.74</v>
          </cell>
          <cell r="EH93">
            <v>576439.54</v>
          </cell>
          <cell r="EI93">
            <v>609518.68999999994</v>
          </cell>
          <cell r="EJ93">
            <v>647095.18000000005</v>
          </cell>
          <cell r="EK93">
            <v>737903.15</v>
          </cell>
          <cell r="EL93">
            <v>649640.18999999994</v>
          </cell>
          <cell r="EM93">
            <v>723692.29</v>
          </cell>
          <cell r="EN93">
            <v>744151.17</v>
          </cell>
          <cell r="EO93">
            <v>655865.84</v>
          </cell>
          <cell r="EP93">
            <v>680175.47</v>
          </cell>
          <cell r="EQ93">
            <v>802737.21</v>
          </cell>
          <cell r="ER93">
            <v>721286.02</v>
          </cell>
          <cell r="ES93">
            <v>1392442.62</v>
          </cell>
          <cell r="ET93">
            <v>175603.34</v>
          </cell>
          <cell r="EU93">
            <v>1124463.03</v>
          </cell>
          <cell r="EV93">
            <v>523950.18</v>
          </cell>
          <cell r="EW93">
            <v>641415.42000000004</v>
          </cell>
          <cell r="EX93">
            <v>933048.68</v>
          </cell>
          <cell r="EY93">
            <v>835746.88</v>
          </cell>
          <cell r="EZ93">
            <v>824828.88</v>
          </cell>
          <cell r="FA93">
            <v>555711.06999999995</v>
          </cell>
          <cell r="FB93">
            <v>949304.64</v>
          </cell>
          <cell r="FC93">
            <v>827176.94</v>
          </cell>
          <cell r="FD93">
            <v>584262.68000000005</v>
          </cell>
          <cell r="FE93">
            <v>2717616.81</v>
          </cell>
          <cell r="FF93">
            <v>218026.46</v>
          </cell>
          <cell r="FG93">
            <v>777233.65</v>
          </cell>
          <cell r="FH93">
            <v>800870.53</v>
          </cell>
          <cell r="FI93">
            <v>1119902.21</v>
          </cell>
          <cell r="FJ93">
            <v>986505.29</v>
          </cell>
          <cell r="FK93">
            <v>606326.98</v>
          </cell>
          <cell r="FL93">
            <v>1397044.86</v>
          </cell>
          <cell r="FM93">
            <v>824993.89</v>
          </cell>
          <cell r="FN93">
            <v>653814.94999999995</v>
          </cell>
          <cell r="FO93">
            <v>804750.67</v>
          </cell>
          <cell r="FP93">
            <v>559052.02</v>
          </cell>
          <cell r="FQ93">
            <v>2287205.65</v>
          </cell>
          <cell r="FR93"/>
          <cell r="FS93"/>
          <cell r="FT93"/>
          <cell r="FU93"/>
          <cell r="FV93"/>
          <cell r="FW93"/>
          <cell r="FX93"/>
          <cell r="FY93"/>
          <cell r="FZ93"/>
          <cell r="GA93"/>
          <cell r="GB93"/>
          <cell r="GC93"/>
          <cell r="GD93"/>
          <cell r="GE93"/>
          <cell r="GF93"/>
          <cell r="GG93"/>
          <cell r="GH93"/>
          <cell r="GI93"/>
          <cell r="GJ93"/>
          <cell r="GK93"/>
          <cell r="GL93"/>
          <cell r="GM93"/>
          <cell r="GN93"/>
          <cell r="GO93"/>
          <cell r="GP93"/>
          <cell r="GQ93"/>
          <cell r="GR93"/>
          <cell r="GS93"/>
          <cell r="GT93"/>
          <cell r="GU93"/>
          <cell r="GV93"/>
          <cell r="GW93"/>
          <cell r="GX93"/>
          <cell r="GY93"/>
          <cell r="GZ93"/>
          <cell r="HA93"/>
          <cell r="HB93"/>
          <cell r="HC93"/>
          <cell r="HD93"/>
          <cell r="HE93"/>
          <cell r="HF93"/>
          <cell r="HG93"/>
          <cell r="HH93"/>
          <cell r="HI93"/>
          <cell r="HJ93"/>
          <cell r="HK93"/>
          <cell r="HL93"/>
          <cell r="HM93"/>
          <cell r="HN93"/>
          <cell r="HO93"/>
          <cell r="HP93"/>
          <cell r="HQ93"/>
          <cell r="HR93"/>
          <cell r="HS93"/>
          <cell r="HT93"/>
          <cell r="HU93"/>
          <cell r="HV93"/>
          <cell r="HW93"/>
          <cell r="HX93"/>
          <cell r="HY93"/>
          <cell r="HZ93"/>
          <cell r="IA93"/>
          <cell r="IB93"/>
          <cell r="IC93"/>
          <cell r="ID93"/>
          <cell r="IE93"/>
          <cell r="IF93"/>
          <cell r="IG93"/>
          <cell r="IH93"/>
          <cell r="II93"/>
          <cell r="IJ93"/>
          <cell r="IK93"/>
          <cell r="IL93"/>
          <cell r="IM93"/>
          <cell r="IN93"/>
          <cell r="IO93"/>
          <cell r="IP93"/>
          <cell r="IQ93"/>
          <cell r="IR93"/>
          <cell r="IS93"/>
          <cell r="IT93"/>
          <cell r="IU93"/>
          <cell r="IV93"/>
          <cell r="IW93"/>
          <cell r="IX93"/>
          <cell r="IY93"/>
          <cell r="IZ93"/>
          <cell r="JA93"/>
          <cell r="JB93"/>
          <cell r="JC93"/>
          <cell r="JD93"/>
          <cell r="JE93"/>
          <cell r="JF93"/>
          <cell r="JG93"/>
          <cell r="JH93"/>
          <cell r="JI93"/>
          <cell r="JJ93"/>
          <cell r="JK93"/>
          <cell r="JL93"/>
          <cell r="JM93"/>
          <cell r="JN93"/>
          <cell r="JO93"/>
          <cell r="JP93"/>
          <cell r="JQ93"/>
          <cell r="JR93"/>
          <cell r="JS93"/>
          <cell r="JT93"/>
          <cell r="JU93"/>
          <cell r="JV93"/>
          <cell r="JW93"/>
          <cell r="JX93"/>
          <cell r="JY93"/>
          <cell r="JZ93"/>
          <cell r="KA93"/>
          <cell r="KB93"/>
          <cell r="KC93"/>
          <cell r="KD93"/>
          <cell r="KE93"/>
          <cell r="KF93"/>
          <cell r="KG93"/>
          <cell r="KH93"/>
          <cell r="KI93"/>
          <cell r="KJ93"/>
          <cell r="KK93"/>
          <cell r="KL93"/>
          <cell r="KM93"/>
          <cell r="KN93"/>
          <cell r="KO93"/>
          <cell r="KP93"/>
          <cell r="KQ93"/>
          <cell r="KR93"/>
          <cell r="KS93"/>
          <cell r="KT93"/>
          <cell r="KU93"/>
          <cell r="KV93"/>
          <cell r="KW93"/>
          <cell r="KX93"/>
          <cell r="KY93"/>
          <cell r="KZ93"/>
          <cell r="LA93"/>
          <cell r="LB93"/>
          <cell r="LC93"/>
          <cell r="LD93"/>
          <cell r="LE93"/>
          <cell r="LF93"/>
          <cell r="LG93"/>
          <cell r="LH93"/>
          <cell r="LI93"/>
        </row>
        <row r="94">
          <cell r="D94">
            <v>4171</v>
          </cell>
          <cell r="E94" t="str">
            <v>Zakup objekata</v>
          </cell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V94"/>
          <cell r="W94"/>
          <cell r="X94"/>
          <cell r="Y94"/>
          <cell r="Z94"/>
          <cell r="AA94"/>
          <cell r="AB94"/>
          <cell r="AC94"/>
          <cell r="AD94"/>
          <cell r="AE94"/>
          <cell r="AF94"/>
          <cell r="AG94"/>
          <cell r="AH94"/>
          <cell r="AI94"/>
          <cell r="AJ94"/>
          <cell r="AK94"/>
          <cell r="AL94"/>
          <cell r="AM94"/>
          <cell r="AN94"/>
          <cell r="AO94"/>
          <cell r="AP94"/>
          <cell r="AQ94"/>
          <cell r="AR94"/>
          <cell r="AS94"/>
          <cell r="AT94"/>
          <cell r="AU94"/>
          <cell r="AV94"/>
          <cell r="AW94"/>
          <cell r="AX94"/>
          <cell r="AY94"/>
          <cell r="AZ94"/>
          <cell r="BA94"/>
          <cell r="BB94"/>
          <cell r="BC94"/>
          <cell r="BD94"/>
          <cell r="BE94"/>
          <cell r="BF94"/>
          <cell r="BG94"/>
          <cell r="BH94"/>
          <cell r="BI94"/>
          <cell r="BJ94"/>
          <cell r="BK94"/>
          <cell r="BL94"/>
          <cell r="BM94"/>
          <cell r="BN94"/>
          <cell r="BO94"/>
          <cell r="BP94"/>
          <cell r="BQ94"/>
          <cell r="BR94"/>
          <cell r="BS94"/>
          <cell r="BT94"/>
          <cell r="BU94"/>
          <cell r="BV94"/>
          <cell r="BW94"/>
          <cell r="BX94"/>
          <cell r="BY94"/>
          <cell r="BZ94"/>
          <cell r="CA94"/>
          <cell r="CB94"/>
          <cell r="CC94"/>
          <cell r="CD94"/>
          <cell r="CE94"/>
          <cell r="CF94"/>
          <cell r="CG94"/>
          <cell r="CH94"/>
          <cell r="CI94"/>
          <cell r="CJ94"/>
          <cell r="CK94"/>
          <cell r="CL94">
            <v>514751.78</v>
          </cell>
          <cell r="CM94">
            <v>582861.37000000011</v>
          </cell>
          <cell r="CN94">
            <v>692835.68999999959</v>
          </cell>
          <cell r="CO94">
            <v>590493.67000000004</v>
          </cell>
          <cell r="CP94">
            <v>803392.72</v>
          </cell>
          <cell r="CQ94">
            <v>556683.66999999981</v>
          </cell>
          <cell r="CR94">
            <v>543388.6399999999</v>
          </cell>
          <cell r="CS94">
            <v>569208.54999999981</v>
          </cell>
          <cell r="CT94">
            <v>859166.07000000018</v>
          </cell>
          <cell r="CU94">
            <v>903568.1100000001</v>
          </cell>
          <cell r="CV94">
            <v>530576.55000000005</v>
          </cell>
          <cell r="CW94">
            <v>527625.15</v>
          </cell>
          <cell r="CX94">
            <v>936514.28000000026</v>
          </cell>
          <cell r="CY94">
            <v>522916.67</v>
          </cell>
          <cell r="CZ94">
            <v>625117.02000000014</v>
          </cell>
          <cell r="DA94">
            <v>675542.83</v>
          </cell>
          <cell r="DB94">
            <v>736275.13</v>
          </cell>
          <cell r="DC94">
            <v>720893.92999999993</v>
          </cell>
          <cell r="DD94">
            <v>687223.75000000012</v>
          </cell>
          <cell r="DE94">
            <v>553618.18999999994</v>
          </cell>
          <cell r="DF94">
            <v>338280.82999999996</v>
          </cell>
          <cell r="DG94">
            <v>876646.63000000012</v>
          </cell>
          <cell r="DH94">
            <v>504065.32000000007</v>
          </cell>
          <cell r="DI94">
            <v>544633.68999999983</v>
          </cell>
          <cell r="DJ94">
            <v>1021315.3099999999</v>
          </cell>
          <cell r="DK94">
            <v>296631.2900000001</v>
          </cell>
          <cell r="DL94">
            <v>1078776.81</v>
          </cell>
          <cell r="DM94">
            <v>579689.87</v>
          </cell>
          <cell r="DN94">
            <v>677574.88</v>
          </cell>
          <cell r="DO94">
            <v>621987.55999999994</v>
          </cell>
          <cell r="DP94">
            <v>725283.14000000025</v>
          </cell>
          <cell r="DQ94">
            <v>621210.34</v>
          </cell>
          <cell r="DR94">
            <v>610094.97</v>
          </cell>
          <cell r="DS94">
            <v>282238.55999999994</v>
          </cell>
          <cell r="DT94">
            <v>509089.66</v>
          </cell>
          <cell r="DU94">
            <v>604814.53999999957</v>
          </cell>
          <cell r="DV94">
            <v>716401.68999999983</v>
          </cell>
          <cell r="DW94">
            <v>841014.30999999994</v>
          </cell>
          <cell r="DX94">
            <v>836284.17999999993</v>
          </cell>
          <cell r="DY94">
            <v>621743.63000000012</v>
          </cell>
          <cell r="DZ94">
            <v>588196.75</v>
          </cell>
          <cell r="EC94"/>
          <cell r="ED94"/>
          <cell r="EE94"/>
          <cell r="EF94"/>
          <cell r="EG94"/>
          <cell r="EH94"/>
          <cell r="EI94"/>
          <cell r="EJ94"/>
          <cell r="EK94"/>
          <cell r="EL94"/>
          <cell r="EM94"/>
          <cell r="EN94"/>
          <cell r="EO94"/>
          <cell r="EP94"/>
          <cell r="EQ94"/>
          <cell r="ER94"/>
          <cell r="ES94"/>
          <cell r="ET94"/>
          <cell r="EU94"/>
          <cell r="EV94"/>
          <cell r="EW94"/>
          <cell r="EX94"/>
          <cell r="EY94"/>
          <cell r="EZ94"/>
          <cell r="FA94"/>
          <cell r="FB94"/>
          <cell r="FC94"/>
          <cell r="FD94"/>
          <cell r="FE94"/>
          <cell r="FF94"/>
          <cell r="FG94"/>
          <cell r="FH94"/>
          <cell r="FI94"/>
          <cell r="FJ94"/>
          <cell r="FK94"/>
          <cell r="FL94"/>
          <cell r="FM94"/>
          <cell r="FN94"/>
          <cell r="FO94"/>
          <cell r="FP94"/>
          <cell r="FQ94"/>
          <cell r="FR94"/>
          <cell r="FS94"/>
          <cell r="FT94"/>
          <cell r="FU94"/>
          <cell r="FV94"/>
          <cell r="FW94"/>
          <cell r="FX94"/>
          <cell r="FY94"/>
          <cell r="FZ94"/>
          <cell r="GA94"/>
          <cell r="GB94"/>
          <cell r="GC94"/>
          <cell r="GD94"/>
          <cell r="GE94"/>
          <cell r="GF94"/>
          <cell r="GG94"/>
          <cell r="GH94"/>
          <cell r="GI94"/>
          <cell r="GJ94"/>
          <cell r="GK94"/>
          <cell r="GL94"/>
          <cell r="GM94"/>
          <cell r="GN94"/>
          <cell r="GO94"/>
          <cell r="GP94"/>
          <cell r="GQ94"/>
          <cell r="GR94"/>
          <cell r="GS94"/>
          <cell r="GT94"/>
          <cell r="GU94"/>
          <cell r="GV94"/>
          <cell r="GW94"/>
          <cell r="GX94"/>
          <cell r="GY94"/>
          <cell r="GZ94"/>
          <cell r="HA94"/>
          <cell r="HB94"/>
          <cell r="HC94"/>
          <cell r="HD94"/>
          <cell r="HE94"/>
          <cell r="HF94"/>
          <cell r="HG94"/>
          <cell r="HH94"/>
          <cell r="HI94"/>
          <cell r="HJ94"/>
          <cell r="HK94"/>
          <cell r="HL94"/>
          <cell r="HM94"/>
          <cell r="HN94"/>
          <cell r="HO94"/>
          <cell r="HP94"/>
          <cell r="HQ94"/>
          <cell r="HR94"/>
          <cell r="HS94"/>
          <cell r="HT94"/>
          <cell r="HU94"/>
          <cell r="HV94"/>
          <cell r="HW94"/>
          <cell r="HX94"/>
          <cell r="HY94"/>
          <cell r="HZ94"/>
          <cell r="IA94"/>
          <cell r="IB94"/>
          <cell r="IC94"/>
          <cell r="ID94"/>
          <cell r="IE94"/>
          <cell r="IF94"/>
          <cell r="IG94"/>
          <cell r="IH94"/>
          <cell r="II94"/>
          <cell r="IJ94"/>
          <cell r="IK94"/>
          <cell r="IL94"/>
          <cell r="IM94"/>
          <cell r="IN94"/>
          <cell r="IO94"/>
          <cell r="IP94"/>
          <cell r="IQ94"/>
          <cell r="IR94"/>
          <cell r="IS94"/>
          <cell r="IT94"/>
          <cell r="IU94"/>
          <cell r="IV94"/>
          <cell r="IW94"/>
          <cell r="IX94"/>
          <cell r="IY94"/>
          <cell r="IZ94"/>
          <cell r="JA94"/>
          <cell r="JB94"/>
          <cell r="JC94"/>
          <cell r="JD94"/>
          <cell r="JE94"/>
          <cell r="JF94"/>
          <cell r="JG94"/>
          <cell r="JH94"/>
          <cell r="JI94"/>
          <cell r="JJ94"/>
          <cell r="JK94"/>
          <cell r="JL94"/>
          <cell r="JM94"/>
          <cell r="JN94"/>
          <cell r="JO94"/>
          <cell r="JP94"/>
          <cell r="JQ94"/>
          <cell r="JR94"/>
          <cell r="JS94"/>
          <cell r="JT94"/>
          <cell r="JU94"/>
          <cell r="JV94"/>
          <cell r="JW94"/>
          <cell r="JX94"/>
          <cell r="JY94"/>
          <cell r="JZ94"/>
          <cell r="KA94"/>
          <cell r="KB94"/>
          <cell r="KC94"/>
          <cell r="KD94"/>
          <cell r="KE94"/>
          <cell r="KF94"/>
          <cell r="KG94"/>
          <cell r="KH94"/>
          <cell r="KI94"/>
          <cell r="KJ94"/>
          <cell r="KK94"/>
          <cell r="KL94"/>
          <cell r="KM94"/>
          <cell r="KN94"/>
          <cell r="KO94"/>
          <cell r="KP94"/>
          <cell r="KQ94"/>
          <cell r="KR94"/>
          <cell r="KS94"/>
          <cell r="KT94"/>
          <cell r="KU94"/>
          <cell r="KV94"/>
          <cell r="KW94"/>
          <cell r="KX94"/>
          <cell r="KY94"/>
          <cell r="KZ94"/>
          <cell r="LA94"/>
          <cell r="LB94"/>
          <cell r="LC94"/>
          <cell r="LD94"/>
          <cell r="LE94"/>
          <cell r="LF94"/>
          <cell r="LG94"/>
          <cell r="LH94"/>
          <cell r="LI94"/>
        </row>
        <row r="95">
          <cell r="D95">
            <v>4172</v>
          </cell>
          <cell r="E95" t="str">
            <v>Zakup opreme</v>
          </cell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/>
          <cell r="U95"/>
          <cell r="V95"/>
          <cell r="W95"/>
          <cell r="X95"/>
          <cell r="Y95"/>
          <cell r="Z95"/>
          <cell r="AA95"/>
          <cell r="AB95"/>
          <cell r="AC95"/>
          <cell r="AD95"/>
          <cell r="AE95"/>
          <cell r="AF95"/>
          <cell r="AG95"/>
          <cell r="AH95"/>
          <cell r="AI95"/>
          <cell r="AJ95"/>
          <cell r="AK95"/>
          <cell r="AL95"/>
          <cell r="AM95"/>
          <cell r="AN95"/>
          <cell r="AO95"/>
          <cell r="AP95"/>
          <cell r="AQ95"/>
          <cell r="AR95"/>
          <cell r="AS95"/>
          <cell r="AT95"/>
          <cell r="AU95"/>
          <cell r="AV95"/>
          <cell r="AW95"/>
          <cell r="AX95"/>
          <cell r="AY95"/>
          <cell r="AZ95"/>
          <cell r="BA95"/>
          <cell r="BB95"/>
          <cell r="BC95"/>
          <cell r="BD95"/>
          <cell r="BE95"/>
          <cell r="BF95"/>
          <cell r="BG95"/>
          <cell r="BH95"/>
          <cell r="BI95"/>
          <cell r="BJ95"/>
          <cell r="BK95"/>
          <cell r="BL95"/>
          <cell r="BM95"/>
          <cell r="BN95"/>
          <cell r="BO95"/>
          <cell r="BP95"/>
          <cell r="BQ95"/>
          <cell r="BR95"/>
          <cell r="BS95"/>
          <cell r="BT95"/>
          <cell r="BU95"/>
          <cell r="BV95"/>
          <cell r="BW95"/>
          <cell r="BX95"/>
          <cell r="BY95"/>
          <cell r="BZ95"/>
          <cell r="CA95"/>
          <cell r="CB95"/>
          <cell r="CC95"/>
          <cell r="CD95"/>
          <cell r="CE95"/>
          <cell r="CF95"/>
          <cell r="CG95"/>
          <cell r="CH95"/>
          <cell r="CI95"/>
          <cell r="CJ95"/>
          <cell r="CK95"/>
          <cell r="CL95">
            <v>100</v>
          </cell>
          <cell r="CM95">
            <v>2264.66</v>
          </cell>
          <cell r="CN95">
            <v>22048.989999999998</v>
          </cell>
          <cell r="CO95">
            <v>14290.16</v>
          </cell>
          <cell r="CP95">
            <v>8590.99</v>
          </cell>
          <cell r="CQ95">
            <v>4938.8099999999995</v>
          </cell>
          <cell r="CR95">
            <v>2259.87</v>
          </cell>
          <cell r="CS95">
            <v>13112.74</v>
          </cell>
          <cell r="CT95">
            <v>12857.220000000001</v>
          </cell>
          <cell r="CU95">
            <v>22393.279999999999</v>
          </cell>
          <cell r="CV95">
            <v>1441.2600000000002</v>
          </cell>
          <cell r="CW95">
            <v>139111.85999999999</v>
          </cell>
          <cell r="CX95">
            <v>4149.3999999999996</v>
          </cell>
          <cell r="CY95">
            <v>9199.0300000000007</v>
          </cell>
          <cell r="CZ95">
            <v>10391.710000000001</v>
          </cell>
          <cell r="DA95">
            <v>4203.7199999999993</v>
          </cell>
          <cell r="DB95">
            <v>54523.12000000001</v>
          </cell>
          <cell r="DC95">
            <v>47933.87</v>
          </cell>
          <cell r="DD95">
            <v>15344.919999999998</v>
          </cell>
          <cell r="DE95">
            <v>10875.23</v>
          </cell>
          <cell r="DF95">
            <v>42718.350000000006</v>
          </cell>
          <cell r="DG95">
            <v>1456.83</v>
          </cell>
          <cell r="DH95">
            <v>21947.75</v>
          </cell>
          <cell r="DI95">
            <v>92577.49</v>
          </cell>
          <cell r="DJ95">
            <v>10192.19</v>
          </cell>
          <cell r="DK95">
            <v>20322.310000000001</v>
          </cell>
          <cell r="DL95">
            <v>28776.019999999997</v>
          </cell>
          <cell r="DM95">
            <v>21667.66</v>
          </cell>
          <cell r="DN95">
            <v>16012.56</v>
          </cell>
          <cell r="DO95">
            <v>22444.389999999992</v>
          </cell>
          <cell r="DP95">
            <v>16316.5</v>
          </cell>
          <cell r="DQ95">
            <v>25328.25</v>
          </cell>
          <cell r="DR95">
            <v>34299.730000000003</v>
          </cell>
          <cell r="DS95">
            <v>24547.129999999997</v>
          </cell>
          <cell r="DT95">
            <v>23045.14</v>
          </cell>
          <cell r="DU95">
            <v>34133.51</v>
          </cell>
          <cell r="DV95">
            <v>15937.32</v>
          </cell>
          <cell r="DW95">
            <v>22584.29</v>
          </cell>
          <cell r="DX95">
            <v>71626.299999999988</v>
          </cell>
          <cell r="DY95">
            <v>21930.720000000001</v>
          </cell>
          <cell r="DZ95">
            <v>44173.69</v>
          </cell>
          <cell r="EC95"/>
          <cell r="ED95"/>
          <cell r="EE95"/>
          <cell r="EF95"/>
          <cell r="EG95"/>
          <cell r="EH95"/>
          <cell r="EI95"/>
          <cell r="EJ95"/>
          <cell r="EK95"/>
          <cell r="EL95"/>
          <cell r="EM95"/>
          <cell r="EN95"/>
          <cell r="EO95"/>
          <cell r="EP95"/>
          <cell r="EQ95"/>
          <cell r="ER95"/>
          <cell r="ES95"/>
          <cell r="ET95"/>
          <cell r="EU95"/>
          <cell r="EV95"/>
          <cell r="EW95"/>
          <cell r="EX95"/>
          <cell r="EY95"/>
          <cell r="EZ95"/>
          <cell r="FA95"/>
          <cell r="FB95"/>
          <cell r="FC95"/>
          <cell r="FD95"/>
          <cell r="FE95"/>
          <cell r="FF95"/>
          <cell r="FG95"/>
          <cell r="FH95"/>
          <cell r="FI95"/>
          <cell r="FJ95"/>
          <cell r="FK95"/>
          <cell r="FL95"/>
          <cell r="FM95"/>
          <cell r="FN95"/>
          <cell r="FO95"/>
          <cell r="FP95"/>
          <cell r="FQ95"/>
          <cell r="FR95"/>
          <cell r="FS95"/>
          <cell r="FT95"/>
          <cell r="FU95"/>
          <cell r="FV95"/>
          <cell r="FW95"/>
          <cell r="FX95"/>
          <cell r="FY95"/>
          <cell r="FZ95"/>
          <cell r="GA95"/>
          <cell r="GB95"/>
          <cell r="GC95"/>
          <cell r="GD95"/>
          <cell r="GE95"/>
          <cell r="GF95"/>
          <cell r="GG95"/>
          <cell r="GH95"/>
          <cell r="GI95"/>
          <cell r="GJ95"/>
          <cell r="GK95"/>
          <cell r="GL95"/>
          <cell r="GM95"/>
          <cell r="GN95"/>
          <cell r="GO95"/>
          <cell r="GP95"/>
          <cell r="GQ95"/>
          <cell r="GR95"/>
          <cell r="GS95"/>
          <cell r="GT95"/>
          <cell r="GU95"/>
          <cell r="GV95"/>
          <cell r="GW95"/>
          <cell r="GX95"/>
          <cell r="GY95"/>
          <cell r="GZ95"/>
          <cell r="HA95"/>
          <cell r="HB95"/>
          <cell r="HC95"/>
          <cell r="HD95"/>
          <cell r="HE95"/>
          <cell r="HF95"/>
          <cell r="HG95"/>
          <cell r="HH95"/>
          <cell r="HI95"/>
          <cell r="HJ95"/>
          <cell r="HK95"/>
          <cell r="HL95"/>
          <cell r="HM95"/>
          <cell r="HN95"/>
          <cell r="HO95"/>
          <cell r="HP95"/>
          <cell r="HQ95"/>
          <cell r="HR95"/>
          <cell r="HS95"/>
          <cell r="HT95"/>
          <cell r="HU95"/>
          <cell r="HV95"/>
          <cell r="HW95"/>
          <cell r="HX95"/>
          <cell r="HY95"/>
          <cell r="HZ95"/>
          <cell r="IA95"/>
          <cell r="IB95"/>
          <cell r="IC95"/>
          <cell r="ID95"/>
          <cell r="IE95"/>
          <cell r="IF95"/>
          <cell r="IG95"/>
          <cell r="IH95"/>
          <cell r="II95"/>
          <cell r="IJ95"/>
          <cell r="IK95"/>
          <cell r="IL95"/>
          <cell r="IM95"/>
          <cell r="IN95"/>
          <cell r="IO95"/>
          <cell r="IP95"/>
          <cell r="IQ95"/>
          <cell r="IR95"/>
          <cell r="IS95"/>
          <cell r="IT95"/>
          <cell r="IU95"/>
          <cell r="IV95"/>
          <cell r="IW95"/>
          <cell r="IX95"/>
          <cell r="IY95"/>
          <cell r="IZ95"/>
          <cell r="JA95"/>
          <cell r="JB95"/>
          <cell r="JC95"/>
          <cell r="JD95"/>
          <cell r="JE95"/>
          <cell r="JF95"/>
          <cell r="JG95"/>
          <cell r="JH95"/>
          <cell r="JI95"/>
          <cell r="JJ95"/>
          <cell r="JK95"/>
          <cell r="JL95"/>
          <cell r="JM95"/>
          <cell r="JN95"/>
          <cell r="JO95"/>
          <cell r="JP95"/>
          <cell r="JQ95"/>
          <cell r="JR95"/>
          <cell r="JS95"/>
          <cell r="JT95"/>
          <cell r="JU95"/>
          <cell r="JV95"/>
          <cell r="JW95"/>
          <cell r="JX95"/>
          <cell r="JY95"/>
          <cell r="JZ95"/>
          <cell r="KA95"/>
          <cell r="KB95"/>
          <cell r="KC95"/>
          <cell r="KD95"/>
          <cell r="KE95"/>
          <cell r="KF95"/>
          <cell r="KG95"/>
          <cell r="KH95"/>
          <cell r="KI95"/>
          <cell r="KJ95"/>
          <cell r="KK95"/>
          <cell r="KL95"/>
          <cell r="KM95"/>
          <cell r="KN95"/>
          <cell r="KO95"/>
          <cell r="KP95"/>
          <cell r="KQ95"/>
          <cell r="KR95"/>
          <cell r="KS95"/>
          <cell r="KT95"/>
          <cell r="KU95"/>
          <cell r="KV95"/>
          <cell r="KW95"/>
          <cell r="KX95"/>
          <cell r="KY95"/>
          <cell r="KZ95"/>
          <cell r="LA95"/>
          <cell r="LB95"/>
          <cell r="LC95"/>
          <cell r="LD95"/>
          <cell r="LE95"/>
          <cell r="LF95"/>
          <cell r="LG95"/>
          <cell r="LH95"/>
          <cell r="LI95"/>
        </row>
        <row r="96">
          <cell r="D96">
            <v>4173</v>
          </cell>
          <cell r="E96" t="str">
            <v>Zakup zemljišta</v>
          </cell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V96"/>
          <cell r="W96"/>
          <cell r="X96"/>
          <cell r="Y96"/>
          <cell r="Z96"/>
          <cell r="AA96"/>
          <cell r="AB96"/>
          <cell r="AC96"/>
          <cell r="AD96"/>
          <cell r="AE96"/>
          <cell r="AF96"/>
          <cell r="AG96"/>
          <cell r="AH96"/>
          <cell r="AI96"/>
          <cell r="AJ96"/>
          <cell r="AK96"/>
          <cell r="AL96"/>
          <cell r="AM96"/>
          <cell r="AN96"/>
          <cell r="AO96"/>
          <cell r="AP96"/>
          <cell r="AQ96"/>
          <cell r="AR96"/>
          <cell r="AS96"/>
          <cell r="AT96"/>
          <cell r="AU96"/>
          <cell r="AV96"/>
          <cell r="AW96"/>
          <cell r="AX96"/>
          <cell r="AY96"/>
          <cell r="AZ96"/>
          <cell r="BA96"/>
          <cell r="BB96"/>
          <cell r="BC96"/>
          <cell r="BD96"/>
          <cell r="BE96"/>
          <cell r="BF96"/>
          <cell r="BG96"/>
          <cell r="BH96"/>
          <cell r="BI96"/>
          <cell r="BJ96"/>
          <cell r="BK96"/>
          <cell r="BL96"/>
          <cell r="BM96"/>
          <cell r="BN96"/>
          <cell r="BO96"/>
          <cell r="BP96"/>
          <cell r="BQ96"/>
          <cell r="BR96"/>
          <cell r="BS96"/>
          <cell r="BT96"/>
          <cell r="BU96"/>
          <cell r="BV96"/>
          <cell r="BW96"/>
          <cell r="BX96"/>
          <cell r="BY96"/>
          <cell r="BZ96"/>
          <cell r="CA96"/>
          <cell r="CB96"/>
          <cell r="CC96"/>
          <cell r="CD96"/>
          <cell r="CE96"/>
          <cell r="CF96"/>
          <cell r="CG96"/>
          <cell r="CH96"/>
          <cell r="CI96"/>
          <cell r="CJ96"/>
          <cell r="CK96"/>
          <cell r="CL96">
            <v>0</v>
          </cell>
          <cell r="CM96">
            <v>180</v>
          </cell>
          <cell r="CN96">
            <v>2322</v>
          </cell>
          <cell r="CO96">
            <v>252</v>
          </cell>
          <cell r="CP96">
            <v>774</v>
          </cell>
          <cell r="CQ96">
            <v>822</v>
          </cell>
          <cell r="CR96">
            <v>846</v>
          </cell>
          <cell r="CS96">
            <v>714</v>
          </cell>
          <cell r="CT96">
            <v>264</v>
          </cell>
          <cell r="CU96">
            <v>1500</v>
          </cell>
          <cell r="CV96">
            <v>786</v>
          </cell>
          <cell r="CW96">
            <v>1620</v>
          </cell>
          <cell r="CX96">
            <v>0</v>
          </cell>
          <cell r="CY96">
            <v>0</v>
          </cell>
          <cell r="CZ96">
            <v>444</v>
          </cell>
          <cell r="DA96">
            <v>2928</v>
          </cell>
          <cell r="DB96">
            <v>858</v>
          </cell>
          <cell r="DC96">
            <v>72</v>
          </cell>
          <cell r="DD96">
            <v>1900</v>
          </cell>
          <cell r="DE96">
            <v>0</v>
          </cell>
          <cell r="DF96">
            <v>1572</v>
          </cell>
          <cell r="DG96">
            <v>72</v>
          </cell>
          <cell r="DH96">
            <v>72</v>
          </cell>
          <cell r="DI96">
            <v>3034.01</v>
          </cell>
          <cell r="DJ96">
            <v>0</v>
          </cell>
          <cell r="DK96">
            <v>204</v>
          </cell>
          <cell r="DL96">
            <v>2214</v>
          </cell>
          <cell r="DM96">
            <v>786</v>
          </cell>
          <cell r="DN96">
            <v>846</v>
          </cell>
          <cell r="DO96">
            <v>2370.0000000000005</v>
          </cell>
          <cell r="DP96">
            <v>786</v>
          </cell>
          <cell r="DQ96">
            <v>316.8</v>
          </cell>
          <cell r="DR96">
            <v>1234.8</v>
          </cell>
          <cell r="DS96">
            <v>448.79999999999995</v>
          </cell>
          <cell r="DT96">
            <v>376.8</v>
          </cell>
          <cell r="DU96">
            <v>3366.8</v>
          </cell>
          <cell r="DV96">
            <v>0</v>
          </cell>
          <cell r="DW96">
            <v>1173.6000000000001</v>
          </cell>
          <cell r="DX96">
            <v>448.8</v>
          </cell>
          <cell r="DY96">
            <v>817.2</v>
          </cell>
          <cell r="DZ96">
            <v>1545.6</v>
          </cell>
          <cell r="EC96"/>
          <cell r="ED96"/>
          <cell r="EE96"/>
          <cell r="EF96"/>
          <cell r="EG96"/>
          <cell r="ET96"/>
          <cell r="EU96"/>
          <cell r="EV96"/>
          <cell r="EW96"/>
          <cell r="EX96"/>
          <cell r="EY96"/>
          <cell r="EZ96"/>
          <cell r="FA96"/>
          <cell r="FB96"/>
          <cell r="FC96"/>
          <cell r="FD96"/>
          <cell r="FE96"/>
          <cell r="FF96"/>
          <cell r="FG96"/>
          <cell r="FH96"/>
          <cell r="FI96"/>
          <cell r="FJ96"/>
          <cell r="FK96"/>
          <cell r="FL96"/>
          <cell r="FM96"/>
          <cell r="FN96"/>
          <cell r="FO96"/>
          <cell r="FP96"/>
          <cell r="FQ96"/>
          <cell r="FR96"/>
          <cell r="FS96"/>
          <cell r="FT96"/>
          <cell r="FU96"/>
          <cell r="FV96"/>
          <cell r="FW96"/>
          <cell r="FX96"/>
          <cell r="FY96"/>
          <cell r="FZ96"/>
          <cell r="GA96"/>
          <cell r="GB96"/>
          <cell r="GC96"/>
          <cell r="GD96"/>
          <cell r="GE96"/>
          <cell r="GF96"/>
          <cell r="GG96"/>
          <cell r="GH96"/>
          <cell r="GI96"/>
          <cell r="GJ96"/>
          <cell r="GK96"/>
          <cell r="GL96"/>
          <cell r="GM96"/>
          <cell r="GN96"/>
          <cell r="GO96"/>
          <cell r="GP96"/>
          <cell r="GQ96"/>
          <cell r="GR96"/>
          <cell r="GS96"/>
          <cell r="GT96"/>
          <cell r="GU96"/>
          <cell r="GV96"/>
          <cell r="GW96"/>
          <cell r="GX96"/>
          <cell r="GY96"/>
          <cell r="GZ96"/>
          <cell r="HA96"/>
          <cell r="HB96"/>
          <cell r="HC96"/>
          <cell r="HD96"/>
          <cell r="HE96"/>
          <cell r="HF96"/>
          <cell r="HG96"/>
          <cell r="HH96"/>
          <cell r="HI96"/>
          <cell r="HJ96"/>
          <cell r="HK96"/>
          <cell r="HL96"/>
          <cell r="HM96"/>
          <cell r="HN96"/>
          <cell r="HO96"/>
          <cell r="HP96"/>
          <cell r="HQ96"/>
          <cell r="HR96"/>
          <cell r="HS96"/>
          <cell r="HT96"/>
          <cell r="HU96"/>
          <cell r="HV96"/>
          <cell r="HW96"/>
          <cell r="HX96"/>
          <cell r="HY96"/>
          <cell r="HZ96"/>
          <cell r="IA96"/>
          <cell r="IB96"/>
          <cell r="IC96"/>
          <cell r="ID96"/>
          <cell r="IE96"/>
          <cell r="IF96"/>
          <cell r="IG96"/>
          <cell r="IH96"/>
          <cell r="II96"/>
          <cell r="IJ96"/>
          <cell r="IK96"/>
          <cell r="IL96"/>
          <cell r="IM96"/>
          <cell r="IN96"/>
          <cell r="IO96"/>
          <cell r="IP96"/>
          <cell r="IQ96"/>
          <cell r="IR96"/>
          <cell r="IS96"/>
          <cell r="IT96"/>
          <cell r="IU96"/>
          <cell r="IV96"/>
          <cell r="IW96"/>
          <cell r="IX96"/>
          <cell r="IY96"/>
          <cell r="IZ96"/>
          <cell r="JA96"/>
          <cell r="JB96"/>
          <cell r="JC96"/>
          <cell r="JD96"/>
          <cell r="JE96"/>
          <cell r="JF96"/>
          <cell r="JG96"/>
          <cell r="JH96"/>
          <cell r="JI96"/>
          <cell r="JJ96"/>
          <cell r="JK96"/>
          <cell r="JL96"/>
          <cell r="JM96"/>
          <cell r="JN96"/>
          <cell r="JO96"/>
          <cell r="JP96"/>
          <cell r="JQ96"/>
          <cell r="JR96"/>
          <cell r="JS96"/>
          <cell r="JT96"/>
          <cell r="JU96"/>
          <cell r="JV96"/>
          <cell r="JW96"/>
          <cell r="JX96"/>
          <cell r="JY96"/>
          <cell r="JZ96"/>
          <cell r="KA96"/>
          <cell r="KB96"/>
          <cell r="KC96"/>
          <cell r="KD96"/>
          <cell r="KE96"/>
          <cell r="KF96"/>
          <cell r="KG96"/>
          <cell r="KH96"/>
          <cell r="KI96"/>
          <cell r="KJ96"/>
          <cell r="KK96"/>
          <cell r="KL96"/>
          <cell r="KM96"/>
          <cell r="KN96"/>
          <cell r="KO96"/>
          <cell r="KP96"/>
          <cell r="KQ96"/>
          <cell r="KR96"/>
          <cell r="KS96"/>
          <cell r="KT96"/>
          <cell r="KU96"/>
          <cell r="KV96"/>
          <cell r="KW96"/>
          <cell r="KX96"/>
          <cell r="KY96"/>
          <cell r="KZ96"/>
          <cell r="LA96"/>
          <cell r="LB96"/>
          <cell r="LC96"/>
          <cell r="LD96"/>
          <cell r="LE96"/>
          <cell r="LF96"/>
          <cell r="LG96"/>
          <cell r="LH96"/>
          <cell r="LI96"/>
        </row>
        <row r="97">
          <cell r="C97">
            <v>418</v>
          </cell>
          <cell r="D97">
            <v>418</v>
          </cell>
          <cell r="E97" t="str">
            <v>Subvencije</v>
          </cell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/>
          <cell r="U97"/>
          <cell r="V97"/>
          <cell r="W97"/>
          <cell r="X97"/>
          <cell r="Y97"/>
          <cell r="Z97"/>
          <cell r="AA97"/>
          <cell r="AB97"/>
          <cell r="AC97"/>
          <cell r="AD97"/>
          <cell r="AE97"/>
          <cell r="AF97"/>
          <cell r="AG97"/>
          <cell r="AH97"/>
          <cell r="AI97"/>
          <cell r="AJ97"/>
          <cell r="AK97"/>
          <cell r="AL97"/>
          <cell r="AM97"/>
          <cell r="AN97"/>
          <cell r="AO97"/>
          <cell r="AP97"/>
          <cell r="AQ97"/>
          <cell r="AR97"/>
          <cell r="AS97"/>
          <cell r="AT97"/>
          <cell r="AU97"/>
          <cell r="AV97"/>
          <cell r="AW97"/>
          <cell r="AX97"/>
          <cell r="AY97"/>
          <cell r="AZ97"/>
          <cell r="BA97"/>
          <cell r="BB97"/>
          <cell r="BC97"/>
          <cell r="BD97"/>
          <cell r="BE97"/>
          <cell r="BF97"/>
          <cell r="BG97"/>
          <cell r="BH97"/>
          <cell r="BI97"/>
          <cell r="BJ97"/>
          <cell r="BK97"/>
          <cell r="BL97"/>
          <cell r="BM97"/>
          <cell r="BN97"/>
          <cell r="BO97"/>
          <cell r="BP97"/>
          <cell r="BQ97"/>
          <cell r="BR97"/>
          <cell r="BS97"/>
          <cell r="BT97"/>
          <cell r="BU97"/>
          <cell r="BV97"/>
          <cell r="BW97"/>
          <cell r="BX97"/>
          <cell r="BY97"/>
          <cell r="BZ97"/>
          <cell r="CA97"/>
          <cell r="CB97"/>
          <cell r="CC97"/>
          <cell r="CD97"/>
          <cell r="CE97"/>
          <cell r="CF97"/>
          <cell r="CG97"/>
          <cell r="CH97"/>
          <cell r="CI97"/>
          <cell r="CJ97"/>
          <cell r="CK97"/>
          <cell r="CL97">
            <v>77660</v>
          </cell>
          <cell r="CM97">
            <v>1074577.6399999999</v>
          </cell>
          <cell r="CN97">
            <v>3164428.47</v>
          </cell>
          <cell r="CO97">
            <v>667057.27000000025</v>
          </cell>
          <cell r="CP97">
            <v>1249861.7200000004</v>
          </cell>
          <cell r="CQ97">
            <v>697386.65000000014</v>
          </cell>
          <cell r="CR97">
            <v>891788.01000000024</v>
          </cell>
          <cell r="CS97">
            <v>1091929.3799999997</v>
          </cell>
          <cell r="CT97">
            <v>1191416.1399999999</v>
          </cell>
          <cell r="CU97">
            <v>1143142.19</v>
          </cell>
          <cell r="CV97">
            <v>2199265.1999999997</v>
          </cell>
          <cell r="CW97">
            <v>3977237.29</v>
          </cell>
          <cell r="CX97">
            <v>2104751.61</v>
          </cell>
          <cell r="CY97">
            <v>964053.87</v>
          </cell>
          <cell r="CZ97">
            <v>3024119.0700000003</v>
          </cell>
          <cell r="DA97">
            <v>1097205.76</v>
          </cell>
          <cell r="DB97">
            <v>593941.83000000007</v>
          </cell>
          <cell r="DC97">
            <v>2276344.9</v>
          </cell>
          <cell r="DD97">
            <v>349559.56000000006</v>
          </cell>
          <cell r="DE97">
            <v>1341562.3399999999</v>
          </cell>
          <cell r="DF97">
            <v>328229.89</v>
          </cell>
          <cell r="DG97">
            <v>1158637.43</v>
          </cell>
          <cell r="DH97">
            <v>606415.77999999991</v>
          </cell>
          <cell r="DI97">
            <v>4582041.3</v>
          </cell>
          <cell r="DJ97">
            <v>1086971.1499999999</v>
          </cell>
          <cell r="DK97">
            <v>1306305.6900000002</v>
          </cell>
          <cell r="DL97">
            <v>2404016.9299999992</v>
          </cell>
          <cell r="DM97">
            <v>539463.14999999991</v>
          </cell>
          <cell r="DN97">
            <v>455124.36999999994</v>
          </cell>
          <cell r="DO97">
            <v>403939.28999999992</v>
          </cell>
          <cell r="DP97">
            <v>762127.46000000008</v>
          </cell>
          <cell r="DQ97">
            <v>2984947.5200000005</v>
          </cell>
          <cell r="DR97">
            <v>987522.90000000037</v>
          </cell>
          <cell r="DS97">
            <v>2646264.2999999998</v>
          </cell>
          <cell r="DT97">
            <v>740675.31</v>
          </cell>
          <cell r="DU97">
            <v>5305995.96</v>
          </cell>
          <cell r="DV97">
            <v>10079.34</v>
          </cell>
          <cell r="DW97">
            <v>643210.05999999982</v>
          </cell>
          <cell r="DX97">
            <v>2357652.9900000002</v>
          </cell>
          <cell r="DY97">
            <v>1200641.0900000001</v>
          </cell>
          <cell r="DZ97">
            <v>2439014.4700000002</v>
          </cell>
          <cell r="EA97">
            <v>164335.99</v>
          </cell>
          <cell r="EB97">
            <v>1051165.42</v>
          </cell>
          <cell r="EC97">
            <v>526120.15</v>
          </cell>
          <cell r="ED97">
            <v>3410704.75</v>
          </cell>
          <cell r="EE97">
            <v>1866021.33</v>
          </cell>
          <cell r="EF97">
            <v>2935296.45</v>
          </cell>
          <cell r="EG97">
            <v>10516579.09</v>
          </cell>
          <cell r="EH97">
            <v>1010</v>
          </cell>
          <cell r="EI97">
            <v>437077.96</v>
          </cell>
          <cell r="EJ97">
            <v>2564740.2200000002</v>
          </cell>
          <cell r="EK97">
            <v>735427.01</v>
          </cell>
          <cell r="EL97">
            <v>700208.25</v>
          </cell>
          <cell r="EM97">
            <v>1456109.61</v>
          </cell>
          <cell r="EN97">
            <v>1493000.87</v>
          </cell>
          <cell r="EO97">
            <v>2964968.57</v>
          </cell>
          <cell r="EP97">
            <v>3824679.63</v>
          </cell>
          <cell r="EQ97">
            <v>2388415.48</v>
          </cell>
          <cell r="ER97">
            <v>3022483.62</v>
          </cell>
          <cell r="ES97">
            <v>8215705.0499999998</v>
          </cell>
          <cell r="ET97">
            <v>31033.66</v>
          </cell>
          <cell r="EU97">
            <v>2281116.2599999998</v>
          </cell>
          <cell r="EV97">
            <v>3600137.18</v>
          </cell>
          <cell r="EW97">
            <v>1218773.67</v>
          </cell>
          <cell r="EX97">
            <v>1488510.36</v>
          </cell>
          <cell r="EY97">
            <v>2469572.83</v>
          </cell>
          <cell r="EZ97">
            <v>1172428.94</v>
          </cell>
          <cell r="FA97">
            <v>2244079.69</v>
          </cell>
          <cell r="FB97">
            <v>3480196.8</v>
          </cell>
          <cell r="FC97">
            <v>3547724.18</v>
          </cell>
          <cell r="FD97">
            <v>2265915.5499999998</v>
          </cell>
          <cell r="FE97">
            <v>6761395.8499999996</v>
          </cell>
          <cell r="FF97">
            <v>99006.6</v>
          </cell>
          <cell r="FG97">
            <v>1819632.21</v>
          </cell>
          <cell r="FH97">
            <v>3556257.45</v>
          </cell>
          <cell r="FI97">
            <v>1298353.71</v>
          </cell>
          <cell r="FJ97">
            <v>2194236.0299999998</v>
          </cell>
          <cell r="FK97">
            <v>1487101.06</v>
          </cell>
          <cell r="FL97">
            <v>3695060.6</v>
          </cell>
          <cell r="FM97">
            <v>1069449</v>
          </cell>
          <cell r="FN97">
            <v>3742161.66</v>
          </cell>
          <cell r="FO97">
            <v>4843530.18</v>
          </cell>
          <cell r="FP97">
            <v>3109078.63</v>
          </cell>
          <cell r="FQ97">
            <v>7625878.5099999998</v>
          </cell>
          <cell r="FR97"/>
          <cell r="FS97"/>
          <cell r="FT97"/>
          <cell r="FU97"/>
          <cell r="FV97"/>
          <cell r="FW97"/>
          <cell r="FX97"/>
          <cell r="FY97"/>
          <cell r="FZ97"/>
          <cell r="GA97"/>
          <cell r="GB97"/>
          <cell r="GC97"/>
          <cell r="GD97"/>
          <cell r="GE97"/>
          <cell r="GF97"/>
          <cell r="GG97"/>
          <cell r="GH97"/>
          <cell r="GI97"/>
          <cell r="GJ97"/>
          <cell r="GK97"/>
          <cell r="GL97"/>
          <cell r="GM97"/>
          <cell r="GN97"/>
          <cell r="GO97"/>
          <cell r="GP97"/>
          <cell r="GQ97"/>
          <cell r="GR97"/>
          <cell r="GS97"/>
          <cell r="GT97"/>
          <cell r="GU97"/>
          <cell r="GV97"/>
          <cell r="GW97"/>
          <cell r="GX97"/>
          <cell r="GY97"/>
          <cell r="GZ97"/>
          <cell r="HA97"/>
          <cell r="HB97"/>
          <cell r="HC97"/>
          <cell r="HD97"/>
          <cell r="HE97"/>
          <cell r="HF97"/>
          <cell r="HG97"/>
          <cell r="HH97"/>
          <cell r="HI97"/>
          <cell r="HJ97"/>
          <cell r="HK97"/>
          <cell r="HL97"/>
          <cell r="HM97"/>
          <cell r="HN97"/>
          <cell r="HO97"/>
          <cell r="HP97"/>
          <cell r="HQ97"/>
          <cell r="HR97"/>
          <cell r="HS97"/>
          <cell r="HT97"/>
          <cell r="HU97"/>
          <cell r="HV97"/>
          <cell r="HW97"/>
          <cell r="HX97"/>
          <cell r="HY97"/>
          <cell r="HZ97"/>
          <cell r="IA97"/>
          <cell r="IB97"/>
          <cell r="IC97"/>
          <cell r="ID97"/>
          <cell r="IE97"/>
          <cell r="IF97"/>
          <cell r="IG97"/>
          <cell r="IH97"/>
          <cell r="II97"/>
          <cell r="IJ97"/>
          <cell r="IK97"/>
          <cell r="IL97"/>
          <cell r="IM97"/>
          <cell r="IN97"/>
          <cell r="IO97"/>
          <cell r="IP97"/>
          <cell r="IQ97"/>
          <cell r="IR97"/>
          <cell r="IS97"/>
          <cell r="IT97"/>
          <cell r="IU97"/>
          <cell r="IV97"/>
          <cell r="IW97"/>
          <cell r="IX97"/>
          <cell r="IY97"/>
          <cell r="IZ97"/>
          <cell r="JA97"/>
          <cell r="JB97"/>
          <cell r="JC97"/>
          <cell r="JD97"/>
          <cell r="JE97"/>
          <cell r="JF97"/>
          <cell r="JG97"/>
          <cell r="JH97"/>
          <cell r="JI97"/>
          <cell r="JJ97"/>
          <cell r="JK97"/>
          <cell r="JL97"/>
          <cell r="JM97"/>
          <cell r="JN97"/>
          <cell r="JO97"/>
          <cell r="JP97"/>
          <cell r="JQ97"/>
          <cell r="JR97"/>
          <cell r="JS97"/>
          <cell r="JT97"/>
          <cell r="JU97"/>
          <cell r="JV97"/>
          <cell r="JW97"/>
          <cell r="JX97"/>
          <cell r="JY97"/>
          <cell r="JZ97"/>
          <cell r="KA97"/>
          <cell r="KB97"/>
          <cell r="KC97"/>
          <cell r="KD97"/>
          <cell r="KE97"/>
          <cell r="KF97"/>
          <cell r="KG97"/>
          <cell r="KH97"/>
          <cell r="KI97"/>
          <cell r="KJ97"/>
          <cell r="KK97"/>
          <cell r="KL97"/>
          <cell r="KM97"/>
          <cell r="KN97"/>
          <cell r="KO97"/>
          <cell r="KP97"/>
          <cell r="KQ97"/>
          <cell r="KR97"/>
          <cell r="KS97"/>
          <cell r="KT97"/>
          <cell r="KU97"/>
          <cell r="KV97"/>
          <cell r="KW97"/>
          <cell r="KX97"/>
          <cell r="KY97"/>
          <cell r="KZ97"/>
          <cell r="LA97"/>
          <cell r="LB97"/>
          <cell r="LC97"/>
          <cell r="LD97"/>
          <cell r="LE97"/>
          <cell r="LF97"/>
          <cell r="LG97"/>
          <cell r="LH97"/>
          <cell r="LI97"/>
        </row>
        <row r="98">
          <cell r="D98">
            <v>4181</v>
          </cell>
          <cell r="E98" t="str">
            <v>Subvencije za proizvodnju i pružanje usluga</v>
          </cell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V98"/>
          <cell r="W98"/>
          <cell r="X98"/>
          <cell r="Y98"/>
          <cell r="Z98"/>
          <cell r="AA98"/>
          <cell r="AB98"/>
          <cell r="AC98"/>
          <cell r="AD98"/>
          <cell r="AE98"/>
          <cell r="AF98"/>
          <cell r="AG98"/>
          <cell r="AH98"/>
          <cell r="AI98"/>
          <cell r="AJ98"/>
          <cell r="AK98"/>
          <cell r="AL98"/>
          <cell r="AM98"/>
          <cell r="AN98"/>
          <cell r="AO98"/>
          <cell r="AP98"/>
          <cell r="AQ98"/>
          <cell r="AR98"/>
          <cell r="AS98"/>
          <cell r="AT98"/>
          <cell r="AU98"/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  <cell r="BF98"/>
          <cell r="BG98"/>
          <cell r="BH98"/>
          <cell r="BI98"/>
          <cell r="BJ98"/>
          <cell r="BK98"/>
          <cell r="BL98"/>
          <cell r="BM98"/>
          <cell r="BN98"/>
          <cell r="BO98"/>
          <cell r="BP98"/>
          <cell r="BQ98"/>
          <cell r="BR98"/>
          <cell r="BS98"/>
          <cell r="BT98"/>
          <cell r="BU98"/>
          <cell r="BV98"/>
          <cell r="BW98"/>
          <cell r="BX98"/>
          <cell r="BY98"/>
          <cell r="BZ98"/>
          <cell r="CA98"/>
          <cell r="CB98"/>
          <cell r="CC98"/>
          <cell r="CD98"/>
          <cell r="CE98"/>
          <cell r="CF98"/>
          <cell r="CG98"/>
          <cell r="CH98"/>
          <cell r="CI98"/>
          <cell r="CJ98"/>
          <cell r="CK98"/>
          <cell r="CL98">
            <v>77660</v>
          </cell>
          <cell r="CM98">
            <v>1074577.6399999999</v>
          </cell>
          <cell r="CN98">
            <v>3164428.47</v>
          </cell>
          <cell r="CO98">
            <v>667057.27000000025</v>
          </cell>
          <cell r="CP98">
            <v>1249861.7200000004</v>
          </cell>
          <cell r="CQ98">
            <v>697386.65000000014</v>
          </cell>
          <cell r="CR98">
            <v>891788.01000000024</v>
          </cell>
          <cell r="CS98">
            <v>1091929.3799999997</v>
          </cell>
          <cell r="CT98">
            <v>1191416.1399999999</v>
          </cell>
          <cell r="CU98">
            <v>1143142.19</v>
          </cell>
          <cell r="CV98">
            <v>2199265.1999999997</v>
          </cell>
          <cell r="CW98">
            <v>3977237.29</v>
          </cell>
          <cell r="CX98">
            <v>2104751.61</v>
          </cell>
          <cell r="CY98">
            <v>964053.87</v>
          </cell>
          <cell r="CZ98">
            <v>3024119.0700000003</v>
          </cell>
          <cell r="DA98">
            <v>1097205.76</v>
          </cell>
          <cell r="DB98">
            <v>593941.83000000007</v>
          </cell>
          <cell r="DC98">
            <v>2276344.9</v>
          </cell>
          <cell r="DD98">
            <v>349559.56000000006</v>
          </cell>
          <cell r="DE98">
            <v>1341562.3399999999</v>
          </cell>
          <cell r="DF98">
            <v>328229.89</v>
          </cell>
          <cell r="DG98">
            <v>1158637.43</v>
          </cell>
          <cell r="DH98">
            <v>606415.77999999991</v>
          </cell>
          <cell r="DI98">
            <v>4582041.3</v>
          </cell>
          <cell r="DJ98">
            <v>1086971.1499999999</v>
          </cell>
          <cell r="DK98">
            <v>1306305.6900000002</v>
          </cell>
          <cell r="DL98">
            <v>2404016.9299999992</v>
          </cell>
          <cell r="DM98">
            <v>539463.14999999991</v>
          </cell>
          <cell r="DN98">
            <v>455124.36999999994</v>
          </cell>
          <cell r="DO98">
            <v>403939.28999999992</v>
          </cell>
          <cell r="DP98">
            <v>762127.46000000008</v>
          </cell>
          <cell r="DQ98">
            <v>2984947.5200000005</v>
          </cell>
          <cell r="DR98">
            <v>987522.90000000037</v>
          </cell>
          <cell r="DS98">
            <v>2646264.1</v>
          </cell>
          <cell r="DT98">
            <v>740388.31</v>
          </cell>
          <cell r="DU98">
            <v>5300995.9600000009</v>
          </cell>
          <cell r="DV98">
            <v>10079.34</v>
          </cell>
          <cell r="DW98">
            <v>643210.05999999982</v>
          </cell>
          <cell r="DX98">
            <v>2357652.9900000002</v>
          </cell>
          <cell r="DY98">
            <v>1200641.0900000001</v>
          </cell>
          <cell r="DZ98">
            <v>2439014.4700000002</v>
          </cell>
          <cell r="EB98"/>
          <cell r="EC98"/>
          <cell r="ED98"/>
          <cell r="EE98"/>
          <cell r="EF98"/>
          <cell r="EG98"/>
          <cell r="ET98"/>
          <cell r="EU98"/>
          <cell r="EV98"/>
          <cell r="EW98"/>
          <cell r="EX98"/>
          <cell r="EY98"/>
          <cell r="EZ98"/>
          <cell r="FA98"/>
          <cell r="FB98"/>
          <cell r="FC98"/>
          <cell r="FD98"/>
          <cell r="FE98"/>
          <cell r="FF98"/>
          <cell r="FG98"/>
          <cell r="FH98"/>
          <cell r="FI98"/>
          <cell r="FJ98"/>
          <cell r="FK98"/>
          <cell r="FL98"/>
          <cell r="FM98"/>
          <cell r="FN98"/>
          <cell r="FO98"/>
          <cell r="FP98"/>
          <cell r="FQ98"/>
          <cell r="FR98"/>
          <cell r="FS98"/>
          <cell r="FT98"/>
          <cell r="FU98"/>
          <cell r="FV98"/>
          <cell r="FW98"/>
          <cell r="FX98"/>
          <cell r="FY98"/>
          <cell r="FZ98"/>
          <cell r="GA98"/>
          <cell r="GB98"/>
          <cell r="GC98"/>
          <cell r="GD98"/>
          <cell r="GE98"/>
          <cell r="GF98"/>
          <cell r="GG98"/>
          <cell r="GH98"/>
          <cell r="GI98"/>
          <cell r="GJ98"/>
          <cell r="GK98"/>
          <cell r="GL98"/>
          <cell r="GM98"/>
          <cell r="GN98"/>
          <cell r="GO98"/>
          <cell r="GP98"/>
          <cell r="GQ98"/>
          <cell r="GR98"/>
          <cell r="GS98"/>
          <cell r="GT98"/>
          <cell r="GU98"/>
          <cell r="GV98"/>
          <cell r="GW98"/>
          <cell r="GX98"/>
          <cell r="GY98"/>
          <cell r="GZ98"/>
          <cell r="HA98"/>
          <cell r="HB98"/>
          <cell r="HC98"/>
          <cell r="HD98"/>
          <cell r="HE98"/>
          <cell r="HF98"/>
          <cell r="HG98"/>
          <cell r="HH98"/>
          <cell r="HI98"/>
          <cell r="HJ98"/>
          <cell r="HK98"/>
          <cell r="HL98"/>
          <cell r="HM98"/>
          <cell r="HN98"/>
          <cell r="HO98"/>
          <cell r="HP98"/>
          <cell r="HQ98"/>
          <cell r="HR98"/>
          <cell r="HS98"/>
          <cell r="HT98"/>
          <cell r="HU98"/>
          <cell r="HV98"/>
          <cell r="HW98"/>
          <cell r="HX98"/>
          <cell r="HY98"/>
          <cell r="HZ98"/>
          <cell r="IA98"/>
          <cell r="IB98"/>
          <cell r="IC98"/>
          <cell r="ID98"/>
          <cell r="IE98"/>
          <cell r="IF98"/>
          <cell r="IG98"/>
          <cell r="IH98"/>
          <cell r="II98"/>
          <cell r="IJ98"/>
          <cell r="IK98"/>
          <cell r="IL98"/>
          <cell r="IM98"/>
          <cell r="IN98"/>
          <cell r="IO98"/>
          <cell r="IP98"/>
          <cell r="IQ98"/>
          <cell r="IR98"/>
          <cell r="IS98"/>
          <cell r="IT98"/>
          <cell r="IU98"/>
          <cell r="IV98"/>
          <cell r="IW98"/>
          <cell r="IX98"/>
          <cell r="IY98"/>
          <cell r="IZ98"/>
          <cell r="JA98"/>
          <cell r="JB98"/>
          <cell r="JC98"/>
          <cell r="JD98"/>
          <cell r="JE98"/>
          <cell r="JF98"/>
          <cell r="JG98"/>
          <cell r="JH98"/>
          <cell r="JI98"/>
          <cell r="JJ98"/>
          <cell r="JK98"/>
          <cell r="JL98"/>
          <cell r="JM98"/>
          <cell r="JN98"/>
          <cell r="JO98"/>
          <cell r="JP98"/>
          <cell r="JQ98"/>
          <cell r="JR98"/>
          <cell r="JS98"/>
          <cell r="JT98"/>
          <cell r="JU98"/>
          <cell r="JV98"/>
          <cell r="JW98"/>
          <cell r="JX98"/>
          <cell r="JY98"/>
          <cell r="JZ98"/>
          <cell r="KA98"/>
          <cell r="KB98"/>
          <cell r="KC98"/>
          <cell r="KD98"/>
          <cell r="KE98"/>
          <cell r="KF98"/>
          <cell r="KG98"/>
          <cell r="KH98"/>
          <cell r="KI98"/>
          <cell r="KJ98"/>
          <cell r="KK98"/>
          <cell r="KL98"/>
          <cell r="KM98"/>
          <cell r="KN98"/>
          <cell r="KO98"/>
          <cell r="KP98"/>
          <cell r="KQ98"/>
          <cell r="KR98"/>
          <cell r="KS98"/>
          <cell r="KT98"/>
          <cell r="KU98"/>
          <cell r="KV98"/>
          <cell r="KW98"/>
          <cell r="KX98"/>
          <cell r="KY98"/>
          <cell r="KZ98"/>
          <cell r="LA98"/>
          <cell r="LB98"/>
          <cell r="LC98"/>
          <cell r="LD98"/>
          <cell r="LE98"/>
          <cell r="LF98"/>
          <cell r="LG98"/>
          <cell r="LH98"/>
          <cell r="LI98"/>
        </row>
        <row r="99">
          <cell r="D99">
            <v>4182</v>
          </cell>
          <cell r="E99" t="str">
            <v>Izvozne subvencije</v>
          </cell>
          <cell r="F99"/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/>
          <cell r="U99"/>
          <cell r="V99"/>
          <cell r="W99"/>
          <cell r="X99"/>
          <cell r="Y99"/>
          <cell r="Z99"/>
          <cell r="AA99"/>
          <cell r="AB99"/>
          <cell r="AC99"/>
          <cell r="AD99"/>
          <cell r="AE99"/>
          <cell r="AF99"/>
          <cell r="AG99"/>
          <cell r="AH99"/>
          <cell r="AI99"/>
          <cell r="AJ99"/>
          <cell r="AK99"/>
          <cell r="AL99"/>
          <cell r="AM99"/>
          <cell r="AN99"/>
          <cell r="AO99"/>
          <cell r="AP99"/>
          <cell r="AQ99"/>
          <cell r="AR99"/>
          <cell r="AS99"/>
          <cell r="AT99"/>
          <cell r="AU99"/>
          <cell r="AV99"/>
          <cell r="AW99"/>
          <cell r="AX99"/>
          <cell r="AY99"/>
          <cell r="AZ99"/>
          <cell r="BA99"/>
          <cell r="BB99"/>
          <cell r="BC99"/>
          <cell r="BD99"/>
          <cell r="BE99"/>
          <cell r="BF99"/>
          <cell r="BG99"/>
          <cell r="BH99"/>
          <cell r="BI99"/>
          <cell r="BJ99"/>
          <cell r="BK99"/>
          <cell r="BL99"/>
          <cell r="BM99"/>
          <cell r="BN99"/>
          <cell r="BO99"/>
          <cell r="BP99"/>
          <cell r="BQ99"/>
          <cell r="BR99"/>
          <cell r="BS99"/>
          <cell r="BT99"/>
          <cell r="BU99"/>
          <cell r="BV99"/>
          <cell r="BW99"/>
          <cell r="BX99"/>
          <cell r="BY99"/>
          <cell r="BZ99"/>
          <cell r="CA99"/>
          <cell r="CB99"/>
          <cell r="CC99"/>
          <cell r="CD99"/>
          <cell r="CE99"/>
          <cell r="CF99"/>
          <cell r="CG99"/>
          <cell r="CH99"/>
          <cell r="CI99"/>
          <cell r="CJ99"/>
          <cell r="CK99"/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/>
          <cell r="EB99"/>
          <cell r="EC99"/>
          <cell r="ED99"/>
          <cell r="EE99"/>
          <cell r="EF99"/>
          <cell r="EG99"/>
          <cell r="EH99"/>
          <cell r="EI99"/>
          <cell r="EJ99"/>
          <cell r="EK99"/>
          <cell r="EL99"/>
          <cell r="EM99"/>
          <cell r="EN99"/>
          <cell r="EO99"/>
          <cell r="EP99"/>
          <cell r="EQ99"/>
          <cell r="ER99"/>
          <cell r="ES99"/>
          <cell r="ET99"/>
          <cell r="EU99"/>
          <cell r="EV99"/>
          <cell r="EW99"/>
          <cell r="EX99"/>
          <cell r="EY99"/>
          <cell r="EZ99"/>
          <cell r="FA99"/>
          <cell r="FB99"/>
          <cell r="FC99"/>
          <cell r="FD99"/>
          <cell r="FE99"/>
          <cell r="FF99"/>
          <cell r="FG99"/>
          <cell r="FH99"/>
          <cell r="FI99"/>
          <cell r="FJ99"/>
          <cell r="FK99"/>
          <cell r="FL99"/>
          <cell r="FM99"/>
          <cell r="FN99"/>
          <cell r="FO99"/>
          <cell r="FP99"/>
          <cell r="FQ99"/>
          <cell r="FR99"/>
          <cell r="FS99"/>
          <cell r="FT99"/>
          <cell r="FU99"/>
          <cell r="FV99"/>
          <cell r="FW99"/>
          <cell r="FX99"/>
          <cell r="FY99"/>
          <cell r="FZ99"/>
          <cell r="GA99"/>
          <cell r="GB99"/>
          <cell r="GC99"/>
          <cell r="GD99"/>
          <cell r="GE99"/>
          <cell r="GF99"/>
          <cell r="GG99"/>
          <cell r="GH99"/>
          <cell r="GI99"/>
          <cell r="GJ99"/>
          <cell r="GK99"/>
          <cell r="GL99"/>
          <cell r="GM99"/>
          <cell r="GN99"/>
          <cell r="GO99"/>
          <cell r="GP99"/>
          <cell r="GQ99"/>
          <cell r="GR99"/>
          <cell r="GS99"/>
          <cell r="GT99"/>
          <cell r="GU99"/>
          <cell r="GV99"/>
          <cell r="GW99"/>
          <cell r="GX99"/>
          <cell r="GY99"/>
          <cell r="GZ99"/>
          <cell r="HA99"/>
          <cell r="HB99"/>
          <cell r="HC99"/>
          <cell r="HD99"/>
          <cell r="HE99"/>
          <cell r="HF99"/>
          <cell r="HG99"/>
          <cell r="HH99"/>
          <cell r="HI99"/>
          <cell r="HJ99"/>
          <cell r="HK99"/>
          <cell r="HL99"/>
          <cell r="HM99"/>
          <cell r="HN99"/>
          <cell r="HO99"/>
          <cell r="HP99"/>
          <cell r="HQ99"/>
          <cell r="HR99"/>
          <cell r="HS99"/>
          <cell r="HT99"/>
          <cell r="HU99"/>
          <cell r="HV99"/>
          <cell r="HW99"/>
          <cell r="HX99"/>
          <cell r="HY99"/>
          <cell r="HZ99"/>
          <cell r="IA99"/>
          <cell r="IB99"/>
          <cell r="IC99"/>
          <cell r="ID99"/>
          <cell r="IE99"/>
          <cell r="IF99"/>
          <cell r="IG99"/>
          <cell r="IH99"/>
          <cell r="II99"/>
          <cell r="IJ99"/>
          <cell r="IK99"/>
          <cell r="IL99"/>
          <cell r="IM99"/>
          <cell r="IN99"/>
          <cell r="IO99"/>
          <cell r="IP99"/>
          <cell r="IQ99"/>
          <cell r="IR99"/>
          <cell r="IS99"/>
          <cell r="IT99"/>
          <cell r="IU99"/>
          <cell r="IV99"/>
          <cell r="IW99"/>
          <cell r="IX99"/>
          <cell r="IY99"/>
          <cell r="IZ99"/>
          <cell r="JA99"/>
          <cell r="JB99"/>
          <cell r="JC99"/>
          <cell r="JD99"/>
          <cell r="JE99"/>
          <cell r="JF99"/>
          <cell r="JG99"/>
          <cell r="JH99"/>
          <cell r="JI99"/>
          <cell r="JJ99"/>
          <cell r="JK99"/>
          <cell r="JL99"/>
          <cell r="JM99"/>
          <cell r="JN99"/>
          <cell r="JO99"/>
          <cell r="JP99"/>
          <cell r="JQ99"/>
          <cell r="JR99"/>
          <cell r="JS99"/>
          <cell r="JT99"/>
          <cell r="JU99"/>
          <cell r="JV99"/>
          <cell r="JW99"/>
          <cell r="JX99"/>
          <cell r="JY99"/>
          <cell r="JZ99"/>
          <cell r="KA99"/>
          <cell r="KB99"/>
          <cell r="KC99"/>
          <cell r="KD99"/>
          <cell r="KE99"/>
          <cell r="KF99"/>
          <cell r="KG99"/>
          <cell r="KH99"/>
          <cell r="KI99"/>
          <cell r="KJ99"/>
          <cell r="KK99"/>
          <cell r="KL99"/>
          <cell r="KM99"/>
          <cell r="KN99"/>
          <cell r="KO99"/>
          <cell r="KP99"/>
          <cell r="KQ99"/>
          <cell r="KR99"/>
          <cell r="KS99"/>
          <cell r="KT99"/>
          <cell r="KU99"/>
          <cell r="KV99"/>
          <cell r="KW99"/>
          <cell r="KX99"/>
          <cell r="KY99"/>
          <cell r="KZ99"/>
          <cell r="LA99"/>
          <cell r="LB99"/>
          <cell r="LC99"/>
          <cell r="LD99"/>
          <cell r="LE99"/>
          <cell r="LF99"/>
          <cell r="LG99"/>
          <cell r="LH99"/>
          <cell r="LI99"/>
        </row>
        <row r="100">
          <cell r="D100">
            <v>4183</v>
          </cell>
          <cell r="E100" t="str">
            <v>Uvozne subvencije</v>
          </cell>
          <cell r="F100"/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/>
          <cell r="U100"/>
          <cell r="V100"/>
          <cell r="W100"/>
          <cell r="X100"/>
          <cell r="Y100"/>
          <cell r="Z100"/>
          <cell r="AA100"/>
          <cell r="AB100"/>
          <cell r="AC100"/>
          <cell r="AD100"/>
          <cell r="AE100"/>
          <cell r="AF100"/>
          <cell r="AG100"/>
          <cell r="AH100"/>
          <cell r="AI100"/>
          <cell r="AJ100"/>
          <cell r="AK100"/>
          <cell r="AL100"/>
          <cell r="AM100"/>
          <cell r="AN100"/>
          <cell r="AO100"/>
          <cell r="AP100"/>
          <cell r="AQ100"/>
          <cell r="AR100"/>
          <cell r="AS100"/>
          <cell r="AT100"/>
          <cell r="AU100"/>
          <cell r="AV100"/>
          <cell r="AW100"/>
          <cell r="AX100"/>
          <cell r="AY100"/>
          <cell r="AZ100"/>
          <cell r="BA100"/>
          <cell r="BB100"/>
          <cell r="BC100"/>
          <cell r="BD100"/>
          <cell r="BE100"/>
          <cell r="BF100"/>
          <cell r="BG100"/>
          <cell r="BH100"/>
          <cell r="BI100"/>
          <cell r="BJ100"/>
          <cell r="BK100"/>
          <cell r="BL100"/>
          <cell r="BM100"/>
          <cell r="BN100"/>
          <cell r="BO100"/>
          <cell r="BP100"/>
          <cell r="BQ100"/>
          <cell r="BR100"/>
          <cell r="BS100"/>
          <cell r="BT100"/>
          <cell r="BU100"/>
          <cell r="BV100"/>
          <cell r="BW100"/>
          <cell r="BX100"/>
          <cell r="BY100"/>
          <cell r="BZ100"/>
          <cell r="CA100"/>
          <cell r="CB100"/>
          <cell r="CC100"/>
          <cell r="CD100"/>
          <cell r="CE100"/>
          <cell r="CF100"/>
          <cell r="CG100"/>
          <cell r="CH100"/>
          <cell r="CI100"/>
          <cell r="CJ100"/>
          <cell r="CK100"/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/>
          <cell r="EB100"/>
          <cell r="EC100"/>
          <cell r="ED100"/>
          <cell r="EE100"/>
          <cell r="EF100"/>
          <cell r="EG100"/>
          <cell r="ET100"/>
          <cell r="EU100"/>
          <cell r="EV100"/>
          <cell r="EW100"/>
          <cell r="EX100"/>
          <cell r="EY100"/>
          <cell r="EZ100"/>
          <cell r="FA100"/>
          <cell r="FB100"/>
          <cell r="FC100"/>
          <cell r="FD100"/>
          <cell r="FE100"/>
          <cell r="FF100"/>
          <cell r="FG100"/>
          <cell r="FH100"/>
          <cell r="FI100"/>
          <cell r="FJ100"/>
          <cell r="FK100"/>
          <cell r="FL100"/>
          <cell r="FM100"/>
          <cell r="FN100"/>
          <cell r="FO100"/>
          <cell r="FP100"/>
          <cell r="FQ100"/>
          <cell r="FR100"/>
          <cell r="FS100"/>
          <cell r="FT100"/>
          <cell r="FU100"/>
          <cell r="FV100"/>
          <cell r="FW100"/>
          <cell r="FX100"/>
          <cell r="FY100"/>
          <cell r="FZ100"/>
          <cell r="GA100"/>
          <cell r="GB100"/>
          <cell r="GC100"/>
          <cell r="GD100"/>
          <cell r="GE100"/>
          <cell r="GF100"/>
          <cell r="GG100"/>
          <cell r="GH100"/>
          <cell r="GI100"/>
          <cell r="GJ100"/>
          <cell r="GK100"/>
          <cell r="GL100"/>
          <cell r="GM100"/>
          <cell r="GN100"/>
          <cell r="GO100"/>
          <cell r="GP100"/>
          <cell r="GQ100"/>
          <cell r="GR100"/>
          <cell r="GS100"/>
          <cell r="GT100"/>
          <cell r="GU100"/>
          <cell r="GV100"/>
          <cell r="GW100"/>
          <cell r="GX100"/>
          <cell r="GY100"/>
          <cell r="GZ100"/>
          <cell r="HA100"/>
          <cell r="HB100"/>
          <cell r="HC100"/>
          <cell r="HD100"/>
          <cell r="HE100"/>
          <cell r="HF100"/>
          <cell r="HG100"/>
          <cell r="HH100"/>
          <cell r="HI100"/>
          <cell r="HJ100"/>
          <cell r="HK100"/>
          <cell r="HL100"/>
          <cell r="HM100"/>
          <cell r="HN100"/>
          <cell r="HO100"/>
          <cell r="HP100"/>
          <cell r="HQ100"/>
          <cell r="HR100"/>
          <cell r="HS100"/>
          <cell r="HT100"/>
          <cell r="HU100"/>
          <cell r="HV100"/>
          <cell r="HW100"/>
          <cell r="HX100"/>
          <cell r="HY100"/>
          <cell r="HZ100"/>
          <cell r="IA100"/>
          <cell r="IB100"/>
          <cell r="IC100"/>
          <cell r="ID100"/>
          <cell r="IE100"/>
          <cell r="IF100"/>
          <cell r="IG100"/>
          <cell r="IH100"/>
          <cell r="II100"/>
          <cell r="IJ100"/>
          <cell r="IK100"/>
          <cell r="IL100"/>
          <cell r="IM100"/>
          <cell r="IN100"/>
          <cell r="IO100"/>
          <cell r="IP100"/>
          <cell r="IQ100"/>
          <cell r="IR100"/>
          <cell r="IS100"/>
          <cell r="IT100"/>
          <cell r="IU100"/>
          <cell r="IV100"/>
          <cell r="IW100"/>
          <cell r="IX100"/>
          <cell r="IY100"/>
          <cell r="IZ100"/>
          <cell r="JA100"/>
          <cell r="JB100"/>
          <cell r="JC100"/>
          <cell r="JD100"/>
          <cell r="JE100"/>
          <cell r="JF100"/>
          <cell r="JG100"/>
          <cell r="JH100"/>
          <cell r="JI100"/>
          <cell r="JJ100"/>
          <cell r="JK100"/>
          <cell r="JL100"/>
          <cell r="JM100"/>
          <cell r="JN100"/>
          <cell r="JO100"/>
          <cell r="JP100"/>
          <cell r="JQ100"/>
          <cell r="JR100"/>
          <cell r="JS100"/>
          <cell r="JT100"/>
          <cell r="JU100"/>
          <cell r="JV100"/>
          <cell r="JW100"/>
          <cell r="JX100"/>
          <cell r="JY100"/>
          <cell r="JZ100"/>
          <cell r="KA100"/>
          <cell r="KB100"/>
          <cell r="KC100"/>
          <cell r="KD100"/>
          <cell r="KE100"/>
          <cell r="KF100"/>
          <cell r="KG100"/>
          <cell r="KH100"/>
          <cell r="KI100"/>
          <cell r="KJ100"/>
          <cell r="KK100"/>
          <cell r="KL100"/>
          <cell r="KM100"/>
          <cell r="KN100"/>
          <cell r="KO100"/>
          <cell r="KP100"/>
          <cell r="KQ100"/>
          <cell r="KR100"/>
          <cell r="KS100"/>
          <cell r="KT100"/>
          <cell r="KU100"/>
          <cell r="KV100"/>
          <cell r="KW100"/>
          <cell r="KX100"/>
          <cell r="KY100"/>
          <cell r="KZ100"/>
          <cell r="LA100"/>
          <cell r="LB100"/>
          <cell r="LC100"/>
          <cell r="LD100"/>
          <cell r="LE100"/>
          <cell r="LF100"/>
          <cell r="LG100"/>
          <cell r="LH100"/>
          <cell r="LI100"/>
        </row>
        <row r="101">
          <cell r="C101">
            <v>419</v>
          </cell>
          <cell r="D101">
            <v>419</v>
          </cell>
          <cell r="E101" t="str">
            <v>Ostali izdaci</v>
          </cell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  <cell r="V101"/>
          <cell r="W101"/>
          <cell r="X101"/>
          <cell r="Y101"/>
          <cell r="Z101"/>
          <cell r="AA101"/>
          <cell r="AB101"/>
          <cell r="AC101"/>
          <cell r="AD101"/>
          <cell r="AE101"/>
          <cell r="AF101"/>
          <cell r="AG101"/>
          <cell r="AH101"/>
          <cell r="AI101"/>
          <cell r="AJ101"/>
          <cell r="AK101"/>
          <cell r="AL101"/>
          <cell r="AM101"/>
          <cell r="AN101"/>
          <cell r="AO101"/>
          <cell r="AP101"/>
          <cell r="AQ101"/>
          <cell r="AR101"/>
          <cell r="AS101"/>
          <cell r="AT101"/>
          <cell r="AU101"/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  <cell r="BF101"/>
          <cell r="BG101"/>
          <cell r="BH101"/>
          <cell r="BI101"/>
          <cell r="BJ101"/>
          <cell r="BK101"/>
          <cell r="BL101"/>
          <cell r="BM101"/>
          <cell r="BN101"/>
          <cell r="BO101"/>
          <cell r="BP101"/>
          <cell r="BQ101"/>
          <cell r="BR101"/>
          <cell r="BS101"/>
          <cell r="BT101"/>
          <cell r="BU101"/>
          <cell r="BV101"/>
          <cell r="BW101"/>
          <cell r="BX101"/>
          <cell r="BY101"/>
          <cell r="BZ101"/>
          <cell r="CA101"/>
          <cell r="CB101"/>
          <cell r="CC101"/>
          <cell r="CD101"/>
          <cell r="CE101"/>
          <cell r="CF101"/>
          <cell r="CG101"/>
          <cell r="CH101"/>
          <cell r="CI101"/>
          <cell r="CJ101"/>
          <cell r="CK101"/>
          <cell r="CL101">
            <v>581683.60000000021</v>
          </cell>
          <cell r="CM101">
            <v>1362314.9500000002</v>
          </cell>
          <cell r="CN101">
            <v>3124988.67</v>
          </cell>
          <cell r="CO101">
            <v>1637869.83</v>
          </cell>
          <cell r="CP101">
            <v>1862941.280000001</v>
          </cell>
          <cell r="CQ101">
            <v>1673742.2199999997</v>
          </cell>
          <cell r="CR101">
            <v>1597215.3400000008</v>
          </cell>
          <cell r="CS101">
            <v>1583362.94</v>
          </cell>
          <cell r="CT101">
            <v>1556662.8600000006</v>
          </cell>
          <cell r="CU101">
            <v>1657284.79</v>
          </cell>
          <cell r="CV101">
            <v>1584386.8800000004</v>
          </cell>
          <cell r="CW101">
            <v>3716241.4299999992</v>
          </cell>
          <cell r="CX101">
            <v>821797.4</v>
          </cell>
          <cell r="CY101">
            <v>2611405.5699999998</v>
          </cell>
          <cell r="CZ101">
            <v>1966059.37</v>
          </cell>
          <cell r="DA101">
            <v>1331079.99</v>
          </cell>
          <cell r="DB101">
            <v>1761449.05</v>
          </cell>
          <cell r="DC101">
            <v>3332910.8</v>
          </cell>
          <cell r="DD101">
            <v>2707785.53</v>
          </cell>
          <cell r="DE101">
            <v>2480482.61</v>
          </cell>
          <cell r="DF101">
            <v>3097475.87</v>
          </cell>
          <cell r="DG101">
            <v>2804532.34</v>
          </cell>
          <cell r="DH101">
            <v>2176272.3199999998</v>
          </cell>
          <cell r="DI101">
            <v>4716230.8</v>
          </cell>
          <cell r="DJ101">
            <v>711681.39</v>
          </cell>
          <cell r="DK101">
            <v>1713202.34</v>
          </cell>
          <cell r="DL101">
            <v>2690115</v>
          </cell>
          <cell r="DM101">
            <v>1995010.18</v>
          </cell>
          <cell r="DN101">
            <v>2810397.76</v>
          </cell>
          <cell r="DO101">
            <v>1799602.39</v>
          </cell>
          <cell r="DP101">
            <v>3588410.08</v>
          </cell>
          <cell r="DQ101">
            <v>1624978.82</v>
          </cell>
          <cell r="DR101">
            <v>2825020.19</v>
          </cell>
          <cell r="DS101">
            <v>2074664.12</v>
          </cell>
          <cell r="DT101">
            <v>1731618.74</v>
          </cell>
          <cell r="DU101">
            <v>7182059.0599999996</v>
          </cell>
          <cell r="DV101">
            <v>957980.63</v>
          </cell>
          <cell r="DW101">
            <v>3319870.14</v>
          </cell>
          <cell r="DX101">
            <v>3074118.5</v>
          </cell>
          <cell r="DY101">
            <v>2282641.9700000002</v>
          </cell>
          <cell r="DZ101">
            <v>2819109.17</v>
          </cell>
          <cell r="EA101">
            <v>2698411.47</v>
          </cell>
          <cell r="EB101">
            <v>1727146.57</v>
          </cell>
          <cell r="EC101">
            <v>2512983.86</v>
          </cell>
          <cell r="ED101">
            <v>3344109.35</v>
          </cell>
          <cell r="EE101">
            <v>2190412.1</v>
          </cell>
          <cell r="EF101">
            <v>2741929.74</v>
          </cell>
          <cell r="EG101">
            <v>6700842.0499999998</v>
          </cell>
          <cell r="EH101">
            <v>640573.4</v>
          </cell>
          <cell r="EI101">
            <v>1813144.72</v>
          </cell>
          <cell r="EJ101">
            <v>3850774.87</v>
          </cell>
          <cell r="EK101">
            <v>2537947.84</v>
          </cell>
          <cell r="EL101">
            <v>2629633.84</v>
          </cell>
          <cell r="EM101">
            <v>2647992.59</v>
          </cell>
          <cell r="EN101">
            <v>2526292.0099999998</v>
          </cell>
          <cell r="EO101">
            <v>2670416.61</v>
          </cell>
          <cell r="EP101">
            <v>2766749.02</v>
          </cell>
          <cell r="EQ101">
            <v>3382897.72</v>
          </cell>
          <cell r="ER101">
            <v>4807051.49</v>
          </cell>
          <cell r="ES101">
            <v>7968970.9500000002</v>
          </cell>
          <cell r="ET101">
            <v>586002.18999999994</v>
          </cell>
          <cell r="EU101">
            <v>3384331.52</v>
          </cell>
          <cell r="EV101">
            <v>2155321.13</v>
          </cell>
          <cell r="EW101">
            <v>2882966.63</v>
          </cell>
          <cell r="EX101">
            <v>2637225.6800000002</v>
          </cell>
          <cell r="EY101">
            <v>3635960.61</v>
          </cell>
          <cell r="EZ101">
            <v>2919935.46</v>
          </cell>
          <cell r="FA101">
            <v>3454663.76</v>
          </cell>
          <cell r="FB101">
            <v>3201193.66</v>
          </cell>
          <cell r="FC101">
            <v>3091262.43</v>
          </cell>
          <cell r="FD101">
            <v>3357403.41</v>
          </cell>
          <cell r="FE101">
            <v>12250161.189999999</v>
          </cell>
          <cell r="FF101">
            <v>593661.06999999995</v>
          </cell>
          <cell r="FG101">
            <v>3184422.4499999997</v>
          </cell>
          <cell r="FH101">
            <v>1911593.9200000002</v>
          </cell>
          <cell r="FI101">
            <v>5060376.17</v>
          </cell>
          <cell r="FJ101">
            <v>1791664.6799999997</v>
          </cell>
          <cell r="FK101">
            <v>3619345.61</v>
          </cell>
          <cell r="FL101">
            <v>3434481.15</v>
          </cell>
          <cell r="FM101">
            <v>3512741.98</v>
          </cell>
          <cell r="FN101">
            <v>2623756.12</v>
          </cell>
          <cell r="FO101">
            <v>2685510.83</v>
          </cell>
          <cell r="FP101">
            <v>2774876.43</v>
          </cell>
          <cell r="FQ101">
            <v>7691630.9299999988</v>
          </cell>
          <cell r="FR101"/>
          <cell r="FS101"/>
          <cell r="FT101"/>
          <cell r="FU101"/>
          <cell r="FV101"/>
          <cell r="FW101"/>
          <cell r="FX101"/>
          <cell r="FY101"/>
          <cell r="FZ101"/>
          <cell r="GA101"/>
          <cell r="GB101"/>
          <cell r="GC101"/>
          <cell r="GD101"/>
          <cell r="GE101"/>
          <cell r="GF101"/>
          <cell r="GG101"/>
          <cell r="GH101"/>
          <cell r="GI101"/>
          <cell r="GJ101"/>
          <cell r="GK101"/>
          <cell r="GL101"/>
          <cell r="GM101"/>
          <cell r="GN101"/>
          <cell r="GO101"/>
          <cell r="GP101"/>
          <cell r="GQ101"/>
          <cell r="GR101"/>
          <cell r="GS101"/>
          <cell r="GT101"/>
          <cell r="GU101"/>
          <cell r="GV101"/>
          <cell r="GW101"/>
          <cell r="GX101"/>
          <cell r="GY101"/>
          <cell r="GZ101"/>
          <cell r="HA101"/>
          <cell r="HB101"/>
          <cell r="HC101"/>
          <cell r="HD101"/>
          <cell r="HE101"/>
          <cell r="HF101"/>
          <cell r="HG101"/>
          <cell r="HH101"/>
          <cell r="HI101"/>
          <cell r="HJ101"/>
          <cell r="HK101"/>
          <cell r="HL101"/>
          <cell r="HM101"/>
          <cell r="HN101"/>
          <cell r="HO101"/>
          <cell r="HP101"/>
          <cell r="HQ101"/>
          <cell r="HR101"/>
          <cell r="HS101"/>
          <cell r="HT101"/>
          <cell r="HU101"/>
          <cell r="HV101"/>
          <cell r="HW101"/>
          <cell r="HX101"/>
          <cell r="HY101"/>
          <cell r="HZ101"/>
          <cell r="IA101"/>
          <cell r="IB101"/>
          <cell r="IC101"/>
          <cell r="ID101"/>
          <cell r="IE101"/>
          <cell r="IF101"/>
          <cell r="IG101"/>
          <cell r="IH101"/>
          <cell r="II101"/>
          <cell r="IJ101"/>
          <cell r="IK101"/>
          <cell r="IL101"/>
          <cell r="IM101"/>
          <cell r="IN101"/>
          <cell r="IO101"/>
          <cell r="IP101"/>
          <cell r="IQ101"/>
          <cell r="IR101"/>
          <cell r="IS101"/>
          <cell r="IT101"/>
          <cell r="IU101"/>
          <cell r="IV101"/>
          <cell r="IW101"/>
          <cell r="IX101"/>
          <cell r="IY101"/>
          <cell r="IZ101"/>
          <cell r="JA101"/>
          <cell r="JB101"/>
          <cell r="JC101"/>
          <cell r="JD101"/>
          <cell r="JE101"/>
          <cell r="JF101"/>
          <cell r="JG101"/>
          <cell r="JH101"/>
          <cell r="JI101"/>
          <cell r="JJ101"/>
          <cell r="JK101"/>
          <cell r="JL101"/>
          <cell r="JM101"/>
          <cell r="JN101"/>
          <cell r="JO101"/>
          <cell r="JP101"/>
          <cell r="JQ101"/>
          <cell r="JR101"/>
          <cell r="JS101"/>
          <cell r="JT101"/>
          <cell r="JU101"/>
          <cell r="JV101"/>
          <cell r="JW101"/>
          <cell r="JX101"/>
          <cell r="JY101"/>
          <cell r="JZ101"/>
          <cell r="KA101"/>
          <cell r="KB101"/>
          <cell r="KC101"/>
          <cell r="KD101"/>
          <cell r="KE101"/>
          <cell r="KF101"/>
          <cell r="KG101"/>
          <cell r="KH101"/>
          <cell r="KI101"/>
          <cell r="KJ101"/>
          <cell r="KK101"/>
          <cell r="KL101"/>
          <cell r="KM101"/>
          <cell r="KN101"/>
          <cell r="KO101"/>
          <cell r="KP101"/>
          <cell r="KQ101"/>
          <cell r="KR101"/>
          <cell r="KS101"/>
          <cell r="KT101"/>
          <cell r="KU101"/>
          <cell r="KV101"/>
          <cell r="KW101"/>
          <cell r="KX101"/>
          <cell r="KY101"/>
          <cell r="KZ101"/>
          <cell r="LA101"/>
          <cell r="LB101"/>
          <cell r="LC101"/>
          <cell r="LD101"/>
          <cell r="LE101"/>
          <cell r="LF101"/>
          <cell r="LG101"/>
          <cell r="LH101"/>
          <cell r="LI101"/>
        </row>
        <row r="102">
          <cell r="D102">
            <v>4191</v>
          </cell>
          <cell r="E102" t="str">
            <v>Izdaci po osnovu isplate ugovora o djelu</v>
          </cell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>
            <v>283086.12000000017</v>
          </cell>
          <cell r="CM102">
            <v>367364.43000000005</v>
          </cell>
          <cell r="CN102">
            <v>444242.45999999967</v>
          </cell>
          <cell r="CO102">
            <v>365150.47000000015</v>
          </cell>
          <cell r="CP102">
            <v>388210.11000000022</v>
          </cell>
          <cell r="CQ102">
            <v>570502.57999999973</v>
          </cell>
          <cell r="CR102">
            <v>448100.37000000064</v>
          </cell>
          <cell r="CS102">
            <v>462249.64999999991</v>
          </cell>
          <cell r="CT102">
            <v>489608.62000000052</v>
          </cell>
          <cell r="CU102">
            <v>433406.06000000058</v>
          </cell>
          <cell r="CV102">
            <v>591397.98000000045</v>
          </cell>
          <cell r="CW102">
            <v>413093.39999999967</v>
          </cell>
          <cell r="CX102">
            <v>223276.44</v>
          </cell>
          <cell r="CY102">
            <v>435701.33</v>
          </cell>
          <cell r="CZ102">
            <v>530241.54</v>
          </cell>
          <cell r="DA102">
            <v>521938.69</v>
          </cell>
          <cell r="DB102">
            <v>443361.15</v>
          </cell>
          <cell r="DC102">
            <v>438981.08</v>
          </cell>
          <cell r="DD102">
            <v>677741</v>
          </cell>
          <cell r="DE102">
            <v>331715.65999999997</v>
          </cell>
          <cell r="DF102">
            <v>543994.44999999995</v>
          </cell>
          <cell r="DG102">
            <v>516088.11</v>
          </cell>
          <cell r="DH102">
            <v>521712.05</v>
          </cell>
          <cell r="DI102">
            <v>589448.55000000016</v>
          </cell>
          <cell r="DJ102">
            <v>531486.84999999974</v>
          </cell>
          <cell r="DK102">
            <v>516913.49999999913</v>
          </cell>
          <cell r="DL102">
            <v>410429.48999999993</v>
          </cell>
          <cell r="DM102">
            <v>511303.38999999932</v>
          </cell>
          <cell r="DN102">
            <v>441792.22999999952</v>
          </cell>
          <cell r="DO102">
            <v>548658.30999999924</v>
          </cell>
          <cell r="DP102">
            <v>492166.62999999954</v>
          </cell>
          <cell r="DQ102">
            <v>394101.95999999956</v>
          </cell>
          <cell r="DR102">
            <v>595246.11999999941</v>
          </cell>
          <cell r="DS102">
            <v>492074.81999999966</v>
          </cell>
          <cell r="DT102">
            <v>646040.06000000029</v>
          </cell>
          <cell r="DU102">
            <v>531234.81999999948</v>
          </cell>
          <cell r="DV102">
            <v>668748.63999999966</v>
          </cell>
          <cell r="DW102">
            <v>581398.2099999995</v>
          </cell>
          <cell r="DX102">
            <v>584947.7899999998</v>
          </cell>
          <cell r="DY102">
            <v>537409.48000000045</v>
          </cell>
          <cell r="DZ102">
            <v>590009.09</v>
          </cell>
          <cell r="EB102"/>
          <cell r="EC102"/>
          <cell r="ED102"/>
          <cell r="EE102"/>
          <cell r="EF102"/>
          <cell r="EG102"/>
          <cell r="EH102"/>
          <cell r="EI102"/>
          <cell r="EJ102"/>
          <cell r="EK102"/>
          <cell r="EL102"/>
          <cell r="EM102"/>
          <cell r="EN102"/>
          <cell r="EO102"/>
          <cell r="EP102"/>
          <cell r="EQ102"/>
          <cell r="ER102"/>
          <cell r="ES102"/>
          <cell r="ET102"/>
          <cell r="EU102"/>
          <cell r="EV102"/>
          <cell r="EW102"/>
          <cell r="EX102"/>
          <cell r="EY102"/>
          <cell r="EZ102"/>
          <cell r="FA102"/>
          <cell r="FB102"/>
          <cell r="FC102"/>
          <cell r="FD102"/>
          <cell r="FE102"/>
          <cell r="FF102"/>
          <cell r="FG102"/>
          <cell r="FH102"/>
          <cell r="FI102"/>
          <cell r="FJ102"/>
          <cell r="FK102"/>
          <cell r="FL102"/>
          <cell r="FM102"/>
          <cell r="FN102"/>
          <cell r="FO102"/>
          <cell r="FP102"/>
          <cell r="FQ102"/>
          <cell r="FR102"/>
          <cell r="FS102"/>
          <cell r="FT102"/>
          <cell r="FU102"/>
          <cell r="FV102"/>
          <cell r="FW102"/>
          <cell r="FX102"/>
          <cell r="FY102"/>
          <cell r="FZ102"/>
          <cell r="GA102"/>
          <cell r="GB102"/>
          <cell r="GC102"/>
          <cell r="GD102"/>
          <cell r="GE102"/>
          <cell r="GF102"/>
          <cell r="GG102"/>
          <cell r="GH102"/>
          <cell r="GI102"/>
          <cell r="GJ102"/>
          <cell r="GK102"/>
          <cell r="GL102"/>
          <cell r="GM102"/>
          <cell r="GN102"/>
          <cell r="GO102"/>
          <cell r="GP102"/>
          <cell r="GQ102"/>
          <cell r="GR102"/>
          <cell r="GS102"/>
          <cell r="GT102"/>
          <cell r="GU102"/>
          <cell r="GV102"/>
          <cell r="GW102"/>
          <cell r="GX102"/>
          <cell r="GY102"/>
          <cell r="GZ102"/>
          <cell r="HA102"/>
          <cell r="HB102"/>
          <cell r="HC102"/>
          <cell r="HD102"/>
          <cell r="HE102"/>
          <cell r="HF102"/>
          <cell r="HG102"/>
          <cell r="HH102"/>
          <cell r="HI102"/>
          <cell r="HJ102"/>
          <cell r="HK102"/>
          <cell r="HL102"/>
          <cell r="HM102"/>
          <cell r="HN102"/>
          <cell r="HO102"/>
          <cell r="HP102"/>
          <cell r="HQ102"/>
          <cell r="HR102"/>
          <cell r="HS102"/>
          <cell r="HT102"/>
          <cell r="HU102"/>
          <cell r="HV102"/>
          <cell r="HW102"/>
          <cell r="HX102"/>
          <cell r="HY102"/>
          <cell r="HZ102"/>
          <cell r="IA102"/>
          <cell r="IB102"/>
          <cell r="IC102"/>
          <cell r="ID102"/>
          <cell r="IE102"/>
          <cell r="IF102"/>
          <cell r="IG102"/>
          <cell r="IH102"/>
          <cell r="II102"/>
          <cell r="IJ102"/>
          <cell r="IK102"/>
          <cell r="IL102"/>
          <cell r="IM102"/>
          <cell r="IN102"/>
          <cell r="IO102"/>
          <cell r="IP102"/>
          <cell r="IQ102"/>
          <cell r="IR102"/>
          <cell r="IS102"/>
          <cell r="IT102"/>
          <cell r="IU102"/>
          <cell r="IV102"/>
          <cell r="IW102"/>
          <cell r="IX102"/>
          <cell r="IY102"/>
          <cell r="IZ102"/>
          <cell r="JA102"/>
          <cell r="JB102"/>
          <cell r="JC102"/>
          <cell r="JD102"/>
          <cell r="JE102"/>
          <cell r="JF102"/>
          <cell r="JG102"/>
          <cell r="JH102"/>
          <cell r="JI102"/>
          <cell r="JJ102"/>
          <cell r="JK102"/>
          <cell r="JL102"/>
          <cell r="JM102"/>
          <cell r="JN102"/>
          <cell r="JO102"/>
          <cell r="JP102"/>
          <cell r="JQ102"/>
          <cell r="JR102"/>
          <cell r="JS102"/>
          <cell r="JT102"/>
          <cell r="JU102"/>
          <cell r="JV102"/>
          <cell r="JW102"/>
          <cell r="JX102"/>
          <cell r="JY102"/>
          <cell r="JZ102"/>
          <cell r="KA102"/>
          <cell r="KB102"/>
          <cell r="KC102"/>
          <cell r="KD102"/>
          <cell r="KE102"/>
          <cell r="KF102"/>
          <cell r="KG102"/>
          <cell r="KH102"/>
          <cell r="KI102"/>
          <cell r="KJ102"/>
          <cell r="KK102"/>
          <cell r="KL102"/>
          <cell r="KM102"/>
          <cell r="KN102"/>
          <cell r="KO102"/>
          <cell r="KP102"/>
          <cell r="KQ102"/>
          <cell r="KR102"/>
          <cell r="KS102"/>
          <cell r="KT102"/>
          <cell r="KU102"/>
          <cell r="KV102"/>
          <cell r="KW102"/>
          <cell r="KX102"/>
          <cell r="KY102"/>
          <cell r="KZ102"/>
          <cell r="LA102"/>
          <cell r="LB102"/>
          <cell r="LC102"/>
          <cell r="LD102"/>
          <cell r="LE102"/>
          <cell r="LF102"/>
          <cell r="LG102"/>
          <cell r="LH102"/>
          <cell r="LI102"/>
        </row>
        <row r="103">
          <cell r="D103">
            <v>4192</v>
          </cell>
          <cell r="E103" t="str">
            <v>Izdaci po osnovu troškova sudskih postupaka</v>
          </cell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V103"/>
          <cell r="W103"/>
          <cell r="X103"/>
          <cell r="Y103"/>
          <cell r="Z103"/>
          <cell r="AA103"/>
          <cell r="AB103"/>
          <cell r="AC103"/>
          <cell r="AD103"/>
          <cell r="AE103"/>
          <cell r="AF103"/>
          <cell r="AG103"/>
          <cell r="AH103"/>
          <cell r="AI103"/>
          <cell r="AJ103"/>
          <cell r="AK103"/>
          <cell r="AL103"/>
          <cell r="AM103"/>
          <cell r="AN103"/>
          <cell r="AO103"/>
          <cell r="AP103"/>
          <cell r="AQ103"/>
          <cell r="AR103"/>
          <cell r="AS103"/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/>
          <cell r="BG103"/>
          <cell r="BH103"/>
          <cell r="BI103"/>
          <cell r="BJ103"/>
          <cell r="BK103"/>
          <cell r="BL103"/>
          <cell r="BM103"/>
          <cell r="BN103"/>
          <cell r="BO103"/>
          <cell r="BP103"/>
          <cell r="BQ103"/>
          <cell r="BR103"/>
          <cell r="BS103"/>
          <cell r="BT103"/>
          <cell r="BU103"/>
          <cell r="BV103"/>
          <cell r="BW103"/>
          <cell r="BX103"/>
          <cell r="BY103"/>
          <cell r="BZ103"/>
          <cell r="CA103"/>
          <cell r="CB103"/>
          <cell r="CC103"/>
          <cell r="CD103"/>
          <cell r="CE103"/>
          <cell r="CF103"/>
          <cell r="CG103"/>
          <cell r="CH103"/>
          <cell r="CI103"/>
          <cell r="CJ103"/>
          <cell r="CK103"/>
          <cell r="CL103">
            <v>3280.2200000000003</v>
          </cell>
          <cell r="CM103">
            <v>85409.770000000019</v>
          </cell>
          <cell r="CN103">
            <v>144108.80000000005</v>
          </cell>
          <cell r="CO103">
            <v>79898.049999999974</v>
          </cell>
          <cell r="CP103">
            <v>47061.93</v>
          </cell>
          <cell r="CQ103">
            <v>82660.480000000069</v>
          </cell>
          <cell r="CR103">
            <v>61924.409999999989</v>
          </cell>
          <cell r="CS103">
            <v>45003.42000000002</v>
          </cell>
          <cell r="CT103">
            <v>55110.779999999992</v>
          </cell>
          <cell r="CU103">
            <v>80659.240000000034</v>
          </cell>
          <cell r="CV103">
            <v>137519.99000000008</v>
          </cell>
          <cell r="CW103">
            <v>167225.20000000016</v>
          </cell>
          <cell r="CX103">
            <v>36372.65</v>
          </cell>
          <cell r="CY103">
            <v>70289.03</v>
          </cell>
          <cell r="CZ103">
            <v>76064.210000000006</v>
          </cell>
          <cell r="DA103">
            <v>52950.81</v>
          </cell>
          <cell r="DB103">
            <v>97021.6</v>
          </cell>
          <cell r="DC103">
            <v>80975.61</v>
          </cell>
          <cell r="DD103">
            <v>55252.33</v>
          </cell>
          <cell r="DE103">
            <v>31812.06</v>
          </cell>
          <cell r="DF103">
            <v>59097.11</v>
          </cell>
          <cell r="DG103">
            <v>235746.44</v>
          </cell>
          <cell r="DH103">
            <v>70490.11</v>
          </cell>
          <cell r="DI103">
            <v>325888.15999999986</v>
          </cell>
          <cell r="DJ103">
            <v>34983.10000000002</v>
          </cell>
          <cell r="DK103">
            <v>67273.64999999998</v>
          </cell>
          <cell r="DL103">
            <v>74051.190000000017</v>
          </cell>
          <cell r="DM103">
            <v>56652.230000000025</v>
          </cell>
          <cell r="DN103">
            <v>91162.79</v>
          </cell>
          <cell r="DO103">
            <v>89550.949999999953</v>
          </cell>
          <cell r="DP103">
            <v>54448.450000000012</v>
          </cell>
          <cell r="DQ103">
            <v>31940.940000000017</v>
          </cell>
          <cell r="DR103">
            <v>59699.930000000044</v>
          </cell>
          <cell r="DS103">
            <v>229752.15999999995</v>
          </cell>
          <cell r="DT103">
            <v>72187.350000000006</v>
          </cell>
          <cell r="DU103">
            <v>261240.2600000001</v>
          </cell>
          <cell r="DV103">
            <v>77621.729999999981</v>
          </cell>
          <cell r="DW103">
            <v>83327.360000000044</v>
          </cell>
          <cell r="DX103">
            <v>191716.78</v>
          </cell>
          <cell r="DY103">
            <v>177688.4800000001</v>
          </cell>
          <cell r="DZ103">
            <v>144527.78</v>
          </cell>
          <cell r="EB103"/>
          <cell r="EC103"/>
          <cell r="ED103"/>
          <cell r="EE103"/>
          <cell r="EF103"/>
          <cell r="EG103"/>
          <cell r="EH103"/>
          <cell r="EI103"/>
          <cell r="EJ103"/>
          <cell r="EK103"/>
          <cell r="EL103"/>
          <cell r="EM103"/>
          <cell r="EN103"/>
          <cell r="EO103"/>
          <cell r="EP103"/>
          <cell r="EQ103"/>
          <cell r="ER103"/>
          <cell r="ES103"/>
          <cell r="ET103"/>
          <cell r="EU103"/>
          <cell r="EV103"/>
          <cell r="EW103"/>
          <cell r="EX103"/>
          <cell r="EY103"/>
          <cell r="EZ103"/>
          <cell r="FA103"/>
          <cell r="FB103"/>
          <cell r="FC103"/>
          <cell r="FD103"/>
          <cell r="FE103"/>
          <cell r="FF103"/>
          <cell r="FG103"/>
          <cell r="FH103"/>
          <cell r="FI103"/>
          <cell r="FJ103"/>
          <cell r="FK103"/>
          <cell r="FL103"/>
          <cell r="FM103"/>
          <cell r="FN103"/>
          <cell r="FO103"/>
          <cell r="FP103"/>
          <cell r="FQ103"/>
          <cell r="FR103"/>
          <cell r="FS103"/>
          <cell r="FT103"/>
          <cell r="FU103"/>
          <cell r="FV103"/>
          <cell r="FW103"/>
          <cell r="FX103"/>
          <cell r="FY103"/>
          <cell r="FZ103"/>
          <cell r="GA103"/>
          <cell r="GB103"/>
          <cell r="GC103"/>
          <cell r="GD103"/>
          <cell r="GE103"/>
          <cell r="GF103"/>
          <cell r="GG103"/>
          <cell r="GH103"/>
          <cell r="GI103"/>
          <cell r="GJ103"/>
          <cell r="GK103"/>
          <cell r="GL103"/>
          <cell r="GM103"/>
          <cell r="GN103"/>
          <cell r="GO103"/>
          <cell r="GP103"/>
          <cell r="GQ103"/>
          <cell r="GR103"/>
          <cell r="GS103"/>
          <cell r="GT103"/>
          <cell r="GU103"/>
          <cell r="GV103"/>
          <cell r="GW103"/>
          <cell r="GX103"/>
          <cell r="GY103"/>
          <cell r="GZ103"/>
          <cell r="HA103"/>
          <cell r="HB103"/>
          <cell r="HC103"/>
          <cell r="HD103"/>
          <cell r="HE103"/>
          <cell r="HF103"/>
          <cell r="HG103"/>
          <cell r="HH103"/>
          <cell r="HI103"/>
          <cell r="HJ103"/>
          <cell r="HK103"/>
          <cell r="HL103"/>
          <cell r="HM103"/>
          <cell r="HN103"/>
          <cell r="HO103"/>
          <cell r="HP103"/>
          <cell r="HQ103"/>
          <cell r="HR103"/>
          <cell r="HS103"/>
          <cell r="HT103"/>
          <cell r="HU103"/>
          <cell r="HV103"/>
          <cell r="HW103"/>
          <cell r="HX103"/>
          <cell r="HY103"/>
          <cell r="HZ103"/>
          <cell r="IA103"/>
          <cell r="IB103"/>
          <cell r="IC103"/>
          <cell r="ID103"/>
          <cell r="IE103"/>
          <cell r="IF103"/>
          <cell r="IG103"/>
          <cell r="IH103"/>
          <cell r="II103"/>
          <cell r="IJ103"/>
          <cell r="IK103"/>
          <cell r="IL103"/>
          <cell r="IM103"/>
          <cell r="IN103"/>
          <cell r="IO103"/>
          <cell r="IP103"/>
          <cell r="IQ103"/>
          <cell r="IR103"/>
          <cell r="IS103"/>
          <cell r="IT103"/>
          <cell r="IU103"/>
          <cell r="IV103"/>
          <cell r="IW103"/>
          <cell r="IX103"/>
          <cell r="IY103"/>
          <cell r="IZ103"/>
          <cell r="JA103"/>
          <cell r="JB103"/>
          <cell r="JC103"/>
          <cell r="JD103"/>
          <cell r="JE103"/>
          <cell r="JF103"/>
          <cell r="JG103"/>
          <cell r="JH103"/>
          <cell r="JI103"/>
          <cell r="JJ103"/>
          <cell r="JK103"/>
          <cell r="JL103"/>
          <cell r="JM103"/>
          <cell r="JN103"/>
          <cell r="JO103"/>
          <cell r="JP103"/>
          <cell r="JQ103"/>
          <cell r="JR103"/>
          <cell r="JS103"/>
          <cell r="JT103"/>
          <cell r="JU103"/>
          <cell r="JV103"/>
          <cell r="JW103"/>
          <cell r="JX103"/>
          <cell r="JY103"/>
          <cell r="JZ103"/>
          <cell r="KA103"/>
          <cell r="KB103"/>
          <cell r="KC103"/>
          <cell r="KD103"/>
          <cell r="KE103"/>
          <cell r="KF103"/>
          <cell r="KG103"/>
          <cell r="KH103"/>
          <cell r="KI103"/>
          <cell r="KJ103"/>
          <cell r="KK103"/>
          <cell r="KL103"/>
          <cell r="KM103"/>
          <cell r="KN103"/>
          <cell r="KO103"/>
          <cell r="KP103"/>
          <cell r="KQ103"/>
          <cell r="KR103"/>
          <cell r="KS103"/>
          <cell r="KT103"/>
          <cell r="KU103"/>
          <cell r="KV103"/>
          <cell r="KW103"/>
          <cell r="KX103"/>
          <cell r="KY103"/>
          <cell r="KZ103"/>
          <cell r="LA103"/>
          <cell r="LB103"/>
          <cell r="LC103"/>
          <cell r="LD103"/>
          <cell r="LE103"/>
          <cell r="LF103"/>
          <cell r="LG103"/>
          <cell r="LH103"/>
          <cell r="LI103"/>
        </row>
        <row r="104">
          <cell r="D104">
            <v>4193</v>
          </cell>
          <cell r="E104" t="str">
            <v>Izrada i održavanje softvera</v>
          </cell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  <cell r="T104"/>
          <cell r="U104"/>
          <cell r="V104"/>
          <cell r="W104"/>
          <cell r="X104"/>
          <cell r="Y104"/>
          <cell r="Z104"/>
          <cell r="AA104"/>
          <cell r="AB104"/>
          <cell r="AC104"/>
          <cell r="AD104"/>
          <cell r="AE104"/>
          <cell r="AF104"/>
          <cell r="AG104"/>
          <cell r="AH104"/>
          <cell r="AI104"/>
          <cell r="AJ104"/>
          <cell r="AK104"/>
          <cell r="AL104"/>
          <cell r="AM104"/>
          <cell r="AN104"/>
          <cell r="AO104"/>
          <cell r="AP104"/>
          <cell r="AQ104"/>
          <cell r="AR104"/>
          <cell r="AS104"/>
          <cell r="AT104"/>
          <cell r="AU104"/>
          <cell r="AV104"/>
          <cell r="AW104"/>
          <cell r="AX104"/>
          <cell r="AY104"/>
          <cell r="AZ104"/>
          <cell r="BA104"/>
          <cell r="BB104"/>
          <cell r="BC104"/>
          <cell r="BD104"/>
          <cell r="BE104"/>
          <cell r="BF104"/>
          <cell r="BG104"/>
          <cell r="BH104"/>
          <cell r="BI104"/>
          <cell r="BJ104"/>
          <cell r="BK104"/>
          <cell r="BL104"/>
          <cell r="BM104"/>
          <cell r="BN104"/>
          <cell r="BO104"/>
          <cell r="BP104"/>
          <cell r="BQ104"/>
          <cell r="BR104"/>
          <cell r="BS104"/>
          <cell r="BT104"/>
          <cell r="BU104"/>
          <cell r="BV104"/>
          <cell r="BW104"/>
          <cell r="BX104"/>
          <cell r="BY104"/>
          <cell r="BZ104"/>
          <cell r="CA104"/>
          <cell r="CB104"/>
          <cell r="CC104"/>
          <cell r="CD104"/>
          <cell r="CE104"/>
          <cell r="CF104"/>
          <cell r="CG104"/>
          <cell r="CH104"/>
          <cell r="CI104"/>
          <cell r="CJ104"/>
          <cell r="CK104"/>
          <cell r="CL104">
            <v>4443.01</v>
          </cell>
          <cell r="CM104">
            <v>98765.86</v>
          </cell>
          <cell r="CN104">
            <v>1554970.0800000003</v>
          </cell>
          <cell r="CO104">
            <v>355446.48</v>
          </cell>
          <cell r="CP104">
            <v>257809.18000000005</v>
          </cell>
          <cell r="CQ104">
            <v>326013.10000000015</v>
          </cell>
          <cell r="CR104">
            <v>359870.15</v>
          </cell>
          <cell r="CS104">
            <v>199890.5499999999</v>
          </cell>
          <cell r="CT104">
            <v>271107.99000000005</v>
          </cell>
          <cell r="CU104">
            <v>359503.48</v>
          </cell>
          <cell r="CV104">
            <v>289512.46000000002</v>
          </cell>
          <cell r="CW104">
            <v>1227813.5000000002</v>
          </cell>
          <cell r="CX104">
            <v>150551.96</v>
          </cell>
          <cell r="CY104">
            <v>298723.44</v>
          </cell>
          <cell r="CZ104">
            <v>356976.34</v>
          </cell>
          <cell r="DA104">
            <v>304281.88</v>
          </cell>
          <cell r="DB104">
            <v>318087.78999999998</v>
          </cell>
          <cell r="DC104">
            <v>340827.7</v>
          </cell>
          <cell r="DD104">
            <v>1787711.55</v>
          </cell>
          <cell r="DE104">
            <v>180232.48</v>
          </cell>
          <cell r="DF104">
            <v>756544.74</v>
          </cell>
          <cell r="DG104">
            <v>476262.09</v>
          </cell>
          <cell r="DH104">
            <v>185307.02</v>
          </cell>
          <cell r="DI104">
            <v>928980.85999999987</v>
          </cell>
          <cell r="DJ104">
            <v>149746.10999999996</v>
          </cell>
          <cell r="DK104">
            <v>133119.69000000003</v>
          </cell>
          <cell r="DL104">
            <v>521459.83999999979</v>
          </cell>
          <cell r="DM104">
            <v>300202.21999999991</v>
          </cell>
          <cell r="DN104">
            <v>314799.64999999985</v>
          </cell>
          <cell r="DO104">
            <v>290482.25999999989</v>
          </cell>
          <cell r="DP104">
            <v>1527301.2900000007</v>
          </cell>
          <cell r="DQ104">
            <v>500282.08</v>
          </cell>
          <cell r="DR104">
            <v>756320.94</v>
          </cell>
          <cell r="DS104">
            <v>466485.88999999966</v>
          </cell>
          <cell r="DT104">
            <v>160536.93000000002</v>
          </cell>
          <cell r="DU104">
            <v>3053208.9299999983</v>
          </cell>
          <cell r="DV104">
            <v>203464.93000000002</v>
          </cell>
          <cell r="DW104">
            <v>1439056.7399999998</v>
          </cell>
          <cell r="DX104">
            <v>624594.6</v>
          </cell>
          <cell r="DY104">
            <v>158360.21</v>
          </cell>
          <cell r="DZ104">
            <v>449020</v>
          </cell>
          <cell r="EB104"/>
          <cell r="EC104"/>
          <cell r="ED104"/>
          <cell r="EE104"/>
          <cell r="EF104"/>
          <cell r="EG104"/>
          <cell r="EH104"/>
          <cell r="EI104"/>
          <cell r="EJ104"/>
          <cell r="EK104"/>
          <cell r="EL104"/>
          <cell r="EM104"/>
          <cell r="EN104"/>
          <cell r="EO104"/>
          <cell r="EP104"/>
          <cell r="EQ104"/>
          <cell r="ER104"/>
          <cell r="ES104"/>
          <cell r="ET104"/>
          <cell r="EU104"/>
          <cell r="EV104"/>
          <cell r="EW104"/>
          <cell r="EX104"/>
          <cell r="EY104"/>
          <cell r="EZ104"/>
          <cell r="FA104"/>
          <cell r="FB104"/>
          <cell r="FC104"/>
          <cell r="FD104"/>
          <cell r="FE104"/>
          <cell r="FF104"/>
          <cell r="FG104"/>
          <cell r="FH104"/>
          <cell r="FI104"/>
          <cell r="FJ104"/>
          <cell r="FK104"/>
          <cell r="FL104"/>
          <cell r="FM104"/>
          <cell r="FN104"/>
          <cell r="FO104"/>
          <cell r="FP104"/>
          <cell r="FQ104"/>
          <cell r="FR104"/>
          <cell r="FS104"/>
          <cell r="FT104"/>
          <cell r="FU104"/>
          <cell r="FV104"/>
          <cell r="FW104"/>
          <cell r="FX104"/>
          <cell r="FY104"/>
          <cell r="FZ104"/>
          <cell r="GA104"/>
          <cell r="GB104"/>
          <cell r="GC104"/>
          <cell r="GD104"/>
          <cell r="GE104"/>
          <cell r="GF104"/>
          <cell r="GG104"/>
          <cell r="GH104"/>
          <cell r="GI104"/>
          <cell r="GJ104"/>
          <cell r="GK104"/>
          <cell r="GL104"/>
          <cell r="GM104"/>
          <cell r="GN104"/>
          <cell r="GO104"/>
          <cell r="GP104"/>
          <cell r="GQ104"/>
          <cell r="GR104"/>
          <cell r="GS104"/>
          <cell r="GT104"/>
          <cell r="GU104"/>
          <cell r="GV104"/>
          <cell r="GW104"/>
          <cell r="GX104"/>
          <cell r="GY104"/>
          <cell r="GZ104"/>
          <cell r="HA104"/>
          <cell r="HB104"/>
          <cell r="HC104"/>
          <cell r="HD104"/>
          <cell r="HE104"/>
          <cell r="HF104"/>
          <cell r="HG104"/>
          <cell r="HH104"/>
          <cell r="HI104"/>
          <cell r="HJ104"/>
          <cell r="HK104"/>
          <cell r="HL104"/>
          <cell r="HM104"/>
          <cell r="HN104"/>
          <cell r="HO104"/>
          <cell r="HP104"/>
          <cell r="HQ104"/>
          <cell r="HR104"/>
          <cell r="HS104"/>
          <cell r="HT104"/>
          <cell r="HU104"/>
          <cell r="HV104"/>
          <cell r="HW104"/>
          <cell r="HX104"/>
          <cell r="HY104"/>
          <cell r="HZ104"/>
          <cell r="IA104"/>
          <cell r="IB104"/>
          <cell r="IC104"/>
          <cell r="ID104"/>
          <cell r="IE104"/>
          <cell r="IF104"/>
          <cell r="IG104"/>
          <cell r="IH104"/>
          <cell r="II104"/>
          <cell r="IJ104"/>
          <cell r="IK104"/>
          <cell r="IL104"/>
          <cell r="IM104"/>
          <cell r="IN104"/>
          <cell r="IO104"/>
          <cell r="IP104"/>
          <cell r="IQ104"/>
          <cell r="IR104"/>
          <cell r="IS104"/>
          <cell r="IT104"/>
          <cell r="IU104"/>
          <cell r="IV104"/>
          <cell r="IW104"/>
          <cell r="IX104"/>
          <cell r="IY104"/>
          <cell r="IZ104"/>
          <cell r="JA104"/>
          <cell r="JB104"/>
          <cell r="JC104"/>
          <cell r="JD104"/>
          <cell r="JE104"/>
          <cell r="JF104"/>
          <cell r="JG104"/>
          <cell r="JH104"/>
          <cell r="JI104"/>
          <cell r="JJ104"/>
          <cell r="JK104"/>
          <cell r="JL104"/>
          <cell r="JM104"/>
          <cell r="JN104"/>
          <cell r="JO104"/>
          <cell r="JP104"/>
          <cell r="JQ104"/>
          <cell r="JR104"/>
          <cell r="JS104"/>
          <cell r="JT104"/>
          <cell r="JU104"/>
          <cell r="JV104"/>
          <cell r="JW104"/>
          <cell r="JX104"/>
          <cell r="JY104"/>
          <cell r="JZ104"/>
          <cell r="KA104"/>
          <cell r="KB104"/>
          <cell r="KC104"/>
          <cell r="KD104"/>
          <cell r="KE104"/>
          <cell r="KF104"/>
          <cell r="KG104"/>
          <cell r="KH104"/>
          <cell r="KI104"/>
          <cell r="KJ104"/>
          <cell r="KK104"/>
          <cell r="KL104"/>
          <cell r="KM104"/>
          <cell r="KN104"/>
          <cell r="KO104"/>
          <cell r="KP104"/>
          <cell r="KQ104"/>
          <cell r="KR104"/>
          <cell r="KS104"/>
          <cell r="KT104"/>
          <cell r="KU104"/>
          <cell r="KV104"/>
          <cell r="KW104"/>
          <cell r="KX104"/>
          <cell r="KY104"/>
          <cell r="KZ104"/>
          <cell r="LA104"/>
          <cell r="LB104"/>
          <cell r="LC104"/>
          <cell r="LD104"/>
          <cell r="LE104"/>
          <cell r="LF104"/>
          <cell r="LG104"/>
          <cell r="LH104"/>
          <cell r="LI104"/>
        </row>
        <row r="105">
          <cell r="D105">
            <v>4194</v>
          </cell>
          <cell r="E105" t="str">
            <v>Osiguranje</v>
          </cell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/>
          <cell r="U105"/>
          <cell r="V105"/>
          <cell r="W105"/>
          <cell r="X105"/>
          <cell r="Y105"/>
          <cell r="Z105"/>
          <cell r="AA105"/>
          <cell r="AB105"/>
          <cell r="AC105"/>
          <cell r="AD105"/>
          <cell r="AE105"/>
          <cell r="AF105"/>
          <cell r="AG105"/>
          <cell r="AH105"/>
          <cell r="AI105"/>
          <cell r="AJ105"/>
          <cell r="AK105"/>
          <cell r="AL105"/>
          <cell r="AM105"/>
          <cell r="AN105"/>
          <cell r="AO105"/>
          <cell r="AP105"/>
          <cell r="AQ105"/>
          <cell r="AR105"/>
          <cell r="AS105"/>
          <cell r="AT105"/>
          <cell r="AU105"/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  <cell r="BF105"/>
          <cell r="BG105"/>
          <cell r="BH105"/>
          <cell r="BI105"/>
          <cell r="BJ105"/>
          <cell r="BK105"/>
          <cell r="BL105"/>
          <cell r="BM105"/>
          <cell r="BN105"/>
          <cell r="BO105"/>
          <cell r="BP105"/>
          <cell r="BQ105"/>
          <cell r="BR105"/>
          <cell r="BS105"/>
          <cell r="BT105"/>
          <cell r="BU105"/>
          <cell r="BV105"/>
          <cell r="BW105"/>
          <cell r="BX105"/>
          <cell r="BY105"/>
          <cell r="BZ105"/>
          <cell r="CA105"/>
          <cell r="CB105"/>
          <cell r="CC105"/>
          <cell r="CD105"/>
          <cell r="CE105"/>
          <cell r="CF105"/>
          <cell r="CG105"/>
          <cell r="CH105"/>
          <cell r="CI105"/>
          <cell r="CJ105"/>
          <cell r="CK105"/>
          <cell r="CL105">
            <v>55668.159999999982</v>
          </cell>
          <cell r="CM105">
            <v>159148.54</v>
          </cell>
          <cell r="CN105">
            <v>161753.49000000002</v>
          </cell>
          <cell r="CO105">
            <v>194593.05000000013</v>
          </cell>
          <cell r="CP105">
            <v>137781.41000000006</v>
          </cell>
          <cell r="CQ105">
            <v>86734.339999999982</v>
          </cell>
          <cell r="CR105">
            <v>239288.32000000001</v>
          </cell>
          <cell r="CS105">
            <v>119577.67000000001</v>
          </cell>
          <cell r="CT105">
            <v>166618.99999999997</v>
          </cell>
          <cell r="CU105">
            <v>120909.63999999991</v>
          </cell>
          <cell r="CV105">
            <v>167749.58000000007</v>
          </cell>
          <cell r="CW105">
            <v>381532.71999999986</v>
          </cell>
          <cell r="CX105">
            <v>139234.59</v>
          </cell>
          <cell r="CY105">
            <v>250403.33</v>
          </cell>
          <cell r="CZ105">
            <v>158547.73000000001</v>
          </cell>
          <cell r="DA105">
            <v>200070.2</v>
          </cell>
          <cell r="DB105">
            <v>157191.29</v>
          </cell>
          <cell r="DC105">
            <v>174599.52</v>
          </cell>
          <cell r="DD105">
            <v>184719.31</v>
          </cell>
          <cell r="DE105">
            <v>119763.3</v>
          </cell>
          <cell r="DF105">
            <v>174958.41</v>
          </cell>
          <cell r="DG105">
            <v>129616.6</v>
          </cell>
          <cell r="DH105">
            <v>227846.95</v>
          </cell>
          <cell r="DI105">
            <v>482141.73999999923</v>
          </cell>
          <cell r="DJ105">
            <v>137351.24999999997</v>
          </cell>
          <cell r="DK105">
            <v>248888.58</v>
          </cell>
          <cell r="DL105">
            <v>161205.55999999994</v>
          </cell>
          <cell r="DM105">
            <v>192877.9200000001</v>
          </cell>
          <cell r="DN105">
            <v>159923.21000000008</v>
          </cell>
          <cell r="DO105">
            <v>170581.3900000001</v>
          </cell>
          <cell r="DP105">
            <v>134513.06999999995</v>
          </cell>
          <cell r="DQ105">
            <v>166065.71000000005</v>
          </cell>
          <cell r="DR105">
            <v>174239.58000000002</v>
          </cell>
          <cell r="DS105">
            <v>134370.63999999998</v>
          </cell>
          <cell r="DT105">
            <v>201331.20000000007</v>
          </cell>
          <cell r="DU105">
            <v>321625.2099999999</v>
          </cell>
          <cell r="DV105">
            <v>104059.22</v>
          </cell>
          <cell r="DW105">
            <v>127121.38</v>
          </cell>
          <cell r="DX105">
            <v>254800.39999999979</v>
          </cell>
          <cell r="DY105">
            <v>137632.94000000003</v>
          </cell>
          <cell r="DZ105">
            <v>221373.95</v>
          </cell>
          <cell r="EB105"/>
          <cell r="EC105"/>
          <cell r="ED105"/>
          <cell r="EE105"/>
          <cell r="EF105"/>
          <cell r="EG105"/>
          <cell r="EH105"/>
          <cell r="EI105"/>
          <cell r="EJ105"/>
          <cell r="EK105"/>
          <cell r="EL105"/>
          <cell r="EM105"/>
          <cell r="EN105"/>
          <cell r="EO105"/>
          <cell r="EP105"/>
          <cell r="EQ105"/>
          <cell r="ER105"/>
          <cell r="ES105"/>
          <cell r="ET105"/>
          <cell r="EU105"/>
          <cell r="EV105"/>
          <cell r="EW105"/>
          <cell r="EX105"/>
          <cell r="EY105"/>
          <cell r="EZ105"/>
          <cell r="FA105"/>
          <cell r="FB105"/>
          <cell r="FC105"/>
          <cell r="FD105"/>
          <cell r="FE105"/>
          <cell r="FF105"/>
          <cell r="FG105"/>
          <cell r="FH105"/>
          <cell r="FI105"/>
          <cell r="FJ105"/>
          <cell r="FK105"/>
          <cell r="FL105"/>
          <cell r="FM105"/>
          <cell r="FN105"/>
          <cell r="FO105"/>
          <cell r="FP105"/>
          <cell r="FQ105"/>
          <cell r="FR105"/>
          <cell r="FS105"/>
          <cell r="FT105"/>
          <cell r="FU105"/>
          <cell r="FV105"/>
          <cell r="FW105"/>
          <cell r="FX105"/>
          <cell r="FY105"/>
          <cell r="FZ105"/>
          <cell r="GA105"/>
          <cell r="GB105"/>
          <cell r="GC105"/>
          <cell r="GD105"/>
          <cell r="GE105"/>
          <cell r="GF105"/>
          <cell r="GG105"/>
          <cell r="GH105"/>
          <cell r="GI105"/>
          <cell r="GJ105"/>
          <cell r="GK105"/>
          <cell r="GL105"/>
          <cell r="GM105"/>
          <cell r="GN105"/>
          <cell r="GO105"/>
          <cell r="GP105"/>
          <cell r="GQ105"/>
          <cell r="GR105"/>
          <cell r="GS105"/>
          <cell r="GT105"/>
          <cell r="GU105"/>
          <cell r="GV105"/>
          <cell r="GW105"/>
          <cell r="GX105"/>
          <cell r="GY105"/>
          <cell r="GZ105"/>
          <cell r="HA105"/>
          <cell r="HB105"/>
          <cell r="HC105"/>
          <cell r="HD105"/>
          <cell r="HE105"/>
          <cell r="HF105"/>
          <cell r="HG105"/>
          <cell r="HH105"/>
          <cell r="HI105"/>
          <cell r="HJ105"/>
          <cell r="HK105"/>
          <cell r="HL105"/>
          <cell r="HM105"/>
          <cell r="HN105"/>
          <cell r="HO105"/>
          <cell r="HP105"/>
          <cell r="HQ105"/>
          <cell r="HR105"/>
          <cell r="HS105"/>
          <cell r="HT105"/>
          <cell r="HU105"/>
          <cell r="HV105"/>
          <cell r="HW105"/>
          <cell r="HX105"/>
          <cell r="HY105"/>
          <cell r="HZ105"/>
          <cell r="IA105"/>
          <cell r="IB105"/>
          <cell r="IC105"/>
          <cell r="ID105"/>
          <cell r="IE105"/>
          <cell r="IF105"/>
          <cell r="IG105"/>
          <cell r="IH105"/>
          <cell r="II105"/>
          <cell r="IJ105"/>
          <cell r="IK105"/>
          <cell r="IL105"/>
          <cell r="IM105"/>
          <cell r="IN105"/>
          <cell r="IO105"/>
          <cell r="IP105"/>
          <cell r="IQ105"/>
          <cell r="IR105"/>
          <cell r="IS105"/>
          <cell r="IT105"/>
          <cell r="IU105"/>
          <cell r="IV105"/>
          <cell r="IW105"/>
          <cell r="IX105"/>
          <cell r="IY105"/>
          <cell r="IZ105"/>
          <cell r="JA105"/>
          <cell r="JB105"/>
          <cell r="JC105"/>
          <cell r="JD105"/>
          <cell r="JE105"/>
          <cell r="JF105"/>
          <cell r="JG105"/>
          <cell r="JH105"/>
          <cell r="JI105"/>
          <cell r="JJ105"/>
          <cell r="JK105"/>
          <cell r="JL105"/>
          <cell r="JM105"/>
          <cell r="JN105"/>
          <cell r="JO105"/>
          <cell r="JP105"/>
          <cell r="JQ105"/>
          <cell r="JR105"/>
          <cell r="JS105"/>
          <cell r="JT105"/>
          <cell r="JU105"/>
          <cell r="JV105"/>
          <cell r="JW105"/>
          <cell r="JX105"/>
          <cell r="JY105"/>
          <cell r="JZ105"/>
          <cell r="KA105"/>
          <cell r="KB105"/>
          <cell r="KC105"/>
          <cell r="KD105"/>
          <cell r="KE105"/>
          <cell r="KF105"/>
          <cell r="KG105"/>
          <cell r="KH105"/>
          <cell r="KI105"/>
          <cell r="KJ105"/>
          <cell r="KK105"/>
          <cell r="KL105"/>
          <cell r="KM105"/>
          <cell r="KN105"/>
          <cell r="KO105"/>
          <cell r="KP105"/>
          <cell r="KQ105"/>
          <cell r="KR105"/>
          <cell r="KS105"/>
          <cell r="KT105"/>
          <cell r="KU105"/>
          <cell r="KV105"/>
          <cell r="KW105"/>
          <cell r="KX105"/>
          <cell r="KY105"/>
          <cell r="KZ105"/>
          <cell r="LA105"/>
          <cell r="LB105"/>
          <cell r="LC105"/>
          <cell r="LD105"/>
          <cell r="LE105"/>
          <cell r="LF105"/>
          <cell r="LG105"/>
          <cell r="LH105"/>
          <cell r="LI105"/>
        </row>
        <row r="106">
          <cell r="D106">
            <v>4195</v>
          </cell>
          <cell r="E106" t="str">
            <v>Kontribucije za članstvo u domaćim i međunarodnim organizacijama</v>
          </cell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V106"/>
          <cell r="W106"/>
          <cell r="X106"/>
          <cell r="Y106"/>
          <cell r="Z106"/>
          <cell r="AA106"/>
          <cell r="AB106"/>
          <cell r="AC106"/>
          <cell r="AD106"/>
          <cell r="AE106"/>
          <cell r="AF106"/>
          <cell r="AG106"/>
          <cell r="AH106"/>
          <cell r="AI106"/>
          <cell r="AJ106"/>
          <cell r="AK106"/>
          <cell r="AL106"/>
          <cell r="AM106"/>
          <cell r="AN106"/>
          <cell r="AO106"/>
          <cell r="AP106"/>
          <cell r="AQ106"/>
          <cell r="AR106"/>
          <cell r="AS106"/>
          <cell r="AT106"/>
          <cell r="AU106"/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  <cell r="BF106"/>
          <cell r="BG106"/>
          <cell r="BH106"/>
          <cell r="BI106"/>
          <cell r="BJ106"/>
          <cell r="BK106"/>
          <cell r="BL106"/>
          <cell r="BM106"/>
          <cell r="BN106"/>
          <cell r="BO106"/>
          <cell r="BP106"/>
          <cell r="BQ106"/>
          <cell r="BR106"/>
          <cell r="BS106"/>
          <cell r="BT106"/>
          <cell r="BU106"/>
          <cell r="BV106"/>
          <cell r="BW106"/>
          <cell r="BX106"/>
          <cell r="BY106"/>
          <cell r="BZ106"/>
          <cell r="CA106"/>
          <cell r="CB106"/>
          <cell r="CC106"/>
          <cell r="CD106"/>
          <cell r="CE106"/>
          <cell r="CF106"/>
          <cell r="CG106"/>
          <cell r="CH106"/>
          <cell r="CI106"/>
          <cell r="CJ106"/>
          <cell r="CK106"/>
          <cell r="CL106">
            <v>93141</v>
          </cell>
          <cell r="CM106">
            <v>100405</v>
          </cell>
          <cell r="CN106">
            <v>354830.72000000009</v>
          </cell>
          <cell r="CO106">
            <v>93040.97</v>
          </cell>
          <cell r="CP106">
            <v>370969.74999999994</v>
          </cell>
          <cell r="CQ106">
            <v>197877.39999999997</v>
          </cell>
          <cell r="CR106">
            <v>128569.82</v>
          </cell>
          <cell r="CS106">
            <v>60149.799999999996</v>
          </cell>
          <cell r="CT106">
            <v>128134.20000000001</v>
          </cell>
          <cell r="CU106">
            <v>105791.52</v>
          </cell>
          <cell r="CV106">
            <v>63015.28</v>
          </cell>
          <cell r="CW106">
            <v>421589.13</v>
          </cell>
          <cell r="CX106">
            <v>18094.45</v>
          </cell>
          <cell r="CY106">
            <v>781093.97</v>
          </cell>
          <cell r="CZ106">
            <v>243754.39</v>
          </cell>
          <cell r="DA106">
            <v>263878.26</v>
          </cell>
          <cell r="DB106">
            <v>307914.58</v>
          </cell>
          <cell r="DC106">
            <v>876484.87</v>
          </cell>
          <cell r="DD106">
            <v>82955.009999999995</v>
          </cell>
          <cell r="DE106">
            <v>38274.800000000003</v>
          </cell>
          <cell r="DF106">
            <v>77971.78</v>
          </cell>
          <cell r="DG106">
            <v>163015.42000000001</v>
          </cell>
          <cell r="DH106">
            <v>167234.65</v>
          </cell>
          <cell r="DI106">
            <v>603732.94999999984</v>
          </cell>
          <cell r="DJ106">
            <v>18094.45</v>
          </cell>
          <cell r="DK106">
            <v>185989.63000000003</v>
          </cell>
          <cell r="DL106">
            <v>830736.33000000042</v>
          </cell>
          <cell r="DM106">
            <v>211719.16</v>
          </cell>
          <cell r="DN106">
            <v>368196.08000000019</v>
          </cell>
          <cell r="DO106">
            <v>139821.4</v>
          </cell>
          <cell r="DP106">
            <v>792016.0000000007</v>
          </cell>
          <cell r="DQ106">
            <v>64773.39</v>
          </cell>
          <cell r="DR106">
            <v>79115.670000000013</v>
          </cell>
          <cell r="DS106">
            <v>163015.41999999995</v>
          </cell>
          <cell r="DT106">
            <v>108837.83999999998</v>
          </cell>
          <cell r="DU106">
            <v>464894.29999999987</v>
          </cell>
          <cell r="DV106">
            <v>46481.02</v>
          </cell>
          <cell r="DW106">
            <v>663197.18999999994</v>
          </cell>
          <cell r="DX106">
            <v>559198.15999999992</v>
          </cell>
          <cell r="DY106">
            <v>324292.06999999995</v>
          </cell>
          <cell r="DZ106">
            <v>499860.9</v>
          </cell>
          <cell r="EB106"/>
          <cell r="EC106"/>
          <cell r="ED106"/>
          <cell r="EE106"/>
          <cell r="EF106"/>
          <cell r="EG106"/>
          <cell r="EH106"/>
          <cell r="EI106"/>
          <cell r="EJ106"/>
          <cell r="EK106"/>
          <cell r="EL106"/>
          <cell r="EM106"/>
          <cell r="EN106"/>
          <cell r="EO106"/>
          <cell r="EP106"/>
          <cell r="EQ106"/>
          <cell r="ER106"/>
          <cell r="ES106"/>
          <cell r="ET106"/>
          <cell r="EU106"/>
          <cell r="EV106"/>
          <cell r="EW106"/>
          <cell r="EX106"/>
          <cell r="EY106"/>
          <cell r="EZ106"/>
          <cell r="FA106"/>
          <cell r="FB106"/>
          <cell r="FC106"/>
          <cell r="FD106"/>
          <cell r="FE106"/>
          <cell r="FF106"/>
          <cell r="FG106"/>
          <cell r="FH106"/>
          <cell r="FI106"/>
          <cell r="FJ106"/>
          <cell r="FK106"/>
          <cell r="FL106"/>
          <cell r="FM106"/>
          <cell r="FN106"/>
          <cell r="FO106"/>
          <cell r="FP106"/>
          <cell r="FQ106"/>
          <cell r="FR106"/>
          <cell r="FS106"/>
          <cell r="FT106"/>
          <cell r="FU106"/>
          <cell r="FV106"/>
          <cell r="FW106"/>
          <cell r="FX106"/>
          <cell r="FY106"/>
          <cell r="FZ106"/>
          <cell r="GA106"/>
          <cell r="GB106"/>
          <cell r="GC106"/>
          <cell r="GD106"/>
          <cell r="GE106"/>
          <cell r="GF106"/>
          <cell r="GG106"/>
          <cell r="GH106"/>
          <cell r="GI106"/>
          <cell r="GJ106"/>
          <cell r="GK106"/>
          <cell r="GL106"/>
          <cell r="GM106"/>
          <cell r="GN106"/>
          <cell r="GO106"/>
          <cell r="GP106"/>
          <cell r="GQ106"/>
          <cell r="GR106"/>
          <cell r="GS106"/>
          <cell r="GT106"/>
          <cell r="GU106"/>
          <cell r="GV106"/>
          <cell r="GW106"/>
          <cell r="GX106"/>
          <cell r="GY106"/>
          <cell r="GZ106"/>
          <cell r="HA106"/>
          <cell r="HB106"/>
          <cell r="HC106"/>
          <cell r="HD106"/>
          <cell r="HE106"/>
          <cell r="HF106"/>
          <cell r="HG106"/>
          <cell r="HH106"/>
          <cell r="HI106"/>
          <cell r="HJ106"/>
          <cell r="HK106"/>
          <cell r="HL106"/>
          <cell r="HM106"/>
          <cell r="HN106"/>
          <cell r="HO106"/>
          <cell r="HP106"/>
          <cell r="HQ106"/>
          <cell r="HR106"/>
          <cell r="HS106"/>
          <cell r="HT106"/>
          <cell r="HU106"/>
          <cell r="HV106"/>
          <cell r="HW106"/>
          <cell r="HX106"/>
          <cell r="HY106"/>
          <cell r="HZ106"/>
          <cell r="IA106"/>
          <cell r="IB106"/>
          <cell r="IC106"/>
          <cell r="ID106"/>
          <cell r="IE106"/>
          <cell r="IF106"/>
          <cell r="IG106"/>
          <cell r="IH106"/>
          <cell r="II106"/>
          <cell r="IJ106"/>
          <cell r="IK106"/>
          <cell r="IL106"/>
          <cell r="IM106"/>
          <cell r="IN106"/>
          <cell r="IO106"/>
          <cell r="IP106"/>
          <cell r="IQ106"/>
          <cell r="IR106"/>
          <cell r="IS106"/>
          <cell r="IT106"/>
          <cell r="IU106"/>
          <cell r="IV106"/>
          <cell r="IW106"/>
          <cell r="IX106"/>
          <cell r="IY106"/>
          <cell r="IZ106"/>
          <cell r="JA106"/>
          <cell r="JB106"/>
          <cell r="JC106"/>
          <cell r="JD106"/>
          <cell r="JE106"/>
          <cell r="JF106"/>
          <cell r="JG106"/>
          <cell r="JH106"/>
          <cell r="JI106"/>
          <cell r="JJ106"/>
          <cell r="JK106"/>
          <cell r="JL106"/>
          <cell r="JM106"/>
          <cell r="JN106"/>
          <cell r="JO106"/>
          <cell r="JP106"/>
          <cell r="JQ106"/>
          <cell r="JR106"/>
          <cell r="JS106"/>
          <cell r="JT106"/>
          <cell r="JU106"/>
          <cell r="JV106"/>
          <cell r="JW106"/>
          <cell r="JX106"/>
          <cell r="JY106"/>
          <cell r="JZ106"/>
          <cell r="KA106"/>
          <cell r="KB106"/>
          <cell r="KC106"/>
          <cell r="KD106"/>
          <cell r="KE106"/>
          <cell r="KF106"/>
          <cell r="KG106"/>
          <cell r="KH106"/>
          <cell r="KI106"/>
          <cell r="KJ106"/>
          <cell r="KK106"/>
          <cell r="KL106"/>
          <cell r="KM106"/>
          <cell r="KN106"/>
          <cell r="KO106"/>
          <cell r="KP106"/>
          <cell r="KQ106"/>
          <cell r="KR106"/>
          <cell r="KS106"/>
          <cell r="KT106"/>
          <cell r="KU106"/>
          <cell r="KV106"/>
          <cell r="KW106"/>
          <cell r="KX106"/>
          <cell r="KY106"/>
          <cell r="KZ106"/>
          <cell r="LA106"/>
          <cell r="LB106"/>
          <cell r="LC106"/>
          <cell r="LD106"/>
          <cell r="LE106"/>
          <cell r="LF106"/>
          <cell r="LG106"/>
          <cell r="LH106"/>
          <cell r="LI106"/>
        </row>
        <row r="107">
          <cell r="D107">
            <v>4196</v>
          </cell>
          <cell r="E107" t="str">
            <v>Komunalne naknade</v>
          </cell>
          <cell r="F107"/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/>
          <cell r="T107"/>
          <cell r="U107"/>
          <cell r="V107"/>
          <cell r="W107"/>
          <cell r="X107"/>
          <cell r="Y107"/>
          <cell r="Z107"/>
          <cell r="AA107"/>
          <cell r="AB107"/>
          <cell r="AC107"/>
          <cell r="AD107"/>
          <cell r="AE107"/>
          <cell r="AF107"/>
          <cell r="AG107"/>
          <cell r="AH107"/>
          <cell r="AI107"/>
          <cell r="AJ107"/>
          <cell r="AK107"/>
          <cell r="AL107"/>
          <cell r="AM107"/>
          <cell r="AN107"/>
          <cell r="AO107"/>
          <cell r="AP107"/>
          <cell r="AQ107"/>
          <cell r="AR107"/>
          <cell r="AS107"/>
          <cell r="AT107"/>
          <cell r="AU107"/>
          <cell r="AV107"/>
          <cell r="AW107"/>
          <cell r="AX107"/>
          <cell r="AY107"/>
          <cell r="AZ107"/>
          <cell r="BA107"/>
          <cell r="BB107"/>
          <cell r="BC107"/>
          <cell r="BD107"/>
          <cell r="BE107"/>
          <cell r="BF107"/>
          <cell r="BG107"/>
          <cell r="BH107"/>
          <cell r="BI107"/>
          <cell r="BJ107"/>
          <cell r="BK107"/>
          <cell r="BL107"/>
          <cell r="BM107"/>
          <cell r="BN107"/>
          <cell r="BO107"/>
          <cell r="BP107"/>
          <cell r="BQ107"/>
          <cell r="BR107"/>
          <cell r="BS107"/>
          <cell r="BT107"/>
          <cell r="BU107"/>
          <cell r="BV107"/>
          <cell r="BW107"/>
          <cell r="BX107"/>
          <cell r="BY107"/>
          <cell r="BZ107"/>
          <cell r="CA107"/>
          <cell r="CB107"/>
          <cell r="CC107"/>
          <cell r="CD107"/>
          <cell r="CE107"/>
          <cell r="CF107"/>
          <cell r="CG107"/>
          <cell r="CH107"/>
          <cell r="CI107"/>
          <cell r="CJ107"/>
          <cell r="CK107"/>
          <cell r="CL107">
            <v>16855.889999999992</v>
          </cell>
          <cell r="CM107">
            <v>488417.15999999992</v>
          </cell>
          <cell r="CN107">
            <v>270649.37999999989</v>
          </cell>
          <cell r="CO107">
            <v>232355.59999999992</v>
          </cell>
          <cell r="CP107">
            <v>486860.7700000006</v>
          </cell>
          <cell r="CQ107">
            <v>195989.45000000004</v>
          </cell>
          <cell r="CR107">
            <v>127166.01000000001</v>
          </cell>
          <cell r="CS107">
            <v>510335.64999999997</v>
          </cell>
          <cell r="CT107">
            <v>294412.88000000006</v>
          </cell>
          <cell r="CU107">
            <v>306769.03999999975</v>
          </cell>
          <cell r="CV107">
            <v>85744.699999999953</v>
          </cell>
          <cell r="CW107">
            <v>459162.54999999993</v>
          </cell>
          <cell r="CX107">
            <v>82404.14</v>
          </cell>
          <cell r="CY107">
            <v>514367.6</v>
          </cell>
          <cell r="CZ107">
            <v>205539.01</v>
          </cell>
          <cell r="DA107">
            <v>494562</v>
          </cell>
          <cell r="DB107">
            <v>205525.66</v>
          </cell>
          <cell r="DC107">
            <v>255324.06</v>
          </cell>
          <cell r="DD107">
            <v>399004.36</v>
          </cell>
          <cell r="DE107">
            <v>166337.51</v>
          </cell>
          <cell r="DF107">
            <v>363644.64</v>
          </cell>
          <cell r="DG107">
            <v>325797.89</v>
          </cell>
          <cell r="DH107">
            <v>433189.63</v>
          </cell>
          <cell r="DI107">
            <v>920103.55000000086</v>
          </cell>
          <cell r="DJ107">
            <v>80605.89</v>
          </cell>
          <cell r="DK107">
            <v>366165.37000000011</v>
          </cell>
          <cell r="DL107">
            <v>277701.41999999975</v>
          </cell>
          <cell r="DM107">
            <v>490653.96999999986</v>
          </cell>
          <cell r="DN107">
            <v>198213.58000000005</v>
          </cell>
          <cell r="DO107">
            <v>208544.98</v>
          </cell>
          <cell r="DP107">
            <v>235383.74999999997</v>
          </cell>
          <cell r="DQ107">
            <v>373719.19000000029</v>
          </cell>
          <cell r="DR107">
            <v>351863.64000000019</v>
          </cell>
          <cell r="DS107">
            <v>339805.98999999987</v>
          </cell>
          <cell r="DT107">
            <v>432965.80000000016</v>
          </cell>
          <cell r="DU107">
            <v>534986.67999999982</v>
          </cell>
          <cell r="DV107">
            <v>27282.979999999996</v>
          </cell>
          <cell r="DW107">
            <v>209127.41999999998</v>
          </cell>
          <cell r="DX107">
            <v>440465.10999999969</v>
          </cell>
          <cell r="DY107">
            <v>391949.35999999975</v>
          </cell>
          <cell r="DZ107">
            <v>223309.31</v>
          </cell>
          <cell r="EB107"/>
          <cell r="EC107"/>
          <cell r="ED107"/>
          <cell r="EE107"/>
          <cell r="EF107"/>
          <cell r="EG107"/>
          <cell r="EH107"/>
          <cell r="EI107"/>
          <cell r="EJ107"/>
          <cell r="EK107"/>
          <cell r="EL107"/>
          <cell r="EM107"/>
          <cell r="EN107"/>
          <cell r="EO107"/>
          <cell r="EP107"/>
          <cell r="EQ107"/>
          <cell r="ER107"/>
          <cell r="ES107"/>
          <cell r="ET107"/>
          <cell r="EU107"/>
          <cell r="EV107"/>
          <cell r="EW107"/>
          <cell r="EX107"/>
          <cell r="EY107"/>
          <cell r="EZ107"/>
          <cell r="FA107"/>
          <cell r="FB107"/>
          <cell r="FC107"/>
          <cell r="FD107"/>
          <cell r="FE107"/>
          <cell r="FF107"/>
          <cell r="FG107"/>
          <cell r="FH107"/>
          <cell r="FI107"/>
          <cell r="FJ107"/>
          <cell r="FK107"/>
          <cell r="FL107"/>
          <cell r="FM107"/>
          <cell r="FN107"/>
          <cell r="FO107"/>
          <cell r="FP107"/>
          <cell r="FQ107"/>
          <cell r="FR107"/>
          <cell r="FS107"/>
          <cell r="FT107"/>
          <cell r="FU107"/>
          <cell r="FV107"/>
          <cell r="FW107"/>
          <cell r="FX107"/>
          <cell r="FY107"/>
          <cell r="FZ107"/>
          <cell r="GA107"/>
          <cell r="GB107"/>
          <cell r="GC107"/>
          <cell r="GD107"/>
          <cell r="GE107"/>
          <cell r="GF107"/>
          <cell r="GG107"/>
          <cell r="GH107"/>
          <cell r="GI107"/>
          <cell r="GJ107"/>
          <cell r="GK107"/>
          <cell r="GL107"/>
          <cell r="GM107"/>
          <cell r="GN107"/>
          <cell r="GO107"/>
          <cell r="GP107"/>
          <cell r="GQ107"/>
          <cell r="GR107"/>
          <cell r="GS107"/>
          <cell r="GT107"/>
          <cell r="GU107"/>
          <cell r="GV107"/>
          <cell r="GW107"/>
          <cell r="GX107"/>
          <cell r="GY107"/>
          <cell r="GZ107"/>
          <cell r="HA107"/>
          <cell r="HB107"/>
          <cell r="HC107"/>
          <cell r="HD107"/>
          <cell r="HE107"/>
          <cell r="HF107"/>
          <cell r="HG107"/>
          <cell r="HH107"/>
          <cell r="HI107"/>
          <cell r="HJ107"/>
          <cell r="HK107"/>
          <cell r="HL107"/>
          <cell r="HM107"/>
          <cell r="HN107"/>
          <cell r="HO107"/>
          <cell r="HP107"/>
          <cell r="HQ107"/>
          <cell r="HR107"/>
          <cell r="HS107"/>
          <cell r="HT107"/>
          <cell r="HU107"/>
          <cell r="HV107"/>
          <cell r="HW107"/>
          <cell r="HX107"/>
          <cell r="HY107"/>
          <cell r="HZ107"/>
          <cell r="IA107"/>
          <cell r="IB107"/>
          <cell r="IC107"/>
          <cell r="ID107"/>
          <cell r="IE107"/>
          <cell r="IF107"/>
          <cell r="IG107"/>
          <cell r="IH107"/>
          <cell r="II107"/>
          <cell r="IJ107"/>
          <cell r="IK107"/>
          <cell r="IL107"/>
          <cell r="IM107"/>
          <cell r="IN107"/>
          <cell r="IO107"/>
          <cell r="IP107"/>
          <cell r="IQ107"/>
          <cell r="IR107"/>
          <cell r="IS107"/>
          <cell r="IT107"/>
          <cell r="IU107"/>
          <cell r="IV107"/>
          <cell r="IW107"/>
          <cell r="IX107"/>
          <cell r="IY107"/>
          <cell r="IZ107"/>
          <cell r="JA107"/>
          <cell r="JB107"/>
          <cell r="JC107"/>
          <cell r="JD107"/>
          <cell r="JE107"/>
          <cell r="JF107"/>
          <cell r="JG107"/>
          <cell r="JH107"/>
          <cell r="JI107"/>
          <cell r="JJ107"/>
          <cell r="JK107"/>
          <cell r="JL107"/>
          <cell r="JM107"/>
          <cell r="JN107"/>
          <cell r="JO107"/>
          <cell r="JP107"/>
          <cell r="JQ107"/>
          <cell r="JR107"/>
          <cell r="JS107"/>
          <cell r="JT107"/>
          <cell r="JU107"/>
          <cell r="JV107"/>
          <cell r="JW107"/>
          <cell r="JX107"/>
          <cell r="JY107"/>
          <cell r="JZ107"/>
          <cell r="KA107"/>
          <cell r="KB107"/>
          <cell r="KC107"/>
          <cell r="KD107"/>
          <cell r="KE107"/>
          <cell r="KF107"/>
          <cell r="KG107"/>
          <cell r="KH107"/>
          <cell r="KI107"/>
          <cell r="KJ107"/>
          <cell r="KK107"/>
          <cell r="KL107"/>
          <cell r="KM107"/>
          <cell r="KN107"/>
          <cell r="KO107"/>
          <cell r="KP107"/>
          <cell r="KQ107"/>
          <cell r="KR107"/>
          <cell r="KS107"/>
          <cell r="KT107"/>
          <cell r="KU107"/>
          <cell r="KV107"/>
          <cell r="KW107"/>
          <cell r="KX107"/>
          <cell r="KY107"/>
          <cell r="KZ107"/>
          <cell r="LA107"/>
          <cell r="LB107"/>
          <cell r="LC107"/>
          <cell r="LD107"/>
          <cell r="LE107"/>
          <cell r="LF107"/>
          <cell r="LG107"/>
          <cell r="LH107"/>
          <cell r="LI107"/>
        </row>
        <row r="108">
          <cell r="D108">
            <v>4197</v>
          </cell>
          <cell r="E108" t="str">
            <v>Kazne</v>
          </cell>
          <cell r="F108"/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>
            <v>33.340000000000003</v>
          </cell>
          <cell r="CM108">
            <v>33.340000000000003</v>
          </cell>
          <cell r="CN108">
            <v>33.340000000000003</v>
          </cell>
          <cell r="CO108">
            <v>33.340000000000003</v>
          </cell>
          <cell r="CP108">
            <v>33.340000000000003</v>
          </cell>
          <cell r="CQ108">
            <v>33.340000000000003</v>
          </cell>
          <cell r="CR108">
            <v>0</v>
          </cell>
          <cell r="CS108">
            <v>33.340000000000003</v>
          </cell>
          <cell r="CT108">
            <v>16.670000000000002</v>
          </cell>
          <cell r="CU108">
            <v>0</v>
          </cell>
          <cell r="CV108">
            <v>16.670000000000002</v>
          </cell>
          <cell r="CW108">
            <v>0</v>
          </cell>
          <cell r="CX108">
            <v>41.67</v>
          </cell>
          <cell r="CY108">
            <v>291.67</v>
          </cell>
          <cell r="CZ108">
            <v>161.66999999999999</v>
          </cell>
          <cell r="DA108">
            <v>66.67</v>
          </cell>
          <cell r="DB108">
            <v>66.67</v>
          </cell>
          <cell r="DC108">
            <v>291.67</v>
          </cell>
          <cell r="DD108">
            <v>41.67</v>
          </cell>
          <cell r="DE108">
            <v>41.67</v>
          </cell>
          <cell r="DF108">
            <v>41.67</v>
          </cell>
          <cell r="DG108">
            <v>41.67</v>
          </cell>
          <cell r="DH108">
            <v>41.67</v>
          </cell>
          <cell r="DI108">
            <v>319.88</v>
          </cell>
          <cell r="DJ108">
            <v>41.67</v>
          </cell>
          <cell r="DK108">
            <v>291.67</v>
          </cell>
          <cell r="DL108">
            <v>161.67000000000002</v>
          </cell>
          <cell r="DM108">
            <v>66.67</v>
          </cell>
          <cell r="DN108">
            <v>66.67</v>
          </cell>
          <cell r="DO108">
            <v>291.67</v>
          </cell>
          <cell r="DP108">
            <v>41.67</v>
          </cell>
          <cell r="DQ108">
            <v>41.67</v>
          </cell>
          <cell r="DR108">
            <v>41.67</v>
          </cell>
          <cell r="DS108">
            <v>41.67</v>
          </cell>
          <cell r="DT108">
            <v>41.67</v>
          </cell>
          <cell r="DU108">
            <v>41.63</v>
          </cell>
          <cell r="DV108">
            <v>41.67</v>
          </cell>
          <cell r="DW108">
            <v>41.67</v>
          </cell>
          <cell r="DX108">
            <v>41.67</v>
          </cell>
          <cell r="DY108">
            <v>41.67</v>
          </cell>
          <cell r="DZ108">
            <v>941.67</v>
          </cell>
          <cell r="EB108"/>
          <cell r="EC108"/>
          <cell r="ED108"/>
          <cell r="EE108"/>
          <cell r="EF108"/>
          <cell r="EG108"/>
          <cell r="EH108"/>
          <cell r="EI108"/>
          <cell r="EJ108"/>
          <cell r="EK108"/>
          <cell r="EL108"/>
          <cell r="EM108"/>
          <cell r="EN108"/>
          <cell r="EO108"/>
          <cell r="EP108"/>
          <cell r="EQ108"/>
          <cell r="ER108"/>
          <cell r="ES108"/>
          <cell r="ET108"/>
          <cell r="EU108"/>
          <cell r="EV108"/>
          <cell r="EW108"/>
          <cell r="EX108"/>
          <cell r="EY108"/>
          <cell r="EZ108"/>
          <cell r="FA108"/>
          <cell r="FB108"/>
          <cell r="FC108"/>
          <cell r="FD108"/>
          <cell r="FE108"/>
          <cell r="FF108"/>
          <cell r="FG108"/>
          <cell r="FH108"/>
          <cell r="FI108"/>
          <cell r="FJ108"/>
          <cell r="FK108"/>
          <cell r="FL108"/>
          <cell r="FM108"/>
          <cell r="FN108"/>
          <cell r="FO108"/>
          <cell r="FP108"/>
          <cell r="FQ108"/>
          <cell r="FR108"/>
          <cell r="FS108"/>
          <cell r="FT108"/>
          <cell r="FU108"/>
          <cell r="FV108"/>
          <cell r="FW108"/>
          <cell r="FX108"/>
          <cell r="FY108"/>
          <cell r="FZ108"/>
          <cell r="GA108"/>
          <cell r="GB108"/>
          <cell r="GC108"/>
          <cell r="GD108"/>
          <cell r="GE108"/>
          <cell r="GF108"/>
          <cell r="GG108"/>
          <cell r="GH108"/>
          <cell r="GI108"/>
          <cell r="GJ108"/>
          <cell r="GK108"/>
          <cell r="GL108"/>
          <cell r="GM108"/>
          <cell r="GN108"/>
          <cell r="GO108"/>
          <cell r="GP108"/>
          <cell r="GQ108"/>
          <cell r="GR108"/>
          <cell r="GS108"/>
          <cell r="GT108"/>
          <cell r="GU108"/>
          <cell r="GV108"/>
          <cell r="GW108"/>
          <cell r="GX108"/>
          <cell r="GY108"/>
          <cell r="GZ108"/>
          <cell r="HA108"/>
          <cell r="HB108"/>
          <cell r="HC108"/>
          <cell r="HD108"/>
          <cell r="HE108"/>
          <cell r="HF108"/>
          <cell r="HG108"/>
          <cell r="HH108"/>
          <cell r="HI108"/>
          <cell r="HJ108"/>
          <cell r="HK108"/>
          <cell r="HL108"/>
          <cell r="HM108"/>
          <cell r="HN108"/>
          <cell r="HO108"/>
          <cell r="HP108"/>
          <cell r="HQ108"/>
          <cell r="HR108"/>
          <cell r="HS108"/>
          <cell r="HT108"/>
          <cell r="HU108"/>
          <cell r="HV108"/>
          <cell r="HW108"/>
          <cell r="HX108"/>
          <cell r="HY108"/>
          <cell r="HZ108"/>
          <cell r="IA108"/>
          <cell r="IB108"/>
          <cell r="IC108"/>
          <cell r="ID108"/>
          <cell r="IE108"/>
          <cell r="IF108"/>
          <cell r="IG108"/>
          <cell r="IH108"/>
          <cell r="II108"/>
          <cell r="IJ108"/>
          <cell r="IK108"/>
          <cell r="IL108"/>
          <cell r="IM108"/>
          <cell r="IN108"/>
          <cell r="IO108"/>
          <cell r="IP108"/>
          <cell r="IQ108"/>
          <cell r="IR108"/>
          <cell r="IS108"/>
          <cell r="IT108"/>
          <cell r="IU108"/>
          <cell r="IV108"/>
          <cell r="IW108"/>
          <cell r="IX108"/>
          <cell r="IY108"/>
          <cell r="IZ108"/>
          <cell r="JA108"/>
          <cell r="JB108"/>
          <cell r="JC108"/>
          <cell r="JD108"/>
          <cell r="JE108"/>
          <cell r="JF108"/>
          <cell r="JG108"/>
          <cell r="JH108"/>
          <cell r="JI108"/>
          <cell r="JJ108"/>
          <cell r="JK108"/>
          <cell r="JL108"/>
          <cell r="JM108"/>
          <cell r="JN108"/>
          <cell r="JO108"/>
          <cell r="JP108"/>
          <cell r="JQ108"/>
          <cell r="JR108"/>
          <cell r="JS108"/>
          <cell r="JT108"/>
          <cell r="JU108"/>
          <cell r="JV108"/>
          <cell r="JW108"/>
          <cell r="JX108"/>
          <cell r="JY108"/>
          <cell r="JZ108"/>
          <cell r="KA108"/>
          <cell r="KB108"/>
          <cell r="KC108"/>
          <cell r="KD108"/>
          <cell r="KE108"/>
          <cell r="KF108"/>
          <cell r="KG108"/>
          <cell r="KH108"/>
          <cell r="KI108"/>
          <cell r="KJ108"/>
          <cell r="KK108"/>
          <cell r="KL108"/>
          <cell r="KM108"/>
          <cell r="KN108"/>
          <cell r="KO108"/>
          <cell r="KP108"/>
          <cell r="KQ108"/>
          <cell r="KR108"/>
          <cell r="KS108"/>
          <cell r="KT108"/>
          <cell r="KU108"/>
          <cell r="KV108"/>
          <cell r="KW108"/>
          <cell r="KX108"/>
          <cell r="KY108"/>
          <cell r="KZ108"/>
          <cell r="LA108"/>
          <cell r="LB108"/>
          <cell r="LC108"/>
          <cell r="LD108"/>
          <cell r="LE108"/>
          <cell r="LF108"/>
          <cell r="LG108"/>
          <cell r="LH108"/>
          <cell r="LI108"/>
        </row>
        <row r="109">
          <cell r="D109">
            <v>4198</v>
          </cell>
          <cell r="E109" t="str">
            <v>Takse</v>
          </cell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  <cell r="T109"/>
          <cell r="U109"/>
          <cell r="V109"/>
          <cell r="W109"/>
          <cell r="X109"/>
          <cell r="Y109"/>
          <cell r="Z109"/>
          <cell r="AA109"/>
          <cell r="AB109"/>
          <cell r="AC109"/>
          <cell r="AD109"/>
          <cell r="AE109"/>
          <cell r="AF109"/>
          <cell r="AG109"/>
          <cell r="AH109"/>
          <cell r="AI109"/>
          <cell r="AJ109"/>
          <cell r="AK109"/>
          <cell r="AL109"/>
          <cell r="AM109"/>
          <cell r="AN109"/>
          <cell r="AO109"/>
          <cell r="AP109"/>
          <cell r="AQ109"/>
          <cell r="AR109"/>
          <cell r="AS109"/>
          <cell r="AT109"/>
          <cell r="AU109"/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/>
          <cell r="BG109"/>
          <cell r="BH109"/>
          <cell r="BI109"/>
          <cell r="BJ109"/>
          <cell r="BK109"/>
          <cell r="BL109"/>
          <cell r="BM109"/>
          <cell r="BN109"/>
          <cell r="BO109"/>
          <cell r="BP109"/>
          <cell r="BQ109"/>
          <cell r="BR109"/>
          <cell r="BS109"/>
          <cell r="BT109"/>
          <cell r="BU109"/>
          <cell r="BV109"/>
          <cell r="BW109"/>
          <cell r="BX109"/>
          <cell r="BY109"/>
          <cell r="BZ109"/>
          <cell r="CA109"/>
          <cell r="CB109"/>
          <cell r="CC109"/>
          <cell r="CD109"/>
          <cell r="CE109"/>
          <cell r="CF109"/>
          <cell r="CG109"/>
          <cell r="CH109"/>
          <cell r="CI109"/>
          <cell r="CJ109"/>
          <cell r="CK109"/>
          <cell r="CL109">
            <v>283.26</v>
          </cell>
          <cell r="CM109">
            <v>288.33</v>
          </cell>
          <cell r="CN109">
            <v>313.27</v>
          </cell>
          <cell r="CO109">
            <v>343.33</v>
          </cell>
          <cell r="CP109">
            <v>280</v>
          </cell>
          <cell r="CQ109">
            <v>313.33999999999997</v>
          </cell>
          <cell r="CR109">
            <v>285</v>
          </cell>
          <cell r="CS109">
            <v>353.33</v>
          </cell>
          <cell r="CT109">
            <v>280</v>
          </cell>
          <cell r="CU109">
            <v>291</v>
          </cell>
          <cell r="CV109">
            <v>830</v>
          </cell>
          <cell r="CW109">
            <v>1054.77</v>
          </cell>
          <cell r="CX109">
            <v>325.01</v>
          </cell>
          <cell r="CY109">
            <v>1449.4</v>
          </cell>
          <cell r="CZ109">
            <v>801.17</v>
          </cell>
          <cell r="DA109">
            <v>802.67</v>
          </cell>
          <cell r="DB109">
            <v>525.79999999999995</v>
          </cell>
          <cell r="DC109">
            <v>921.28</v>
          </cell>
          <cell r="DD109">
            <v>968.16</v>
          </cell>
          <cell r="DE109">
            <v>1235.76</v>
          </cell>
          <cell r="DF109">
            <v>1464.94</v>
          </cell>
          <cell r="DG109">
            <v>1103.46</v>
          </cell>
          <cell r="DH109">
            <v>876.77</v>
          </cell>
          <cell r="DI109">
            <v>2647.24</v>
          </cell>
          <cell r="DJ109">
            <v>325.01</v>
          </cell>
          <cell r="DK109">
            <v>1419.3999999999999</v>
          </cell>
          <cell r="DL109">
            <v>831.17000000000007</v>
          </cell>
          <cell r="DM109">
            <v>802.67</v>
          </cell>
          <cell r="DN109">
            <v>525.79999999999995</v>
          </cell>
          <cell r="DO109">
            <v>921.28000000000009</v>
          </cell>
          <cell r="DP109">
            <v>798.71</v>
          </cell>
          <cell r="DQ109">
            <v>1405.2099999999998</v>
          </cell>
          <cell r="DR109">
            <v>1454.9400000000003</v>
          </cell>
          <cell r="DS109">
            <v>1113.4599999999998</v>
          </cell>
          <cell r="DT109">
            <v>876.77</v>
          </cell>
          <cell r="DU109">
            <v>3010.4399999999996</v>
          </cell>
          <cell r="DV109">
            <v>245.01</v>
          </cell>
          <cell r="DW109">
            <v>954.08999999999992</v>
          </cell>
          <cell r="DX109">
            <v>1024.1499999999996</v>
          </cell>
          <cell r="DY109">
            <v>656.57999999999981</v>
          </cell>
          <cell r="DZ109">
            <v>1660.12</v>
          </cell>
          <cell r="EB109"/>
          <cell r="EC109"/>
          <cell r="ED109"/>
          <cell r="EE109"/>
          <cell r="EF109"/>
          <cell r="EG109"/>
          <cell r="EH109"/>
          <cell r="EI109"/>
          <cell r="EJ109"/>
          <cell r="EK109"/>
          <cell r="EL109"/>
          <cell r="EM109"/>
          <cell r="EN109"/>
          <cell r="EO109"/>
          <cell r="EP109"/>
          <cell r="EQ109"/>
          <cell r="ER109"/>
          <cell r="ES109"/>
          <cell r="ET109"/>
          <cell r="EU109"/>
          <cell r="EV109"/>
          <cell r="EW109"/>
          <cell r="EX109"/>
          <cell r="EY109"/>
          <cell r="EZ109"/>
          <cell r="FA109"/>
          <cell r="FB109"/>
          <cell r="FC109"/>
          <cell r="FD109"/>
          <cell r="FE109"/>
          <cell r="FF109"/>
          <cell r="FG109"/>
          <cell r="FH109"/>
          <cell r="FI109"/>
          <cell r="FJ109"/>
          <cell r="FK109"/>
          <cell r="FL109"/>
          <cell r="FM109"/>
          <cell r="FN109"/>
          <cell r="FO109"/>
          <cell r="FP109"/>
          <cell r="FQ109"/>
          <cell r="FR109"/>
          <cell r="FS109"/>
          <cell r="FT109"/>
          <cell r="FU109"/>
          <cell r="FV109"/>
          <cell r="FW109"/>
          <cell r="FX109"/>
          <cell r="FY109"/>
          <cell r="FZ109"/>
          <cell r="GA109"/>
          <cell r="GB109"/>
          <cell r="GC109"/>
          <cell r="GD109"/>
          <cell r="GE109"/>
          <cell r="GF109"/>
          <cell r="GG109"/>
          <cell r="GH109"/>
          <cell r="GI109"/>
          <cell r="GJ109"/>
          <cell r="GK109"/>
          <cell r="GL109"/>
          <cell r="GM109"/>
          <cell r="GN109"/>
          <cell r="GO109"/>
          <cell r="GP109"/>
          <cell r="GQ109"/>
          <cell r="GR109"/>
          <cell r="GS109"/>
          <cell r="GT109"/>
          <cell r="GU109"/>
          <cell r="GV109"/>
          <cell r="GW109"/>
          <cell r="GX109"/>
          <cell r="GY109"/>
          <cell r="GZ109"/>
          <cell r="HA109"/>
          <cell r="HB109"/>
          <cell r="HC109"/>
          <cell r="HD109"/>
          <cell r="HE109"/>
          <cell r="HF109"/>
          <cell r="HG109"/>
          <cell r="HH109"/>
          <cell r="HI109"/>
          <cell r="HJ109"/>
          <cell r="HK109"/>
          <cell r="HL109"/>
          <cell r="HM109"/>
          <cell r="HN109"/>
          <cell r="HO109"/>
          <cell r="HP109"/>
          <cell r="HQ109"/>
          <cell r="HR109"/>
          <cell r="HS109"/>
          <cell r="HT109"/>
          <cell r="HU109"/>
          <cell r="HV109"/>
          <cell r="HW109"/>
          <cell r="HX109"/>
          <cell r="HY109"/>
          <cell r="HZ109"/>
          <cell r="IA109"/>
          <cell r="IB109"/>
          <cell r="IC109"/>
          <cell r="ID109"/>
          <cell r="IE109"/>
          <cell r="IF109"/>
          <cell r="IG109"/>
          <cell r="IH109"/>
          <cell r="II109"/>
          <cell r="IJ109"/>
          <cell r="IK109"/>
          <cell r="IL109"/>
          <cell r="IM109"/>
          <cell r="IN109"/>
          <cell r="IO109"/>
          <cell r="IP109"/>
          <cell r="IQ109"/>
          <cell r="IR109"/>
          <cell r="IS109"/>
          <cell r="IT109"/>
          <cell r="IU109"/>
          <cell r="IV109"/>
          <cell r="IW109"/>
          <cell r="IX109"/>
          <cell r="IY109"/>
          <cell r="IZ109"/>
          <cell r="JA109"/>
          <cell r="JB109"/>
          <cell r="JC109"/>
          <cell r="JD109"/>
          <cell r="JE109"/>
          <cell r="JF109"/>
          <cell r="JG109"/>
          <cell r="JH109"/>
          <cell r="JI109"/>
          <cell r="JJ109"/>
          <cell r="JK109"/>
          <cell r="JL109"/>
          <cell r="JM109"/>
          <cell r="JN109"/>
          <cell r="JO109"/>
          <cell r="JP109"/>
          <cell r="JQ109"/>
          <cell r="JR109"/>
          <cell r="JS109"/>
          <cell r="JT109"/>
          <cell r="JU109"/>
          <cell r="JV109"/>
          <cell r="JW109"/>
          <cell r="JX109"/>
          <cell r="JY109"/>
          <cell r="JZ109"/>
          <cell r="KA109"/>
          <cell r="KB109"/>
          <cell r="KC109"/>
          <cell r="KD109"/>
          <cell r="KE109"/>
          <cell r="KF109"/>
          <cell r="KG109"/>
          <cell r="KH109"/>
          <cell r="KI109"/>
          <cell r="KJ109"/>
          <cell r="KK109"/>
          <cell r="KL109"/>
          <cell r="KM109"/>
          <cell r="KN109"/>
          <cell r="KO109"/>
          <cell r="KP109"/>
          <cell r="KQ109"/>
          <cell r="KR109"/>
          <cell r="KS109"/>
          <cell r="KT109"/>
          <cell r="KU109"/>
          <cell r="KV109"/>
          <cell r="KW109"/>
          <cell r="KX109"/>
          <cell r="KY109"/>
          <cell r="KZ109"/>
          <cell r="LA109"/>
          <cell r="LB109"/>
          <cell r="LC109"/>
          <cell r="LD109"/>
          <cell r="LE109"/>
          <cell r="LF109"/>
          <cell r="LG109"/>
          <cell r="LH109"/>
          <cell r="LI109"/>
        </row>
        <row r="110">
          <cell r="D110">
            <v>4199</v>
          </cell>
          <cell r="E110" t="str">
            <v>Ostalo</v>
          </cell>
          <cell r="F110"/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  <cell r="S110"/>
          <cell r="T110"/>
          <cell r="U110"/>
          <cell r="V110"/>
          <cell r="W110"/>
          <cell r="X110"/>
          <cell r="Y110"/>
          <cell r="Z110"/>
          <cell r="AA110"/>
          <cell r="AB110"/>
          <cell r="AC110"/>
          <cell r="AD110"/>
          <cell r="AE110"/>
          <cell r="AF110"/>
          <cell r="AG110"/>
          <cell r="AH110"/>
          <cell r="AI110"/>
          <cell r="AJ110"/>
          <cell r="AK110"/>
          <cell r="AL110"/>
          <cell r="AM110"/>
          <cell r="AN110"/>
          <cell r="AO110"/>
          <cell r="AP110"/>
          <cell r="AQ110"/>
          <cell r="AR110"/>
          <cell r="AS110"/>
          <cell r="AT110"/>
          <cell r="AU110"/>
          <cell r="AV110"/>
          <cell r="AW110"/>
          <cell r="AX110"/>
          <cell r="AY110"/>
          <cell r="AZ110"/>
          <cell r="BA110"/>
          <cell r="BB110"/>
          <cell r="BC110"/>
          <cell r="BD110"/>
          <cell r="BE110"/>
          <cell r="BF110"/>
          <cell r="BG110"/>
          <cell r="BH110"/>
          <cell r="BI110"/>
          <cell r="BJ110"/>
          <cell r="BK110"/>
          <cell r="BL110"/>
          <cell r="BM110"/>
          <cell r="BN110"/>
          <cell r="BO110"/>
          <cell r="BP110"/>
          <cell r="BQ110"/>
          <cell r="BR110"/>
          <cell r="BS110"/>
          <cell r="BT110"/>
          <cell r="BU110"/>
          <cell r="BV110"/>
          <cell r="BW110"/>
          <cell r="BX110"/>
          <cell r="BY110"/>
          <cell r="BZ110"/>
          <cell r="CA110"/>
          <cell r="CB110"/>
          <cell r="CC110"/>
          <cell r="CD110"/>
          <cell r="CE110"/>
          <cell r="CF110"/>
          <cell r="CG110"/>
          <cell r="CH110"/>
          <cell r="CI110"/>
          <cell r="CJ110"/>
          <cell r="CK110"/>
          <cell r="CL110">
            <v>124892.60000000003</v>
          </cell>
          <cell r="CM110">
            <v>62482.520000000004</v>
          </cell>
          <cell r="CN110">
            <v>194087.13000000003</v>
          </cell>
          <cell r="CO110">
            <v>317008.53999999986</v>
          </cell>
          <cell r="CP110">
            <v>173934.78999999995</v>
          </cell>
          <cell r="CQ110">
            <v>213618.1899999998</v>
          </cell>
          <cell r="CR110">
            <v>232011.25999999995</v>
          </cell>
          <cell r="CS110">
            <v>185769.52999999988</v>
          </cell>
          <cell r="CT110">
            <v>151372.72000000006</v>
          </cell>
          <cell r="CU110">
            <v>249954.80999999979</v>
          </cell>
          <cell r="CV110">
            <v>248600.21999999962</v>
          </cell>
          <cell r="CW110">
            <v>644770.1599999998</v>
          </cell>
          <cell r="CX110">
            <v>107004.89</v>
          </cell>
          <cell r="CY110">
            <v>202626.26</v>
          </cell>
          <cell r="CZ110">
            <v>308901.21000000002</v>
          </cell>
          <cell r="DA110">
            <v>189125.13</v>
          </cell>
          <cell r="DB110">
            <v>1270565.8500000001</v>
          </cell>
          <cell r="DC110">
            <v>436538.33</v>
          </cell>
          <cell r="DD110">
            <v>205305.01</v>
          </cell>
          <cell r="DE110">
            <v>67993.62</v>
          </cell>
          <cell r="DF110">
            <v>899034.2</v>
          </cell>
          <cell r="DG110">
            <v>233376.06</v>
          </cell>
          <cell r="DH110">
            <v>322361</v>
          </cell>
          <cell r="DI110">
            <v>489220.76000000042</v>
          </cell>
          <cell r="DJ110">
            <v>87878.97</v>
          </cell>
          <cell r="DK110">
            <v>170909.60999999987</v>
          </cell>
          <cell r="DL110">
            <v>323034.66000000003</v>
          </cell>
          <cell r="DM110">
            <v>173808.61999999991</v>
          </cell>
          <cell r="DN110">
            <v>1244577.6300000008</v>
          </cell>
          <cell r="DO110">
            <v>166282.88</v>
          </cell>
          <cell r="DP110">
            <v>167618.01000000007</v>
          </cell>
          <cell r="DQ110">
            <v>97119.079999999973</v>
          </cell>
          <cell r="DR110">
            <v>223127.72000000006</v>
          </cell>
          <cell r="DS110">
            <v>155060.84000000003</v>
          </cell>
          <cell r="DT110">
            <v>150031.35999999996</v>
          </cell>
          <cell r="DU110">
            <v>547611.07999999926</v>
          </cell>
          <cell r="DV110">
            <v>307636.45000000007</v>
          </cell>
          <cell r="DW110">
            <v>214675.74999999977</v>
          </cell>
          <cell r="DX110">
            <v>142270.47</v>
          </cell>
          <cell r="DY110">
            <v>197509.72999999995</v>
          </cell>
          <cell r="DZ110">
            <v>688408.35</v>
          </cell>
          <cell r="EB110"/>
          <cell r="EC110"/>
          <cell r="ED110"/>
          <cell r="EE110"/>
          <cell r="EF110"/>
          <cell r="EG110"/>
          <cell r="EH110"/>
          <cell r="EI110"/>
          <cell r="EJ110"/>
          <cell r="EK110"/>
          <cell r="EL110"/>
          <cell r="EM110"/>
          <cell r="EN110"/>
          <cell r="EO110"/>
          <cell r="EP110"/>
          <cell r="EQ110"/>
          <cell r="ER110"/>
          <cell r="ES110"/>
          <cell r="ET110"/>
          <cell r="EU110"/>
          <cell r="EV110"/>
          <cell r="EW110"/>
          <cell r="EX110"/>
          <cell r="EY110"/>
          <cell r="EZ110"/>
          <cell r="FA110"/>
          <cell r="FB110"/>
          <cell r="FC110"/>
          <cell r="FD110"/>
          <cell r="FE110"/>
          <cell r="FF110"/>
          <cell r="FG110"/>
          <cell r="FH110"/>
          <cell r="FI110"/>
          <cell r="FJ110"/>
          <cell r="FK110"/>
          <cell r="FL110"/>
          <cell r="FM110"/>
          <cell r="FN110"/>
          <cell r="FO110"/>
          <cell r="FP110"/>
          <cell r="FQ110"/>
          <cell r="FR110"/>
          <cell r="FS110"/>
          <cell r="FT110"/>
          <cell r="FU110"/>
          <cell r="FV110"/>
          <cell r="FW110"/>
          <cell r="FX110"/>
          <cell r="FY110"/>
          <cell r="FZ110"/>
          <cell r="GA110"/>
          <cell r="GB110"/>
          <cell r="GC110"/>
          <cell r="GD110"/>
          <cell r="GE110"/>
          <cell r="GF110"/>
          <cell r="GG110"/>
          <cell r="GH110"/>
          <cell r="GI110"/>
          <cell r="GJ110"/>
          <cell r="GK110"/>
          <cell r="GL110"/>
          <cell r="GM110"/>
          <cell r="GN110"/>
          <cell r="GO110"/>
          <cell r="GP110"/>
          <cell r="GQ110"/>
          <cell r="GR110"/>
          <cell r="GS110"/>
          <cell r="GT110"/>
          <cell r="GU110"/>
          <cell r="GV110"/>
          <cell r="GW110"/>
          <cell r="GX110"/>
          <cell r="GY110"/>
          <cell r="GZ110"/>
          <cell r="HA110"/>
          <cell r="HB110"/>
          <cell r="HC110"/>
          <cell r="HD110"/>
          <cell r="HE110"/>
          <cell r="HF110"/>
          <cell r="HG110"/>
          <cell r="HH110"/>
          <cell r="HI110"/>
          <cell r="HJ110"/>
          <cell r="HK110"/>
          <cell r="HL110"/>
          <cell r="HM110"/>
          <cell r="HN110"/>
          <cell r="HO110"/>
          <cell r="HP110"/>
          <cell r="HQ110"/>
          <cell r="HR110"/>
          <cell r="HS110"/>
          <cell r="HT110"/>
          <cell r="HU110"/>
          <cell r="HV110"/>
          <cell r="HW110"/>
          <cell r="HX110"/>
          <cell r="HY110"/>
          <cell r="HZ110"/>
          <cell r="IA110"/>
          <cell r="IB110"/>
          <cell r="IC110"/>
          <cell r="ID110"/>
          <cell r="IE110"/>
          <cell r="IF110"/>
          <cell r="IG110"/>
          <cell r="IH110"/>
          <cell r="II110"/>
          <cell r="IJ110"/>
          <cell r="IK110"/>
          <cell r="IL110"/>
          <cell r="IM110"/>
          <cell r="IN110"/>
          <cell r="IO110"/>
          <cell r="IP110"/>
          <cell r="IQ110"/>
          <cell r="IR110"/>
          <cell r="IS110"/>
          <cell r="IT110"/>
          <cell r="IU110"/>
          <cell r="IV110"/>
          <cell r="IW110"/>
          <cell r="IX110"/>
          <cell r="IY110"/>
          <cell r="IZ110"/>
          <cell r="JA110"/>
          <cell r="JB110"/>
          <cell r="JC110"/>
          <cell r="JD110"/>
          <cell r="JE110"/>
          <cell r="JF110"/>
          <cell r="JG110"/>
          <cell r="JH110"/>
          <cell r="JI110"/>
          <cell r="JJ110"/>
          <cell r="JK110"/>
          <cell r="JL110"/>
          <cell r="JM110"/>
          <cell r="JN110"/>
          <cell r="JO110"/>
          <cell r="JP110"/>
          <cell r="JQ110"/>
          <cell r="JR110"/>
          <cell r="JS110"/>
          <cell r="JT110"/>
          <cell r="JU110"/>
          <cell r="JV110"/>
          <cell r="JW110"/>
          <cell r="JX110"/>
          <cell r="JY110"/>
          <cell r="JZ110"/>
          <cell r="KA110"/>
          <cell r="KB110"/>
          <cell r="KC110"/>
          <cell r="KD110"/>
          <cell r="KE110"/>
          <cell r="KF110"/>
          <cell r="KG110"/>
          <cell r="KH110"/>
          <cell r="KI110"/>
          <cell r="KJ110"/>
          <cell r="KK110"/>
          <cell r="KL110"/>
          <cell r="KM110"/>
          <cell r="KN110"/>
          <cell r="KO110"/>
          <cell r="KP110"/>
          <cell r="KQ110"/>
          <cell r="KR110"/>
          <cell r="KS110"/>
          <cell r="KT110"/>
          <cell r="KU110"/>
          <cell r="KV110"/>
          <cell r="KW110"/>
          <cell r="KX110"/>
          <cell r="KY110"/>
          <cell r="KZ110"/>
          <cell r="LA110"/>
          <cell r="LB110"/>
          <cell r="LC110"/>
          <cell r="LD110"/>
          <cell r="LE110"/>
          <cell r="LF110"/>
          <cell r="LG110"/>
          <cell r="LH110"/>
          <cell r="LI110"/>
        </row>
        <row r="111">
          <cell r="B111">
            <v>42</v>
          </cell>
          <cell r="C111" t="str">
            <v xml:space="preserve"> </v>
          </cell>
          <cell r="E111" t="str">
            <v>Transferi za socijalnu zaštitu</v>
          </cell>
          <cell r="F111"/>
          <cell r="G111"/>
          <cell r="H111"/>
          <cell r="I111"/>
          <cell r="J111"/>
          <cell r="K111"/>
          <cell r="L111"/>
          <cell r="M111"/>
          <cell r="N111"/>
          <cell r="O111"/>
          <cell r="P111"/>
          <cell r="Q111"/>
          <cell r="R111"/>
          <cell r="S111"/>
          <cell r="T111"/>
          <cell r="U111"/>
          <cell r="V111"/>
          <cell r="W111"/>
          <cell r="X111"/>
          <cell r="Y111"/>
          <cell r="Z111"/>
          <cell r="AA111"/>
          <cell r="AB111"/>
          <cell r="AC111"/>
          <cell r="AD111"/>
          <cell r="AE111"/>
          <cell r="AF111"/>
          <cell r="AG111"/>
          <cell r="AH111"/>
          <cell r="AI111"/>
          <cell r="AJ111"/>
          <cell r="AK111"/>
          <cell r="AL111"/>
          <cell r="AM111"/>
          <cell r="AN111"/>
          <cell r="AO111"/>
          <cell r="AP111"/>
          <cell r="AQ111"/>
          <cell r="AR111"/>
          <cell r="AS111"/>
          <cell r="AT111"/>
          <cell r="AU111"/>
          <cell r="AV111"/>
          <cell r="AW111"/>
          <cell r="AX111"/>
          <cell r="AY111"/>
          <cell r="AZ111"/>
          <cell r="BA111"/>
          <cell r="BB111"/>
          <cell r="BC111"/>
          <cell r="BD111"/>
          <cell r="BE111"/>
          <cell r="BF111"/>
          <cell r="BG111"/>
          <cell r="BH111"/>
          <cell r="BI111"/>
          <cell r="BJ111"/>
          <cell r="BK111"/>
          <cell r="BL111"/>
          <cell r="BM111"/>
          <cell r="BN111"/>
          <cell r="BO111"/>
          <cell r="BP111"/>
          <cell r="BQ111"/>
          <cell r="BR111"/>
          <cell r="BS111"/>
          <cell r="BT111"/>
          <cell r="BU111"/>
          <cell r="BV111"/>
          <cell r="BW111"/>
          <cell r="BX111"/>
          <cell r="BY111"/>
          <cell r="BZ111"/>
          <cell r="CA111"/>
          <cell r="CB111"/>
          <cell r="CC111"/>
          <cell r="CD111"/>
          <cell r="CE111"/>
          <cell r="CF111"/>
          <cell r="CG111"/>
          <cell r="CH111"/>
          <cell r="CI111"/>
          <cell r="CJ111"/>
          <cell r="CK111"/>
          <cell r="CL111">
            <v>38151243.679999985</v>
          </cell>
          <cell r="CM111">
            <v>42304307.499999993</v>
          </cell>
          <cell r="CN111">
            <v>40495852.529999986</v>
          </cell>
          <cell r="CO111">
            <v>40445889.589999996</v>
          </cell>
          <cell r="CP111">
            <v>39916624.779999986</v>
          </cell>
          <cell r="CQ111">
            <v>39873840.350000001</v>
          </cell>
          <cell r="CR111">
            <v>39783817.739999995</v>
          </cell>
          <cell r="CS111">
            <v>39183217.88000001</v>
          </cell>
          <cell r="CT111">
            <v>40139584.429999992</v>
          </cell>
          <cell r="CU111">
            <v>39790180.209999986</v>
          </cell>
          <cell r="CV111">
            <v>39831268.440000013</v>
          </cell>
          <cell r="CW111">
            <v>43051593.350000009</v>
          </cell>
          <cell r="CX111">
            <v>39555878.579999991</v>
          </cell>
          <cell r="CY111">
            <v>41425187.059999995</v>
          </cell>
          <cell r="CZ111">
            <v>41909906.139999978</v>
          </cell>
          <cell r="DA111">
            <v>40423629.729999989</v>
          </cell>
          <cell r="DB111">
            <v>40506895.870000027</v>
          </cell>
          <cell r="DC111">
            <v>40386120.24000001</v>
          </cell>
          <cell r="DD111">
            <v>42646776.50999999</v>
          </cell>
          <cell r="DE111">
            <v>41817476.330000013</v>
          </cell>
          <cell r="DF111">
            <v>39292859.510000005</v>
          </cell>
          <cell r="DG111">
            <v>40455528.219999991</v>
          </cell>
          <cell r="DH111">
            <v>40886054.279999994</v>
          </cell>
          <cell r="DI111">
            <v>42841697.649999999</v>
          </cell>
          <cell r="DJ111">
            <v>39786085.87000002</v>
          </cell>
          <cell r="DK111">
            <v>40069751.660000004</v>
          </cell>
          <cell r="DL111">
            <v>40864096.719999999</v>
          </cell>
          <cell r="DM111">
            <v>40502347.820000008</v>
          </cell>
          <cell r="DN111">
            <v>40971406.99000001</v>
          </cell>
          <cell r="DO111">
            <v>40988719.57</v>
          </cell>
          <cell r="DP111">
            <v>40367487.210000023</v>
          </cell>
          <cell r="DQ111">
            <v>39162482.690000027</v>
          </cell>
          <cell r="DR111">
            <v>41715778.810000032</v>
          </cell>
          <cell r="DS111">
            <v>40336270.130000018</v>
          </cell>
          <cell r="DT111">
            <v>40385800.150000006</v>
          </cell>
          <cell r="DU111">
            <v>41891632.480000027</v>
          </cell>
          <cell r="DV111">
            <v>4897395.42</v>
          </cell>
          <cell r="DW111">
            <v>7010560.6399999997</v>
          </cell>
          <cell r="DX111">
            <v>8484481.6899999995</v>
          </cell>
          <cell r="DY111">
            <v>11157410.01</v>
          </cell>
          <cell r="DZ111">
            <v>46657581.579999998</v>
          </cell>
          <cell r="EA111">
            <v>44973024.009999998</v>
          </cell>
          <cell r="EB111">
            <v>43345397.439999998</v>
          </cell>
          <cell r="EC111">
            <v>46665166.369999997</v>
          </cell>
          <cell r="ED111"/>
          <cell r="EE111"/>
          <cell r="EF111"/>
          <cell r="EG111"/>
          <cell r="ET111">
            <v>42244817.57</v>
          </cell>
          <cell r="EU111">
            <v>45525440.090000004</v>
          </cell>
          <cell r="EV111">
            <v>45200709.079999998</v>
          </cell>
          <cell r="EW111">
            <v>43012361.310000002</v>
          </cell>
          <cell r="EX111">
            <v>43668965.609999999</v>
          </cell>
          <cell r="EY111"/>
          <cell r="EZ111"/>
          <cell r="FA111">
            <v>47052428.659999996</v>
          </cell>
          <cell r="FB111"/>
          <cell r="FC111"/>
          <cell r="FD111"/>
          <cell r="FE111"/>
          <cell r="FF111"/>
          <cell r="FG111"/>
          <cell r="FH111"/>
          <cell r="FI111"/>
          <cell r="FJ111"/>
          <cell r="FK111"/>
          <cell r="FL111"/>
          <cell r="FM111"/>
          <cell r="FN111"/>
          <cell r="FO111"/>
          <cell r="FP111"/>
          <cell r="FQ111"/>
          <cell r="FR111"/>
          <cell r="FS111"/>
          <cell r="FT111"/>
          <cell r="FU111"/>
          <cell r="FV111"/>
          <cell r="FW111"/>
          <cell r="FX111"/>
          <cell r="FY111"/>
          <cell r="FZ111"/>
          <cell r="GA111"/>
          <cell r="GB111"/>
          <cell r="GC111"/>
          <cell r="GD111"/>
          <cell r="GE111"/>
          <cell r="GF111"/>
          <cell r="GG111"/>
          <cell r="GH111"/>
          <cell r="GI111"/>
          <cell r="GJ111"/>
          <cell r="GK111"/>
          <cell r="GL111"/>
          <cell r="GM111"/>
          <cell r="GN111"/>
          <cell r="GO111"/>
          <cell r="GP111"/>
          <cell r="GQ111"/>
          <cell r="GR111"/>
          <cell r="GS111"/>
          <cell r="GT111"/>
          <cell r="GU111"/>
          <cell r="GV111"/>
          <cell r="GW111"/>
          <cell r="GX111"/>
          <cell r="GY111"/>
          <cell r="GZ111"/>
          <cell r="HA111"/>
          <cell r="HB111"/>
          <cell r="HC111"/>
          <cell r="HD111"/>
          <cell r="HE111"/>
          <cell r="HF111"/>
          <cell r="HG111"/>
          <cell r="HH111"/>
          <cell r="HI111"/>
          <cell r="HJ111"/>
          <cell r="HK111"/>
          <cell r="HL111"/>
          <cell r="HM111"/>
          <cell r="HN111"/>
          <cell r="HO111"/>
          <cell r="HP111"/>
          <cell r="HQ111"/>
          <cell r="HR111"/>
          <cell r="HS111"/>
          <cell r="HT111"/>
          <cell r="HU111"/>
          <cell r="HV111"/>
          <cell r="HW111"/>
          <cell r="HX111"/>
          <cell r="HY111"/>
          <cell r="HZ111"/>
          <cell r="IA111"/>
          <cell r="IB111"/>
          <cell r="IC111"/>
          <cell r="ID111"/>
          <cell r="IE111"/>
          <cell r="IF111"/>
          <cell r="IG111"/>
          <cell r="IH111"/>
          <cell r="II111"/>
          <cell r="IJ111"/>
          <cell r="IK111"/>
          <cell r="IL111"/>
          <cell r="IM111"/>
          <cell r="IN111"/>
          <cell r="IO111"/>
          <cell r="IP111"/>
          <cell r="IQ111"/>
          <cell r="IR111"/>
          <cell r="IS111"/>
          <cell r="IT111"/>
          <cell r="IU111"/>
          <cell r="IV111"/>
          <cell r="IW111"/>
          <cell r="IX111"/>
          <cell r="IY111"/>
          <cell r="IZ111"/>
          <cell r="JA111"/>
          <cell r="JB111"/>
          <cell r="JC111"/>
          <cell r="JD111"/>
          <cell r="JE111"/>
          <cell r="JF111"/>
          <cell r="JG111"/>
          <cell r="JH111"/>
          <cell r="JI111"/>
          <cell r="JJ111"/>
          <cell r="JK111"/>
          <cell r="JL111"/>
          <cell r="JM111"/>
          <cell r="JN111"/>
          <cell r="JO111"/>
          <cell r="JP111"/>
          <cell r="JQ111"/>
          <cell r="JR111"/>
          <cell r="JS111"/>
          <cell r="JT111"/>
          <cell r="JU111"/>
          <cell r="JV111"/>
          <cell r="JW111"/>
          <cell r="JX111"/>
          <cell r="JY111"/>
          <cell r="JZ111"/>
          <cell r="KA111"/>
          <cell r="KB111"/>
          <cell r="KC111"/>
          <cell r="KD111"/>
          <cell r="KE111"/>
          <cell r="KF111"/>
          <cell r="KG111"/>
          <cell r="KH111"/>
          <cell r="KI111"/>
          <cell r="KJ111"/>
          <cell r="KK111"/>
          <cell r="KL111"/>
          <cell r="KM111"/>
          <cell r="KN111"/>
          <cell r="KO111"/>
          <cell r="KP111"/>
          <cell r="KQ111"/>
          <cell r="KR111"/>
          <cell r="KS111"/>
          <cell r="KT111"/>
          <cell r="KU111"/>
          <cell r="KV111"/>
          <cell r="KW111"/>
          <cell r="KX111"/>
          <cell r="KY111"/>
          <cell r="KZ111"/>
          <cell r="LA111"/>
          <cell r="LB111"/>
          <cell r="LC111"/>
          <cell r="LD111"/>
          <cell r="LE111"/>
          <cell r="LF111"/>
          <cell r="LG111"/>
          <cell r="LH111"/>
          <cell r="LI111"/>
        </row>
        <row r="112">
          <cell r="C112">
            <v>421</v>
          </cell>
          <cell r="D112">
            <v>421</v>
          </cell>
          <cell r="E112" t="str">
            <v>Prava iz oblasti socijalne zaštite</v>
          </cell>
          <cell r="F112"/>
          <cell r="G112"/>
          <cell r="H112"/>
          <cell r="I112"/>
          <cell r="J112"/>
          <cell r="K112"/>
          <cell r="L112"/>
          <cell r="M112"/>
          <cell r="N112"/>
          <cell r="O112"/>
          <cell r="P112"/>
          <cell r="Q112"/>
          <cell r="R112"/>
          <cell r="S112"/>
          <cell r="T112"/>
          <cell r="U112"/>
          <cell r="V112"/>
          <cell r="W112"/>
          <cell r="X112"/>
          <cell r="Y112"/>
          <cell r="Z112"/>
          <cell r="AA112"/>
          <cell r="AB112"/>
          <cell r="AC112"/>
          <cell r="AD112"/>
          <cell r="AE112"/>
          <cell r="AF112"/>
          <cell r="AG112"/>
          <cell r="AH112"/>
          <cell r="AI112"/>
          <cell r="AJ112"/>
          <cell r="AK112"/>
          <cell r="AL112"/>
          <cell r="AM112"/>
          <cell r="AN112"/>
          <cell r="AO112"/>
          <cell r="AP112"/>
          <cell r="AQ112"/>
          <cell r="AR112"/>
          <cell r="AS112"/>
          <cell r="AT112"/>
          <cell r="AU112"/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  <cell r="BF112"/>
          <cell r="BG112"/>
          <cell r="BH112"/>
          <cell r="BI112"/>
          <cell r="BJ112"/>
          <cell r="BK112"/>
          <cell r="BL112"/>
          <cell r="BM112"/>
          <cell r="BN112"/>
          <cell r="BO112"/>
          <cell r="BP112"/>
          <cell r="BQ112"/>
          <cell r="BR112"/>
          <cell r="BS112"/>
          <cell r="BT112"/>
          <cell r="BU112"/>
          <cell r="BV112"/>
          <cell r="BW112"/>
          <cell r="BX112"/>
          <cell r="BY112"/>
          <cell r="BZ112"/>
          <cell r="CA112"/>
          <cell r="CB112"/>
          <cell r="CC112"/>
          <cell r="CD112"/>
          <cell r="CE112"/>
          <cell r="CF112"/>
          <cell r="CG112"/>
          <cell r="CH112"/>
          <cell r="CI112"/>
          <cell r="CJ112"/>
          <cell r="CK112"/>
          <cell r="CL112">
            <v>5249177.4899999993</v>
          </cell>
          <cell r="CM112">
            <v>6265311.1100000003</v>
          </cell>
          <cell r="CN112">
            <v>5548846.8199999994</v>
          </cell>
          <cell r="CO112">
            <v>5564842.5499999998</v>
          </cell>
          <cell r="CP112">
            <v>5426012.3199999984</v>
          </cell>
          <cell r="CQ112">
            <v>5414506.1200000001</v>
          </cell>
          <cell r="CR112">
            <v>5377364.7999999998</v>
          </cell>
          <cell r="CS112">
            <v>4628282.3600000003</v>
          </cell>
          <cell r="CT112">
            <v>4825112.1500000004</v>
          </cell>
          <cell r="CU112">
            <v>4994196.5700000012</v>
          </cell>
          <cell r="CV112">
            <v>5164469.1300000008</v>
          </cell>
          <cell r="CW112">
            <v>5578422.5699999994</v>
          </cell>
          <cell r="CX112">
            <v>5197554.8999999994</v>
          </cell>
          <cell r="CY112">
            <v>5250468.459999999</v>
          </cell>
          <cell r="CZ112">
            <v>4943694.8400000008</v>
          </cell>
          <cell r="DA112">
            <v>5048089.1399999997</v>
          </cell>
          <cell r="DB112">
            <v>4807265.8800000008</v>
          </cell>
          <cell r="DC112">
            <v>5282073.3999999994</v>
          </cell>
          <cell r="DD112">
            <v>5431940.5699999994</v>
          </cell>
          <cell r="DE112">
            <v>5056103.28</v>
          </cell>
          <cell r="DF112">
            <v>5029618.1500000004</v>
          </cell>
          <cell r="DG112">
            <v>5059119.72</v>
          </cell>
          <cell r="DH112">
            <v>5502927.5499999998</v>
          </cell>
          <cell r="DI112">
            <v>5256058.13</v>
          </cell>
          <cell r="DJ112">
            <v>4939929.87</v>
          </cell>
          <cell r="DK112">
            <v>5097441.17</v>
          </cell>
          <cell r="DL112">
            <v>5071055.13</v>
          </cell>
          <cell r="DM112">
            <v>5139689.5999999996</v>
          </cell>
          <cell r="DN112">
            <v>4851223.5199999996</v>
          </cell>
          <cell r="DO112">
            <v>4951711.88</v>
          </cell>
          <cell r="DP112">
            <v>5250320.330000001</v>
          </cell>
          <cell r="DQ112">
            <v>4825685.17</v>
          </cell>
          <cell r="DR112">
            <v>5003935.6600000011</v>
          </cell>
          <cell r="DS112">
            <v>5224803.1099999994</v>
          </cell>
          <cell r="DT112">
            <v>5200634.1900000013</v>
          </cell>
          <cell r="DU112">
            <v>5279675.0199999996</v>
          </cell>
          <cell r="DV112">
            <v>4897395.42</v>
          </cell>
          <cell r="DW112">
            <v>7010560.6399999997</v>
          </cell>
          <cell r="DX112">
            <v>8484546.0899999999</v>
          </cell>
          <cell r="DY112">
            <v>11160120.609999999</v>
          </cell>
          <cell r="DZ112">
            <v>10449997.48</v>
          </cell>
          <cell r="EA112">
            <v>10351891.91</v>
          </cell>
          <cell r="EB112">
            <v>9941071.3499999996</v>
          </cell>
          <cell r="EC112">
            <v>10056749.59</v>
          </cell>
          <cell r="ED112">
            <v>10240003.99</v>
          </cell>
          <cell r="EE112">
            <v>10288758.039999999</v>
          </cell>
          <cell r="EF112">
            <v>10547477.470000001</v>
          </cell>
          <cell r="EG112">
            <v>10629131.130000001</v>
          </cell>
          <cell r="EH112">
            <v>10235148.66</v>
          </cell>
          <cell r="EI112">
            <v>10418756.810000001</v>
          </cell>
          <cell r="EJ112">
            <v>9027967.8599999994</v>
          </cell>
          <cell r="EK112">
            <v>9060292.8100000005</v>
          </cell>
          <cell r="EL112">
            <v>9323783.9399999995</v>
          </cell>
          <cell r="EM112">
            <v>9371948.4000000004</v>
          </cell>
          <cell r="EN112">
            <v>9055138.0800000001</v>
          </cell>
          <cell r="EO112">
            <v>5035876.3099999996</v>
          </cell>
          <cell r="EP112">
            <v>6564978.3200000003</v>
          </cell>
          <cell r="EQ112">
            <v>7602969.7000000002</v>
          </cell>
          <cell r="ER112">
            <v>6324073.25</v>
          </cell>
          <cell r="ES112">
            <v>6683946.5800000001</v>
          </cell>
          <cell r="ET112">
            <v>6003212.1200000001</v>
          </cell>
          <cell r="EU112">
            <v>7135869.1500000004</v>
          </cell>
          <cell r="EV112">
            <v>6207886.6699999999</v>
          </cell>
          <cell r="EW112">
            <v>6327448.5300000003</v>
          </cell>
          <cell r="EX112">
            <v>6153473.4699999997</v>
          </cell>
          <cell r="EY112">
            <v>6326119.0300000003</v>
          </cell>
          <cell r="EZ112">
            <v>6430553.0499999998</v>
          </cell>
          <cell r="FA112">
            <v>6218395.7000000002</v>
          </cell>
          <cell r="FB112">
            <v>6862261.6200000001</v>
          </cell>
          <cell r="FC112">
            <v>7143348.9900000002</v>
          </cell>
          <cell r="FD112">
            <v>7029331</v>
          </cell>
          <cell r="FE112">
            <v>10456885.15</v>
          </cell>
          <cell r="FF112">
            <v>5984394.8399999999</v>
          </cell>
          <cell r="FG112">
            <v>6928715.1699999999</v>
          </cell>
          <cell r="FH112">
            <v>6534675.6500000004</v>
          </cell>
          <cell r="FI112">
            <v>6641554.0999999996</v>
          </cell>
          <cell r="FJ112">
            <v>6410465.4699999997</v>
          </cell>
          <cell r="FK112">
            <v>6536921.0899999999</v>
          </cell>
          <cell r="FL112">
            <v>6798455.0999999996</v>
          </cell>
          <cell r="FM112">
            <v>6916329.6100000003</v>
          </cell>
          <cell r="FN112">
            <v>6430517.1200000001</v>
          </cell>
          <cell r="FO112">
            <v>6933312.3200000003</v>
          </cell>
          <cell r="FP112">
            <v>6920586.0499999998</v>
          </cell>
          <cell r="FQ112">
            <v>6847594.7000000002</v>
          </cell>
          <cell r="FR112"/>
          <cell r="FS112"/>
          <cell r="FT112"/>
          <cell r="FU112"/>
          <cell r="FV112"/>
          <cell r="FW112"/>
          <cell r="FX112"/>
          <cell r="FY112"/>
          <cell r="FZ112"/>
          <cell r="GA112"/>
          <cell r="GB112"/>
          <cell r="GC112"/>
          <cell r="GD112"/>
          <cell r="GE112"/>
          <cell r="GF112"/>
          <cell r="GG112"/>
          <cell r="GH112"/>
          <cell r="GI112"/>
          <cell r="GJ112"/>
          <cell r="GK112"/>
          <cell r="GL112"/>
          <cell r="GM112"/>
          <cell r="GN112"/>
          <cell r="GO112"/>
          <cell r="GP112"/>
          <cell r="GQ112"/>
          <cell r="GR112"/>
          <cell r="GS112"/>
          <cell r="GT112"/>
          <cell r="GU112"/>
          <cell r="GV112"/>
          <cell r="GW112"/>
          <cell r="GX112"/>
          <cell r="GY112"/>
          <cell r="GZ112"/>
          <cell r="HA112"/>
          <cell r="HB112"/>
          <cell r="HC112"/>
          <cell r="HD112"/>
          <cell r="HE112"/>
          <cell r="HF112"/>
          <cell r="HG112"/>
          <cell r="HH112"/>
          <cell r="HI112"/>
          <cell r="HJ112"/>
          <cell r="HK112"/>
          <cell r="HL112"/>
          <cell r="HM112"/>
          <cell r="HN112"/>
          <cell r="HO112"/>
          <cell r="HP112"/>
          <cell r="HQ112"/>
          <cell r="HR112"/>
          <cell r="HS112"/>
          <cell r="HT112"/>
          <cell r="HU112"/>
          <cell r="HV112"/>
          <cell r="HW112"/>
          <cell r="HX112"/>
          <cell r="HY112"/>
          <cell r="HZ112"/>
          <cell r="IA112"/>
          <cell r="IB112"/>
          <cell r="IC112"/>
          <cell r="ID112"/>
          <cell r="IE112"/>
          <cell r="IF112"/>
          <cell r="IG112"/>
          <cell r="IH112"/>
          <cell r="II112"/>
          <cell r="IJ112"/>
          <cell r="IK112"/>
          <cell r="IL112"/>
          <cell r="IM112"/>
          <cell r="IN112"/>
          <cell r="IO112"/>
          <cell r="IP112"/>
          <cell r="IQ112"/>
          <cell r="IR112"/>
          <cell r="IS112"/>
          <cell r="IT112"/>
          <cell r="IU112"/>
          <cell r="IV112"/>
          <cell r="IW112"/>
          <cell r="IX112"/>
          <cell r="IY112"/>
          <cell r="IZ112"/>
          <cell r="JA112"/>
          <cell r="JB112"/>
          <cell r="JC112"/>
          <cell r="JD112"/>
          <cell r="JE112"/>
          <cell r="JF112"/>
          <cell r="JG112"/>
          <cell r="JH112"/>
          <cell r="JI112"/>
          <cell r="JJ112"/>
          <cell r="JK112"/>
          <cell r="JL112"/>
          <cell r="JM112"/>
          <cell r="JN112"/>
          <cell r="JO112"/>
          <cell r="JP112"/>
          <cell r="JQ112"/>
          <cell r="JR112"/>
          <cell r="JS112"/>
          <cell r="JT112"/>
          <cell r="JU112"/>
          <cell r="JV112"/>
          <cell r="JW112"/>
          <cell r="JX112"/>
          <cell r="JY112"/>
          <cell r="JZ112"/>
          <cell r="KA112"/>
          <cell r="KB112"/>
          <cell r="KC112"/>
          <cell r="KD112"/>
          <cell r="KE112"/>
          <cell r="KF112"/>
          <cell r="KG112"/>
          <cell r="KH112"/>
          <cell r="KI112"/>
          <cell r="KJ112"/>
          <cell r="KK112"/>
          <cell r="KL112"/>
          <cell r="KM112"/>
          <cell r="KN112"/>
          <cell r="KO112"/>
          <cell r="KP112"/>
          <cell r="KQ112"/>
          <cell r="KR112"/>
          <cell r="KS112"/>
          <cell r="KT112"/>
          <cell r="KU112"/>
          <cell r="KV112"/>
          <cell r="KW112"/>
          <cell r="KX112"/>
          <cell r="KY112"/>
          <cell r="KZ112"/>
          <cell r="LA112"/>
          <cell r="LB112"/>
          <cell r="LC112"/>
          <cell r="LD112"/>
          <cell r="LE112"/>
          <cell r="LF112"/>
          <cell r="LG112"/>
          <cell r="LH112"/>
          <cell r="LI112"/>
        </row>
        <row r="113">
          <cell r="C113" t="str">
            <v xml:space="preserve"> </v>
          </cell>
          <cell r="D113">
            <v>4211</v>
          </cell>
          <cell r="E113" t="str">
            <v>Dječiji dodaci</v>
          </cell>
          <cell r="F113"/>
          <cell r="G113"/>
          <cell r="H113"/>
          <cell r="I113"/>
          <cell r="J113"/>
          <cell r="K113"/>
          <cell r="L113"/>
          <cell r="M113"/>
          <cell r="N113"/>
          <cell r="O113"/>
          <cell r="P113"/>
          <cell r="Q113"/>
          <cell r="R113"/>
          <cell r="S113"/>
          <cell r="T113"/>
          <cell r="U113"/>
          <cell r="V113"/>
          <cell r="W113"/>
          <cell r="X113"/>
          <cell r="Y113"/>
          <cell r="Z113"/>
          <cell r="AA113"/>
          <cell r="AB113"/>
          <cell r="AC113"/>
          <cell r="AD113"/>
          <cell r="AE113"/>
          <cell r="AF113"/>
          <cell r="AG113"/>
          <cell r="AH113"/>
          <cell r="AI113"/>
          <cell r="AJ113"/>
          <cell r="AK113"/>
          <cell r="AL113"/>
          <cell r="AM113"/>
          <cell r="AN113"/>
          <cell r="AO113"/>
          <cell r="AP113"/>
          <cell r="AQ113"/>
          <cell r="AR113"/>
          <cell r="AS113"/>
          <cell r="AT113"/>
          <cell r="AU113"/>
          <cell r="AV113"/>
          <cell r="AW113"/>
          <cell r="AX113"/>
          <cell r="AY113"/>
          <cell r="AZ113"/>
          <cell r="BA113"/>
          <cell r="BB113"/>
          <cell r="BC113"/>
          <cell r="BD113"/>
          <cell r="BE113"/>
          <cell r="BF113"/>
          <cell r="BG113"/>
          <cell r="BH113"/>
          <cell r="BI113"/>
          <cell r="BJ113"/>
          <cell r="BK113"/>
          <cell r="BL113"/>
          <cell r="BM113"/>
          <cell r="BN113"/>
          <cell r="BO113"/>
          <cell r="BP113"/>
          <cell r="BQ113"/>
          <cell r="BR113"/>
          <cell r="BS113"/>
          <cell r="BT113"/>
          <cell r="BU113"/>
          <cell r="BV113"/>
          <cell r="BW113"/>
          <cell r="BX113"/>
          <cell r="BY113"/>
          <cell r="BZ113"/>
          <cell r="CA113"/>
          <cell r="CB113"/>
          <cell r="CC113"/>
          <cell r="CD113"/>
          <cell r="CE113"/>
          <cell r="CF113"/>
          <cell r="CG113"/>
          <cell r="CH113"/>
          <cell r="CI113"/>
          <cell r="CJ113"/>
          <cell r="CK113"/>
          <cell r="CL113">
            <v>421036.79999999999</v>
          </cell>
          <cell r="CM113">
            <v>423451.3</v>
          </cell>
          <cell r="CN113">
            <v>424949.2</v>
          </cell>
          <cell r="CO113">
            <v>429126.5</v>
          </cell>
          <cell r="CP113">
            <v>429421.7</v>
          </cell>
          <cell r="CQ113">
            <v>433409.4</v>
          </cell>
          <cell r="CR113">
            <v>436273.29</v>
          </cell>
          <cell r="CS113">
            <v>431628.4</v>
          </cell>
          <cell r="CT113">
            <v>412319.2</v>
          </cell>
          <cell r="CU113">
            <v>471037.3</v>
          </cell>
          <cell r="CV113">
            <v>386243.45</v>
          </cell>
          <cell r="CW113">
            <v>385481.55</v>
          </cell>
          <cell r="CX113">
            <v>383766.05</v>
          </cell>
          <cell r="CY113">
            <v>386780.15</v>
          </cell>
          <cell r="CZ113">
            <v>393105.9</v>
          </cell>
          <cell r="DA113">
            <v>396123.3</v>
          </cell>
          <cell r="DB113">
            <v>397521</v>
          </cell>
          <cell r="DC113">
            <v>543431.30000000005</v>
          </cell>
          <cell r="DD113">
            <v>513495.1</v>
          </cell>
          <cell r="DE113">
            <v>400406.3</v>
          </cell>
          <cell r="DF113">
            <v>401150.5</v>
          </cell>
          <cell r="DG113">
            <v>381804.3</v>
          </cell>
          <cell r="DH113">
            <v>372275</v>
          </cell>
          <cell r="DI113">
            <v>367326.1</v>
          </cell>
          <cell r="DJ113">
            <v>355730.6</v>
          </cell>
          <cell r="DK113">
            <v>356341.33</v>
          </cell>
          <cell r="DL113">
            <v>363821.57</v>
          </cell>
          <cell r="DM113">
            <v>370220.55</v>
          </cell>
          <cell r="DN113">
            <v>362285.06</v>
          </cell>
          <cell r="DO113">
            <v>353819.58999999997</v>
          </cell>
          <cell r="DP113">
            <v>350668.23</v>
          </cell>
          <cell r="DQ113">
            <v>345178.28</v>
          </cell>
          <cell r="DR113">
            <v>324346.10000000003</v>
          </cell>
          <cell r="DS113">
            <v>435416.45</v>
          </cell>
          <cell r="DT113">
            <v>380176.39</v>
          </cell>
          <cell r="DU113">
            <v>336461.95999999996</v>
          </cell>
          <cell r="DV113">
            <v>334448.07</v>
          </cell>
          <cell r="DW113">
            <v>329345.76</v>
          </cell>
          <cell r="DX113">
            <v>313888.21999999997</v>
          </cell>
          <cell r="DY113">
            <v>282440.55</v>
          </cell>
          <cell r="DZ113">
            <v>265875.75</v>
          </cell>
          <cell r="EB113"/>
          <cell r="EC113"/>
          <cell r="ED113"/>
          <cell r="EE113"/>
          <cell r="EF113"/>
          <cell r="EG113"/>
          <cell r="EH113"/>
          <cell r="EI113"/>
          <cell r="EJ113"/>
          <cell r="EK113"/>
          <cell r="EL113"/>
          <cell r="EM113"/>
          <cell r="EN113"/>
          <cell r="EO113"/>
          <cell r="EP113"/>
          <cell r="EQ113"/>
          <cell r="ER113"/>
          <cell r="ES113"/>
          <cell r="ET113"/>
          <cell r="EU113"/>
          <cell r="EV113"/>
          <cell r="EW113"/>
          <cell r="EX113"/>
          <cell r="EY113"/>
          <cell r="EZ113"/>
          <cell r="FA113"/>
          <cell r="FB113"/>
          <cell r="FC113"/>
          <cell r="FD113"/>
          <cell r="FE113"/>
          <cell r="FF113"/>
          <cell r="FG113"/>
          <cell r="FH113"/>
          <cell r="FI113"/>
          <cell r="FJ113"/>
          <cell r="FK113"/>
          <cell r="FL113"/>
          <cell r="FM113"/>
          <cell r="FN113"/>
          <cell r="FO113"/>
          <cell r="FP113"/>
          <cell r="FQ113"/>
          <cell r="FR113"/>
          <cell r="FS113"/>
          <cell r="FT113"/>
          <cell r="FU113"/>
          <cell r="FV113"/>
          <cell r="FW113"/>
          <cell r="FX113"/>
          <cell r="FY113"/>
          <cell r="FZ113"/>
          <cell r="GA113"/>
          <cell r="GB113"/>
          <cell r="GC113"/>
          <cell r="GD113"/>
          <cell r="GE113"/>
          <cell r="GF113"/>
          <cell r="GG113"/>
          <cell r="GH113"/>
          <cell r="GI113"/>
          <cell r="GJ113"/>
          <cell r="GK113"/>
          <cell r="GL113"/>
          <cell r="GM113"/>
          <cell r="GN113"/>
          <cell r="GO113"/>
          <cell r="GP113"/>
          <cell r="GQ113"/>
          <cell r="GR113"/>
          <cell r="GS113"/>
          <cell r="GT113"/>
          <cell r="GU113"/>
          <cell r="GV113"/>
          <cell r="GW113"/>
          <cell r="GX113"/>
          <cell r="GY113"/>
          <cell r="GZ113"/>
          <cell r="HA113"/>
          <cell r="HB113"/>
          <cell r="HC113"/>
          <cell r="HD113"/>
          <cell r="HE113"/>
          <cell r="HF113"/>
          <cell r="HG113"/>
          <cell r="HH113"/>
          <cell r="HI113"/>
          <cell r="HJ113"/>
          <cell r="HK113"/>
          <cell r="HL113"/>
          <cell r="HM113"/>
          <cell r="HN113"/>
          <cell r="HO113"/>
          <cell r="HP113"/>
          <cell r="HQ113"/>
          <cell r="HR113"/>
          <cell r="HS113"/>
          <cell r="HT113"/>
          <cell r="HU113"/>
          <cell r="HV113"/>
          <cell r="HW113"/>
          <cell r="HX113"/>
          <cell r="HY113"/>
          <cell r="HZ113"/>
          <cell r="IA113"/>
          <cell r="IB113"/>
          <cell r="IC113"/>
          <cell r="ID113"/>
          <cell r="IE113"/>
          <cell r="IF113"/>
          <cell r="IG113"/>
          <cell r="IH113"/>
          <cell r="II113"/>
          <cell r="IJ113"/>
          <cell r="IK113"/>
          <cell r="IL113"/>
          <cell r="IM113"/>
          <cell r="IN113"/>
          <cell r="IO113"/>
          <cell r="IP113"/>
          <cell r="IQ113"/>
          <cell r="IR113"/>
          <cell r="IS113"/>
          <cell r="IT113"/>
          <cell r="IU113"/>
          <cell r="IV113"/>
          <cell r="IW113"/>
          <cell r="IX113"/>
          <cell r="IY113"/>
          <cell r="IZ113"/>
          <cell r="JA113"/>
          <cell r="JB113"/>
          <cell r="JC113"/>
          <cell r="JD113"/>
          <cell r="JE113"/>
          <cell r="JF113"/>
          <cell r="JG113"/>
          <cell r="JH113"/>
          <cell r="JI113"/>
          <cell r="JJ113"/>
          <cell r="JK113"/>
          <cell r="JL113"/>
          <cell r="JM113"/>
          <cell r="JN113"/>
          <cell r="JO113"/>
          <cell r="JP113"/>
          <cell r="JQ113"/>
          <cell r="JR113"/>
          <cell r="JS113"/>
          <cell r="JT113"/>
          <cell r="JU113"/>
          <cell r="JV113"/>
          <cell r="JW113"/>
          <cell r="JX113"/>
          <cell r="JY113"/>
          <cell r="JZ113"/>
          <cell r="KA113"/>
          <cell r="KB113"/>
          <cell r="KC113"/>
          <cell r="KD113"/>
          <cell r="KE113"/>
          <cell r="KF113"/>
          <cell r="KG113"/>
          <cell r="KH113"/>
          <cell r="KI113"/>
          <cell r="KJ113"/>
          <cell r="KK113"/>
          <cell r="KL113"/>
          <cell r="KM113"/>
          <cell r="KN113"/>
          <cell r="KO113"/>
          <cell r="KP113"/>
          <cell r="KQ113"/>
          <cell r="KR113"/>
          <cell r="KS113"/>
          <cell r="KT113"/>
          <cell r="KU113"/>
          <cell r="KV113"/>
          <cell r="KW113"/>
          <cell r="KX113"/>
          <cell r="KY113"/>
          <cell r="KZ113"/>
          <cell r="LA113"/>
          <cell r="LB113"/>
          <cell r="LC113"/>
          <cell r="LD113"/>
          <cell r="LE113"/>
          <cell r="LF113"/>
          <cell r="LG113"/>
          <cell r="LH113"/>
          <cell r="LI113"/>
        </row>
        <row r="114">
          <cell r="D114">
            <v>4212</v>
          </cell>
          <cell r="E114" t="str">
            <v>Boračko invalidska zaštita</v>
          </cell>
          <cell r="F114"/>
          <cell r="G114"/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  <cell r="Z114"/>
          <cell r="AA114"/>
          <cell r="AB114"/>
          <cell r="AC114"/>
          <cell r="AD114"/>
          <cell r="AE114"/>
          <cell r="AF114"/>
          <cell r="AG114"/>
          <cell r="AH114"/>
          <cell r="AI114"/>
          <cell r="AJ114"/>
          <cell r="AK114"/>
          <cell r="AL114"/>
          <cell r="AM114"/>
          <cell r="AN114"/>
          <cell r="AO114"/>
          <cell r="AP114"/>
          <cell r="AQ114"/>
          <cell r="AR114"/>
          <cell r="AS114"/>
          <cell r="AT114"/>
          <cell r="AU114"/>
          <cell r="AV114"/>
          <cell r="AW114"/>
          <cell r="AX114"/>
          <cell r="AY114"/>
          <cell r="AZ114"/>
          <cell r="BA114"/>
          <cell r="BB114"/>
          <cell r="BC114"/>
          <cell r="BD114"/>
          <cell r="BE114"/>
          <cell r="BF114"/>
          <cell r="BG114"/>
          <cell r="BH114"/>
          <cell r="BI114"/>
          <cell r="BJ114"/>
          <cell r="BK114"/>
          <cell r="BL114"/>
          <cell r="BM114"/>
          <cell r="BN114"/>
          <cell r="BO114"/>
          <cell r="BP114"/>
          <cell r="BQ114"/>
          <cell r="BR114"/>
          <cell r="BS114"/>
          <cell r="BT114"/>
          <cell r="BU114"/>
          <cell r="BV114"/>
          <cell r="BW114"/>
          <cell r="BX114"/>
          <cell r="BY114"/>
          <cell r="BZ114"/>
          <cell r="CA114"/>
          <cell r="CB114"/>
          <cell r="CC114"/>
          <cell r="CD114"/>
          <cell r="CE114"/>
          <cell r="CF114"/>
          <cell r="CG114"/>
          <cell r="CH114"/>
          <cell r="CI114"/>
          <cell r="CJ114"/>
          <cell r="CK114"/>
          <cell r="CL114">
            <v>692492.44000000006</v>
          </cell>
          <cell r="CM114">
            <v>697591.6399999999</v>
          </cell>
          <cell r="CN114">
            <v>683432.42999999993</v>
          </cell>
          <cell r="CO114">
            <v>671299.94</v>
          </cell>
          <cell r="CP114">
            <v>699382.33</v>
          </cell>
          <cell r="CQ114">
            <v>823199.11999999988</v>
          </cell>
          <cell r="CR114">
            <v>736957.14999999991</v>
          </cell>
          <cell r="CS114">
            <v>677551.94000000006</v>
          </cell>
          <cell r="CT114">
            <v>674250.38</v>
          </cell>
          <cell r="CU114">
            <v>755981.07000000007</v>
          </cell>
          <cell r="CV114">
            <v>657639.29</v>
          </cell>
          <cell r="CW114">
            <v>751583.81</v>
          </cell>
          <cell r="CX114">
            <v>743680.58000000007</v>
          </cell>
          <cell r="CY114">
            <v>856282.84</v>
          </cell>
          <cell r="CZ114">
            <v>644229.3899999999</v>
          </cell>
          <cell r="DA114">
            <v>647331.77</v>
          </cell>
          <cell r="DB114">
            <v>645086.06999999995</v>
          </cell>
          <cell r="DC114">
            <v>791696.89999999991</v>
          </cell>
          <cell r="DD114">
            <v>739346.28999999992</v>
          </cell>
          <cell r="DE114">
            <v>636311.62999999989</v>
          </cell>
          <cell r="DF114">
            <v>626833.76</v>
          </cell>
          <cell r="DG114">
            <v>622446.93000000005</v>
          </cell>
          <cell r="DH114">
            <v>612445.31000000006</v>
          </cell>
          <cell r="DI114">
            <v>612737</v>
          </cell>
          <cell r="DJ114">
            <v>691220.46000000008</v>
          </cell>
          <cell r="DK114">
            <v>818206.59000000008</v>
          </cell>
          <cell r="DL114">
            <v>644022.49</v>
          </cell>
          <cell r="DM114">
            <v>729198.6</v>
          </cell>
          <cell r="DN114">
            <v>591422.56000000006</v>
          </cell>
          <cell r="DO114">
            <v>586897.75</v>
          </cell>
          <cell r="DP114">
            <v>581982.98</v>
          </cell>
          <cell r="DQ114">
            <v>586430.07999999996</v>
          </cell>
          <cell r="DR114">
            <v>581917.16999999993</v>
          </cell>
          <cell r="DS114">
            <v>678352.48</v>
          </cell>
          <cell r="DT114">
            <v>577047.26</v>
          </cell>
          <cell r="DU114">
            <v>718676.93</v>
          </cell>
          <cell r="DV114">
            <v>564429.37</v>
          </cell>
          <cell r="DW114">
            <v>657072.82999999996</v>
          </cell>
          <cell r="DX114">
            <v>620609.94000000006</v>
          </cell>
          <cell r="DY114">
            <v>561443.18000000005</v>
          </cell>
          <cell r="DZ114">
            <v>551710.06999999995</v>
          </cell>
          <cell r="EB114"/>
          <cell r="EC114"/>
          <cell r="ED114"/>
          <cell r="EE114"/>
          <cell r="EF114"/>
          <cell r="EG114"/>
          <cell r="EH114"/>
          <cell r="EI114"/>
          <cell r="EJ114"/>
          <cell r="EK114"/>
          <cell r="EL114"/>
          <cell r="EM114"/>
          <cell r="EN114"/>
          <cell r="EO114"/>
          <cell r="EP114"/>
          <cell r="EQ114"/>
          <cell r="ER114"/>
          <cell r="ES114"/>
          <cell r="ET114"/>
          <cell r="EU114"/>
          <cell r="EV114"/>
          <cell r="EW114"/>
          <cell r="EX114"/>
          <cell r="EY114"/>
          <cell r="EZ114"/>
          <cell r="FA114"/>
          <cell r="FB114"/>
          <cell r="FC114"/>
          <cell r="FD114"/>
          <cell r="FE114"/>
          <cell r="FF114"/>
          <cell r="FG114"/>
          <cell r="FH114"/>
          <cell r="FI114"/>
          <cell r="FJ114"/>
          <cell r="FK114"/>
          <cell r="FL114"/>
          <cell r="FM114"/>
          <cell r="FN114"/>
          <cell r="FO114"/>
          <cell r="FP114"/>
          <cell r="FQ114"/>
          <cell r="FR114"/>
          <cell r="FS114"/>
          <cell r="FT114"/>
          <cell r="FU114"/>
          <cell r="FV114"/>
          <cell r="FW114"/>
          <cell r="FX114"/>
          <cell r="FY114"/>
          <cell r="FZ114"/>
          <cell r="GA114"/>
          <cell r="GB114"/>
          <cell r="GC114"/>
          <cell r="GD114"/>
          <cell r="GE114"/>
          <cell r="GF114"/>
          <cell r="GG114"/>
          <cell r="GH114"/>
          <cell r="GI114"/>
          <cell r="GJ114"/>
          <cell r="GK114"/>
          <cell r="GL114"/>
          <cell r="GM114"/>
          <cell r="GN114"/>
          <cell r="GO114"/>
          <cell r="GP114"/>
          <cell r="GQ114"/>
          <cell r="GR114"/>
          <cell r="GS114"/>
          <cell r="GT114"/>
          <cell r="GU114"/>
          <cell r="GV114"/>
          <cell r="GW114"/>
          <cell r="GX114"/>
          <cell r="GY114"/>
          <cell r="GZ114"/>
          <cell r="HA114"/>
          <cell r="HB114"/>
          <cell r="HC114"/>
          <cell r="HD114"/>
          <cell r="HE114"/>
          <cell r="HF114"/>
          <cell r="HG114"/>
          <cell r="HH114"/>
          <cell r="HI114"/>
          <cell r="HJ114"/>
          <cell r="HK114"/>
          <cell r="HL114"/>
          <cell r="HM114"/>
          <cell r="HN114"/>
          <cell r="HO114"/>
          <cell r="HP114"/>
          <cell r="HQ114"/>
          <cell r="HR114"/>
          <cell r="HS114"/>
          <cell r="HT114"/>
          <cell r="HU114"/>
          <cell r="HV114"/>
          <cell r="HW114"/>
          <cell r="HX114"/>
          <cell r="HY114"/>
          <cell r="HZ114"/>
          <cell r="IA114"/>
          <cell r="IB114"/>
          <cell r="IC114"/>
          <cell r="ID114"/>
          <cell r="IE114"/>
          <cell r="IF114"/>
          <cell r="IG114"/>
          <cell r="IH114"/>
          <cell r="II114"/>
          <cell r="IJ114"/>
          <cell r="IK114"/>
          <cell r="IL114"/>
          <cell r="IM114"/>
          <cell r="IN114"/>
          <cell r="IO114"/>
          <cell r="IP114"/>
          <cell r="IQ114"/>
          <cell r="IR114"/>
          <cell r="IS114"/>
          <cell r="IT114"/>
          <cell r="IU114"/>
          <cell r="IV114"/>
          <cell r="IW114"/>
          <cell r="IX114"/>
          <cell r="IY114"/>
          <cell r="IZ114"/>
          <cell r="JA114"/>
          <cell r="JB114"/>
          <cell r="JC114"/>
          <cell r="JD114"/>
          <cell r="JE114"/>
          <cell r="JF114"/>
          <cell r="JG114"/>
          <cell r="JH114"/>
          <cell r="JI114"/>
          <cell r="JJ114"/>
          <cell r="JK114"/>
          <cell r="JL114"/>
          <cell r="JM114"/>
          <cell r="JN114"/>
          <cell r="JO114"/>
          <cell r="JP114"/>
          <cell r="JQ114"/>
          <cell r="JR114"/>
          <cell r="JS114"/>
          <cell r="JT114"/>
          <cell r="JU114"/>
          <cell r="JV114"/>
          <cell r="JW114"/>
          <cell r="JX114"/>
          <cell r="JY114"/>
          <cell r="JZ114"/>
          <cell r="KA114"/>
          <cell r="KB114"/>
          <cell r="KC114"/>
          <cell r="KD114"/>
          <cell r="KE114"/>
          <cell r="KF114"/>
          <cell r="KG114"/>
          <cell r="KH114"/>
          <cell r="KI114"/>
          <cell r="KJ114"/>
          <cell r="KK114"/>
          <cell r="KL114"/>
          <cell r="KM114"/>
          <cell r="KN114"/>
          <cell r="KO114"/>
          <cell r="KP114"/>
          <cell r="KQ114"/>
          <cell r="KR114"/>
          <cell r="KS114"/>
          <cell r="KT114"/>
          <cell r="KU114"/>
          <cell r="KV114"/>
          <cell r="KW114"/>
          <cell r="KX114"/>
          <cell r="KY114"/>
          <cell r="KZ114"/>
          <cell r="LA114"/>
          <cell r="LB114"/>
          <cell r="LC114"/>
          <cell r="LD114"/>
          <cell r="LE114"/>
          <cell r="LF114"/>
          <cell r="LG114"/>
          <cell r="LH114"/>
          <cell r="LI114"/>
        </row>
        <row r="115">
          <cell r="D115">
            <v>4213</v>
          </cell>
          <cell r="E115" t="str">
            <v>Materijalno obezbjeđenje porodice</v>
          </cell>
          <cell r="F115"/>
          <cell r="G115"/>
          <cell r="H115"/>
          <cell r="I115"/>
          <cell r="J115"/>
          <cell r="K115"/>
          <cell r="L115"/>
          <cell r="M115"/>
          <cell r="N115"/>
          <cell r="O115"/>
          <cell r="P115"/>
          <cell r="Q115"/>
          <cell r="R115"/>
          <cell r="S115"/>
          <cell r="T115"/>
          <cell r="U115"/>
          <cell r="V115"/>
          <cell r="W115"/>
          <cell r="X115"/>
          <cell r="Y115"/>
          <cell r="Z115"/>
          <cell r="AA115"/>
          <cell r="AB115"/>
          <cell r="AC115"/>
          <cell r="AD115"/>
          <cell r="AE115"/>
          <cell r="AF115"/>
          <cell r="AG115"/>
          <cell r="AH115"/>
          <cell r="AI115"/>
          <cell r="AJ115"/>
          <cell r="AK115"/>
          <cell r="AL115"/>
          <cell r="AM115"/>
          <cell r="AN115"/>
          <cell r="AO115"/>
          <cell r="AP115"/>
          <cell r="AQ115"/>
          <cell r="AR115"/>
          <cell r="AS115"/>
          <cell r="AT115"/>
          <cell r="AU115"/>
          <cell r="AV115"/>
          <cell r="AW115"/>
          <cell r="AX115"/>
          <cell r="AY115"/>
          <cell r="AZ115"/>
          <cell r="BA115"/>
          <cell r="BB115"/>
          <cell r="BC115"/>
          <cell r="BD115"/>
          <cell r="BE115"/>
          <cell r="BF115"/>
          <cell r="BG115"/>
          <cell r="BH115"/>
          <cell r="BI115"/>
          <cell r="BJ115"/>
          <cell r="BK115"/>
          <cell r="BL115"/>
          <cell r="BM115"/>
          <cell r="BN115"/>
          <cell r="BO115"/>
          <cell r="BP115"/>
          <cell r="BQ115"/>
          <cell r="BR115"/>
          <cell r="BS115"/>
          <cell r="BT115"/>
          <cell r="BU115"/>
          <cell r="BV115"/>
          <cell r="BW115"/>
          <cell r="BX115"/>
          <cell r="BY115"/>
          <cell r="BZ115"/>
          <cell r="CA115"/>
          <cell r="CB115"/>
          <cell r="CC115"/>
          <cell r="CD115"/>
          <cell r="CE115"/>
          <cell r="CF115"/>
          <cell r="CG115"/>
          <cell r="CH115"/>
          <cell r="CI115"/>
          <cell r="CJ115"/>
          <cell r="CK115"/>
          <cell r="CL115">
            <v>1460897.35</v>
          </cell>
          <cell r="CM115">
            <v>1482287.73</v>
          </cell>
          <cell r="CN115">
            <v>1502308</v>
          </cell>
          <cell r="CO115">
            <v>1507261.74</v>
          </cell>
          <cell r="CP115">
            <v>1517082.8499999999</v>
          </cell>
          <cell r="CQ115">
            <v>1524181.1600000004</v>
          </cell>
          <cell r="CR115">
            <v>1520509.7699999998</v>
          </cell>
          <cell r="CS115">
            <v>1457909.3</v>
          </cell>
          <cell r="CT115">
            <v>1405165.4500000004</v>
          </cell>
          <cell r="CU115">
            <v>1394713.6800000006</v>
          </cell>
          <cell r="CV115">
            <v>1383388.0400000003</v>
          </cell>
          <cell r="CW115">
            <v>1687836.9999999995</v>
          </cell>
          <cell r="CX115">
            <v>1375790.2400000002</v>
          </cell>
          <cell r="CY115">
            <v>1399434.5899999999</v>
          </cell>
          <cell r="CZ115">
            <v>1439567.7500000002</v>
          </cell>
          <cell r="DA115">
            <v>1474379.2100000002</v>
          </cell>
          <cell r="DB115">
            <v>1455630.8100000003</v>
          </cell>
          <cell r="DC115">
            <v>1477079.5199999996</v>
          </cell>
          <cell r="DD115">
            <v>1448301.0399999998</v>
          </cell>
          <cell r="DE115">
            <v>1565932.21</v>
          </cell>
          <cell r="DF115">
            <v>1417693.7700000003</v>
          </cell>
          <cell r="DG115">
            <v>1450597.5000000002</v>
          </cell>
          <cell r="DH115">
            <v>1370222.7499999998</v>
          </cell>
          <cell r="DI115">
            <v>1337323.9200000004</v>
          </cell>
          <cell r="DJ115">
            <v>1307049.48</v>
          </cell>
          <cell r="DK115">
            <v>1328394.29</v>
          </cell>
          <cell r="DL115">
            <v>1481080.23</v>
          </cell>
          <cell r="DM115">
            <v>1510728.15</v>
          </cell>
          <cell r="DN115">
            <v>1219098.9400000002</v>
          </cell>
          <cell r="DO115">
            <v>1145000.6299999999</v>
          </cell>
          <cell r="DP115">
            <v>1168414.95</v>
          </cell>
          <cell r="DQ115">
            <v>1060525.06</v>
          </cell>
          <cell r="DR115">
            <v>1122304.45</v>
          </cell>
          <cell r="DS115">
            <v>1108062.3499999999</v>
          </cell>
          <cell r="DT115">
            <v>1103355.7900000003</v>
          </cell>
          <cell r="DU115">
            <v>1111942.99</v>
          </cell>
          <cell r="DV115">
            <v>1111282.95</v>
          </cell>
          <cell r="DW115">
            <v>1096472.2000000002</v>
          </cell>
          <cell r="DX115">
            <v>1014170.31</v>
          </cell>
          <cell r="DY115">
            <v>962641.86000000022</v>
          </cell>
          <cell r="DZ115">
            <v>904514.68</v>
          </cell>
          <cell r="EB115"/>
          <cell r="EC115"/>
          <cell r="ED115"/>
          <cell r="EE115"/>
          <cell r="EF115"/>
          <cell r="EG115"/>
          <cell r="EH115"/>
          <cell r="EI115"/>
          <cell r="EJ115"/>
          <cell r="EK115"/>
          <cell r="EL115"/>
          <cell r="EM115"/>
          <cell r="EN115"/>
          <cell r="EO115"/>
          <cell r="EP115"/>
          <cell r="EQ115"/>
          <cell r="ER115"/>
          <cell r="ES115"/>
          <cell r="ET115"/>
          <cell r="EU115"/>
          <cell r="EV115"/>
          <cell r="EW115"/>
          <cell r="EX115"/>
          <cell r="EY115"/>
          <cell r="EZ115"/>
          <cell r="FA115"/>
          <cell r="FB115"/>
          <cell r="FC115"/>
          <cell r="FD115"/>
          <cell r="FE115"/>
          <cell r="FF115"/>
          <cell r="FG115"/>
          <cell r="FH115"/>
          <cell r="FI115"/>
          <cell r="FJ115"/>
          <cell r="FK115"/>
          <cell r="FL115"/>
          <cell r="FM115"/>
          <cell r="FN115"/>
          <cell r="FO115"/>
          <cell r="FP115"/>
          <cell r="FQ115"/>
          <cell r="FR115"/>
          <cell r="FS115"/>
          <cell r="FT115"/>
          <cell r="FU115"/>
          <cell r="FV115"/>
          <cell r="FW115"/>
          <cell r="FX115"/>
          <cell r="FY115"/>
          <cell r="FZ115"/>
          <cell r="GA115"/>
          <cell r="GB115"/>
          <cell r="GC115"/>
          <cell r="GD115"/>
          <cell r="GE115"/>
          <cell r="GF115"/>
          <cell r="GG115"/>
          <cell r="GH115"/>
          <cell r="GI115"/>
          <cell r="GJ115"/>
          <cell r="GK115"/>
          <cell r="GL115"/>
          <cell r="GM115"/>
          <cell r="GN115"/>
          <cell r="GO115"/>
          <cell r="GP115"/>
          <cell r="GQ115"/>
          <cell r="GR115"/>
          <cell r="GS115"/>
          <cell r="GT115"/>
          <cell r="GU115"/>
          <cell r="GV115"/>
          <cell r="GW115"/>
          <cell r="GX115"/>
          <cell r="GY115"/>
          <cell r="GZ115"/>
          <cell r="HA115"/>
          <cell r="HB115"/>
          <cell r="HC115"/>
          <cell r="HD115"/>
          <cell r="HE115"/>
          <cell r="HF115"/>
          <cell r="HG115"/>
          <cell r="HH115"/>
          <cell r="HI115"/>
          <cell r="HJ115"/>
          <cell r="HK115"/>
          <cell r="HL115"/>
          <cell r="HM115"/>
          <cell r="HN115"/>
          <cell r="HO115"/>
          <cell r="HP115"/>
          <cell r="HQ115"/>
          <cell r="HR115"/>
          <cell r="HS115"/>
          <cell r="HT115"/>
          <cell r="HU115"/>
          <cell r="HV115"/>
          <cell r="HW115"/>
          <cell r="HX115"/>
          <cell r="HY115"/>
          <cell r="HZ115"/>
          <cell r="IA115"/>
          <cell r="IB115"/>
          <cell r="IC115"/>
          <cell r="ID115"/>
          <cell r="IE115"/>
          <cell r="IF115"/>
          <cell r="IG115"/>
          <cell r="IH115"/>
          <cell r="II115"/>
          <cell r="IJ115"/>
          <cell r="IK115"/>
          <cell r="IL115"/>
          <cell r="IM115"/>
          <cell r="IN115"/>
          <cell r="IO115"/>
          <cell r="IP115"/>
          <cell r="IQ115"/>
          <cell r="IR115"/>
          <cell r="IS115"/>
          <cell r="IT115"/>
          <cell r="IU115"/>
          <cell r="IV115"/>
          <cell r="IW115"/>
          <cell r="IX115"/>
          <cell r="IY115"/>
          <cell r="IZ115"/>
          <cell r="JA115"/>
          <cell r="JB115"/>
          <cell r="JC115"/>
          <cell r="JD115"/>
          <cell r="JE115"/>
          <cell r="JF115"/>
          <cell r="JG115"/>
          <cell r="JH115"/>
          <cell r="JI115"/>
          <cell r="JJ115"/>
          <cell r="JK115"/>
          <cell r="JL115"/>
          <cell r="JM115"/>
          <cell r="JN115"/>
          <cell r="JO115"/>
          <cell r="JP115"/>
          <cell r="JQ115"/>
          <cell r="JR115"/>
          <cell r="JS115"/>
          <cell r="JT115"/>
          <cell r="JU115"/>
          <cell r="JV115"/>
          <cell r="JW115"/>
          <cell r="JX115"/>
          <cell r="JY115"/>
          <cell r="JZ115"/>
          <cell r="KA115"/>
          <cell r="KB115"/>
          <cell r="KC115"/>
          <cell r="KD115"/>
          <cell r="KE115"/>
          <cell r="KF115"/>
          <cell r="KG115"/>
          <cell r="KH115"/>
          <cell r="KI115"/>
          <cell r="KJ115"/>
          <cell r="KK115"/>
          <cell r="KL115"/>
          <cell r="KM115"/>
          <cell r="KN115"/>
          <cell r="KO115"/>
          <cell r="KP115"/>
          <cell r="KQ115"/>
          <cell r="KR115"/>
          <cell r="KS115"/>
          <cell r="KT115"/>
          <cell r="KU115"/>
          <cell r="KV115"/>
          <cell r="KW115"/>
          <cell r="KX115"/>
          <cell r="KY115"/>
          <cell r="KZ115"/>
          <cell r="LA115"/>
          <cell r="LB115"/>
          <cell r="LC115"/>
          <cell r="LD115"/>
          <cell r="LE115"/>
          <cell r="LF115"/>
          <cell r="LG115"/>
          <cell r="LH115"/>
          <cell r="LI115"/>
        </row>
        <row r="116">
          <cell r="D116">
            <v>4214</v>
          </cell>
          <cell r="E116" t="str">
            <v>Porodiljska odsustva</v>
          </cell>
          <cell r="F116"/>
          <cell r="G116"/>
          <cell r="H116"/>
          <cell r="I116"/>
          <cell r="J116"/>
          <cell r="K116"/>
          <cell r="L116"/>
          <cell r="M116"/>
          <cell r="N116"/>
          <cell r="O116"/>
          <cell r="P116"/>
          <cell r="Q116"/>
          <cell r="R116"/>
          <cell r="S116"/>
          <cell r="T116"/>
          <cell r="U116"/>
          <cell r="V116"/>
          <cell r="W116"/>
          <cell r="X116"/>
          <cell r="Y116"/>
          <cell r="Z116"/>
          <cell r="AA116"/>
          <cell r="AB116"/>
          <cell r="AC116"/>
          <cell r="AD116"/>
          <cell r="AE116"/>
          <cell r="AF116"/>
          <cell r="AG116"/>
          <cell r="AH116"/>
          <cell r="AI116"/>
          <cell r="AJ116"/>
          <cell r="AK116"/>
          <cell r="AL116"/>
          <cell r="AM116"/>
          <cell r="AN116"/>
          <cell r="AO116"/>
          <cell r="AP116"/>
          <cell r="AQ116"/>
          <cell r="AR116"/>
          <cell r="AS116"/>
          <cell r="AT116"/>
          <cell r="AU116"/>
          <cell r="AV116"/>
          <cell r="AW116"/>
          <cell r="AX116"/>
          <cell r="AY116"/>
          <cell r="AZ116"/>
          <cell r="BA116"/>
          <cell r="BB116"/>
          <cell r="BC116"/>
          <cell r="BD116"/>
          <cell r="BE116"/>
          <cell r="BF116"/>
          <cell r="BG116"/>
          <cell r="BH116"/>
          <cell r="BI116"/>
          <cell r="BJ116"/>
          <cell r="BK116"/>
          <cell r="BL116"/>
          <cell r="BM116"/>
          <cell r="BN116"/>
          <cell r="BO116"/>
          <cell r="BP116"/>
          <cell r="BQ116"/>
          <cell r="BR116"/>
          <cell r="BS116"/>
          <cell r="BT116"/>
          <cell r="BU116"/>
          <cell r="BV116"/>
          <cell r="BW116"/>
          <cell r="BX116"/>
          <cell r="BY116"/>
          <cell r="BZ116"/>
          <cell r="CA116"/>
          <cell r="CB116"/>
          <cell r="CC116"/>
          <cell r="CD116"/>
          <cell r="CE116"/>
          <cell r="CF116"/>
          <cell r="CG116"/>
          <cell r="CH116"/>
          <cell r="CI116"/>
          <cell r="CJ116"/>
          <cell r="CK116"/>
          <cell r="CL116">
            <v>1624645.1099999999</v>
          </cell>
          <cell r="CM116">
            <v>2597051.81</v>
          </cell>
          <cell r="CN116">
            <v>1900434.49</v>
          </cell>
          <cell r="CO116">
            <v>1932153.2000000004</v>
          </cell>
          <cell r="CP116">
            <v>1674505.9</v>
          </cell>
          <cell r="CQ116">
            <v>1536013.97</v>
          </cell>
          <cell r="CR116">
            <v>1627459.28</v>
          </cell>
          <cell r="CS116">
            <v>991564.94999999984</v>
          </cell>
          <cell r="CT116">
            <v>1146005.8800000001</v>
          </cell>
          <cell r="CU116">
            <v>1372886.6800000002</v>
          </cell>
          <cell r="CV116">
            <v>1630539.3299999998</v>
          </cell>
          <cell r="CW116">
            <v>1445222.44</v>
          </cell>
          <cell r="CX116">
            <v>1535360.8199999998</v>
          </cell>
          <cell r="CY116">
            <v>1479802.3099999998</v>
          </cell>
          <cell r="CZ116">
            <v>1365996.3599999999</v>
          </cell>
          <cell r="DA116">
            <v>1445854.2399999998</v>
          </cell>
          <cell r="DB116">
            <v>1240227.3299999998</v>
          </cell>
          <cell r="DC116">
            <v>1363632.5999999996</v>
          </cell>
          <cell r="DD116">
            <v>1500407.1399999997</v>
          </cell>
          <cell r="DE116">
            <v>1239582.1600000001</v>
          </cell>
          <cell r="DF116">
            <v>1493192.3800000001</v>
          </cell>
          <cell r="DG116">
            <v>1487275.4799999995</v>
          </cell>
          <cell r="DH116">
            <v>2004934.39</v>
          </cell>
          <cell r="DI116">
            <v>1670147.64</v>
          </cell>
          <cell r="DJ116">
            <v>1305632.7299999997</v>
          </cell>
          <cell r="DK116">
            <v>1410746.3599999999</v>
          </cell>
          <cell r="DL116">
            <v>1423076.41</v>
          </cell>
          <cell r="DM116">
            <v>1368918.0499999998</v>
          </cell>
          <cell r="DN116">
            <v>1426578.2299999997</v>
          </cell>
          <cell r="DO116">
            <v>1538295.4699999995</v>
          </cell>
          <cell r="DP116">
            <v>1606699.17</v>
          </cell>
          <cell r="DQ116">
            <v>1445734.21</v>
          </cell>
          <cell r="DR116">
            <v>1449683.0500000003</v>
          </cell>
          <cell r="DS116">
            <v>1627060.7399999998</v>
          </cell>
          <cell r="DT116">
            <v>1631564.8300000005</v>
          </cell>
          <cell r="DU116">
            <v>1641422.1600000001</v>
          </cell>
          <cell r="DV116">
            <v>1262803.2500000002</v>
          </cell>
          <cell r="DW116">
            <v>1385142.79</v>
          </cell>
          <cell r="DX116">
            <v>1479298.87</v>
          </cell>
          <cell r="DY116">
            <v>1423347.08</v>
          </cell>
          <cell r="DZ116">
            <v>1138006.3899999999</v>
          </cell>
          <cell r="EB116"/>
          <cell r="EC116"/>
          <cell r="ED116"/>
          <cell r="EE116"/>
          <cell r="EF116"/>
          <cell r="EG116"/>
          <cell r="EH116"/>
          <cell r="EI116"/>
          <cell r="EJ116"/>
          <cell r="EK116"/>
          <cell r="EL116"/>
          <cell r="EM116"/>
          <cell r="EN116"/>
          <cell r="EO116"/>
          <cell r="EP116"/>
          <cell r="EQ116"/>
          <cell r="ER116"/>
          <cell r="ES116"/>
          <cell r="ET116"/>
          <cell r="EU116"/>
          <cell r="EV116"/>
          <cell r="EW116"/>
          <cell r="EX116"/>
          <cell r="EY116"/>
          <cell r="EZ116"/>
          <cell r="FA116"/>
          <cell r="FB116"/>
          <cell r="FC116"/>
          <cell r="FD116"/>
          <cell r="FE116"/>
          <cell r="FF116"/>
          <cell r="FG116"/>
          <cell r="FH116"/>
          <cell r="FI116"/>
          <cell r="FJ116"/>
          <cell r="FK116"/>
          <cell r="FL116"/>
          <cell r="FM116"/>
          <cell r="FN116"/>
          <cell r="FO116"/>
          <cell r="FP116"/>
          <cell r="FQ116"/>
          <cell r="FR116"/>
          <cell r="FS116"/>
          <cell r="FT116"/>
          <cell r="FU116"/>
          <cell r="FV116"/>
          <cell r="FW116"/>
          <cell r="FX116"/>
          <cell r="FY116"/>
          <cell r="FZ116"/>
          <cell r="GA116"/>
          <cell r="GB116"/>
          <cell r="GC116"/>
          <cell r="GD116"/>
          <cell r="GE116"/>
          <cell r="GF116"/>
          <cell r="GG116"/>
          <cell r="GH116"/>
          <cell r="GI116"/>
          <cell r="GJ116"/>
          <cell r="GK116"/>
          <cell r="GL116"/>
          <cell r="GM116"/>
          <cell r="GN116"/>
          <cell r="GO116"/>
          <cell r="GP116"/>
          <cell r="GQ116"/>
          <cell r="GR116"/>
          <cell r="GS116"/>
          <cell r="GT116"/>
          <cell r="GU116"/>
          <cell r="GV116"/>
          <cell r="GW116"/>
          <cell r="GX116"/>
          <cell r="GY116"/>
          <cell r="GZ116"/>
          <cell r="HA116"/>
          <cell r="HB116"/>
          <cell r="HC116"/>
          <cell r="HD116"/>
          <cell r="HE116"/>
          <cell r="HF116"/>
          <cell r="HG116"/>
          <cell r="HH116"/>
          <cell r="HI116"/>
          <cell r="HJ116"/>
          <cell r="HK116"/>
          <cell r="HL116"/>
          <cell r="HM116"/>
          <cell r="HN116"/>
          <cell r="HO116"/>
          <cell r="HP116"/>
          <cell r="HQ116"/>
          <cell r="HR116"/>
          <cell r="HS116"/>
          <cell r="HT116"/>
          <cell r="HU116"/>
          <cell r="HV116"/>
          <cell r="HW116"/>
          <cell r="HX116"/>
          <cell r="HY116"/>
          <cell r="HZ116"/>
          <cell r="IA116"/>
          <cell r="IB116"/>
          <cell r="IC116"/>
          <cell r="ID116"/>
          <cell r="IE116"/>
          <cell r="IF116"/>
          <cell r="IG116"/>
          <cell r="IH116"/>
          <cell r="II116"/>
          <cell r="IJ116"/>
          <cell r="IK116"/>
          <cell r="IL116"/>
          <cell r="IM116"/>
          <cell r="IN116"/>
          <cell r="IO116"/>
          <cell r="IP116"/>
          <cell r="IQ116"/>
          <cell r="IR116"/>
          <cell r="IS116"/>
          <cell r="IT116"/>
          <cell r="IU116"/>
          <cell r="IV116"/>
          <cell r="IW116"/>
          <cell r="IX116"/>
          <cell r="IY116"/>
          <cell r="IZ116"/>
          <cell r="JA116"/>
          <cell r="JB116"/>
          <cell r="JC116"/>
          <cell r="JD116"/>
          <cell r="JE116"/>
          <cell r="JF116"/>
          <cell r="JG116"/>
          <cell r="JH116"/>
          <cell r="JI116"/>
          <cell r="JJ116"/>
          <cell r="JK116"/>
          <cell r="JL116"/>
          <cell r="JM116"/>
          <cell r="JN116"/>
          <cell r="JO116"/>
          <cell r="JP116"/>
          <cell r="JQ116"/>
          <cell r="JR116"/>
          <cell r="JS116"/>
          <cell r="JT116"/>
          <cell r="JU116"/>
          <cell r="JV116"/>
          <cell r="JW116"/>
          <cell r="JX116"/>
          <cell r="JY116"/>
          <cell r="JZ116"/>
          <cell r="KA116"/>
          <cell r="KB116"/>
          <cell r="KC116"/>
          <cell r="KD116"/>
          <cell r="KE116"/>
          <cell r="KF116"/>
          <cell r="KG116"/>
          <cell r="KH116"/>
          <cell r="KI116"/>
          <cell r="KJ116"/>
          <cell r="KK116"/>
          <cell r="KL116"/>
          <cell r="KM116"/>
          <cell r="KN116"/>
          <cell r="KO116"/>
          <cell r="KP116"/>
          <cell r="KQ116"/>
          <cell r="KR116"/>
          <cell r="KS116"/>
          <cell r="KT116"/>
          <cell r="KU116"/>
          <cell r="KV116"/>
          <cell r="KW116"/>
          <cell r="KX116"/>
          <cell r="KY116"/>
          <cell r="KZ116"/>
          <cell r="LA116"/>
          <cell r="LB116"/>
          <cell r="LC116"/>
          <cell r="LD116"/>
          <cell r="LE116"/>
          <cell r="LF116"/>
          <cell r="LG116"/>
          <cell r="LH116"/>
          <cell r="LI116"/>
        </row>
        <row r="117">
          <cell r="D117">
            <v>4215</v>
          </cell>
          <cell r="E117" t="str">
            <v>Tuđa njega i pomoć</v>
          </cell>
          <cell r="F117"/>
          <cell r="G117"/>
          <cell r="H117"/>
          <cell r="I117"/>
          <cell r="J117"/>
          <cell r="K117"/>
          <cell r="L117"/>
          <cell r="M117"/>
          <cell r="N117"/>
          <cell r="O117"/>
          <cell r="P117"/>
          <cell r="Q117"/>
          <cell r="R117"/>
          <cell r="S117"/>
          <cell r="T117"/>
          <cell r="U117"/>
          <cell r="V117"/>
          <cell r="W117"/>
          <cell r="X117"/>
          <cell r="Y117"/>
          <cell r="Z117"/>
          <cell r="AA117"/>
          <cell r="AB117"/>
          <cell r="AC117"/>
          <cell r="AD117"/>
          <cell r="AE117"/>
          <cell r="AF117"/>
          <cell r="AG117"/>
          <cell r="AH117"/>
          <cell r="AI117"/>
          <cell r="AJ117"/>
          <cell r="AK117"/>
          <cell r="AL117"/>
          <cell r="AM117"/>
          <cell r="AN117"/>
          <cell r="AO117"/>
          <cell r="AP117"/>
          <cell r="AQ117"/>
          <cell r="AR117"/>
          <cell r="AS117"/>
          <cell r="AT117"/>
          <cell r="AU117"/>
          <cell r="AV117"/>
          <cell r="AW117"/>
          <cell r="AX117"/>
          <cell r="AY117"/>
          <cell r="AZ117"/>
          <cell r="BA117"/>
          <cell r="BB117"/>
          <cell r="BC117"/>
          <cell r="BD117"/>
          <cell r="BE117"/>
          <cell r="BF117"/>
          <cell r="BG117"/>
          <cell r="BH117"/>
          <cell r="BI117"/>
          <cell r="BJ117"/>
          <cell r="BK117"/>
          <cell r="BL117"/>
          <cell r="BM117"/>
          <cell r="BN117"/>
          <cell r="BO117"/>
          <cell r="BP117"/>
          <cell r="BQ117"/>
          <cell r="BR117"/>
          <cell r="BS117"/>
          <cell r="BT117"/>
          <cell r="BU117"/>
          <cell r="BV117"/>
          <cell r="BW117"/>
          <cell r="BX117"/>
          <cell r="BY117"/>
          <cell r="BZ117"/>
          <cell r="CA117"/>
          <cell r="CB117"/>
          <cell r="CC117"/>
          <cell r="CD117"/>
          <cell r="CE117"/>
          <cell r="CF117"/>
          <cell r="CG117"/>
          <cell r="CH117"/>
          <cell r="CI117"/>
          <cell r="CJ117"/>
          <cell r="CK117"/>
          <cell r="CL117">
            <v>788595.39999999991</v>
          </cell>
          <cell r="CM117">
            <v>761647.82</v>
          </cell>
          <cell r="CN117">
            <v>740067.1</v>
          </cell>
          <cell r="CO117">
            <v>731668.75999999989</v>
          </cell>
          <cell r="CP117">
            <v>815005.65999999957</v>
          </cell>
          <cell r="CQ117">
            <v>759056.20000000007</v>
          </cell>
          <cell r="CR117">
            <v>722754.60000000009</v>
          </cell>
          <cell r="CS117">
            <v>726737.9</v>
          </cell>
          <cell r="CT117">
            <v>728273.99999999988</v>
          </cell>
          <cell r="CU117">
            <v>724583.7</v>
          </cell>
          <cell r="CV117">
            <v>743620.99999999988</v>
          </cell>
          <cell r="CW117">
            <v>821496.31</v>
          </cell>
          <cell r="CX117">
            <v>861549.92999999993</v>
          </cell>
          <cell r="CY117">
            <v>827031.97999999986</v>
          </cell>
          <cell r="CZ117">
            <v>791606.25</v>
          </cell>
          <cell r="DA117">
            <v>755333.5</v>
          </cell>
          <cell r="DB117">
            <v>789715.93000000017</v>
          </cell>
          <cell r="DC117">
            <v>761287</v>
          </cell>
          <cell r="DD117">
            <v>899737.83999999985</v>
          </cell>
          <cell r="DE117">
            <v>873878.65000000014</v>
          </cell>
          <cell r="DF117">
            <v>788679.51</v>
          </cell>
          <cell r="DG117">
            <v>786024.19999999984</v>
          </cell>
          <cell r="DH117">
            <v>825537.49999999988</v>
          </cell>
          <cell r="DI117">
            <v>980926.55999999971</v>
          </cell>
          <cell r="DJ117">
            <v>988431.99000000011</v>
          </cell>
          <cell r="DK117">
            <v>887514.50000000012</v>
          </cell>
          <cell r="DL117">
            <v>884463.3</v>
          </cell>
          <cell r="DM117">
            <v>886951.09</v>
          </cell>
          <cell r="DN117">
            <v>951300.79999999993</v>
          </cell>
          <cell r="DO117">
            <v>979736.44000000006</v>
          </cell>
          <cell r="DP117">
            <v>1154713.53</v>
          </cell>
          <cell r="DQ117">
            <v>982933.07000000007</v>
          </cell>
          <cell r="DR117">
            <v>1023250.99</v>
          </cell>
          <cell r="DS117">
            <v>1020312.4400000002</v>
          </cell>
          <cell r="DT117">
            <v>1121064.75</v>
          </cell>
          <cell r="DU117">
            <v>1089837.74</v>
          </cell>
          <cell r="DV117">
            <v>1299678.51</v>
          </cell>
          <cell r="DW117">
            <v>1414898.3800000001</v>
          </cell>
          <cell r="DX117">
            <v>1441171.4400000002</v>
          </cell>
          <cell r="DY117">
            <v>1599231.26</v>
          </cell>
          <cell r="DZ117">
            <v>1643679.98</v>
          </cell>
          <cell r="EB117"/>
          <cell r="EC117"/>
          <cell r="ED117"/>
          <cell r="EE117"/>
          <cell r="EF117"/>
          <cell r="EG117"/>
          <cell r="EH117"/>
          <cell r="EI117"/>
          <cell r="EJ117"/>
          <cell r="EK117"/>
          <cell r="EL117"/>
          <cell r="EM117"/>
          <cell r="EN117"/>
          <cell r="EO117"/>
          <cell r="EP117"/>
          <cell r="EQ117"/>
          <cell r="ER117"/>
          <cell r="ES117"/>
          <cell r="ET117"/>
          <cell r="EU117"/>
          <cell r="EV117"/>
          <cell r="EW117"/>
          <cell r="EX117"/>
          <cell r="EY117"/>
          <cell r="EZ117"/>
          <cell r="FA117"/>
          <cell r="FB117"/>
          <cell r="FC117"/>
          <cell r="FD117"/>
          <cell r="FE117"/>
          <cell r="FF117"/>
          <cell r="FG117"/>
          <cell r="FH117"/>
          <cell r="FI117"/>
          <cell r="FJ117"/>
          <cell r="FK117"/>
          <cell r="FL117"/>
          <cell r="FM117"/>
          <cell r="FN117"/>
          <cell r="FO117"/>
          <cell r="FP117"/>
          <cell r="FQ117"/>
          <cell r="FR117"/>
          <cell r="FS117"/>
          <cell r="FT117"/>
          <cell r="FU117"/>
          <cell r="FV117"/>
          <cell r="FW117"/>
          <cell r="FX117"/>
          <cell r="FY117"/>
          <cell r="FZ117"/>
          <cell r="GA117"/>
          <cell r="GB117"/>
          <cell r="GC117"/>
          <cell r="GD117"/>
          <cell r="GE117"/>
          <cell r="GF117"/>
          <cell r="GG117"/>
          <cell r="GH117"/>
          <cell r="GI117"/>
          <cell r="GJ117"/>
          <cell r="GK117"/>
          <cell r="GL117"/>
          <cell r="GM117"/>
          <cell r="GN117"/>
          <cell r="GO117"/>
          <cell r="GP117"/>
          <cell r="GQ117"/>
          <cell r="GR117"/>
          <cell r="GS117"/>
          <cell r="GT117"/>
          <cell r="GU117"/>
          <cell r="GV117"/>
          <cell r="GW117"/>
          <cell r="GX117"/>
          <cell r="GY117"/>
          <cell r="GZ117"/>
          <cell r="HA117"/>
          <cell r="HB117"/>
          <cell r="HC117"/>
          <cell r="HD117"/>
          <cell r="HE117"/>
          <cell r="HF117"/>
          <cell r="HG117"/>
          <cell r="HH117"/>
          <cell r="HI117"/>
          <cell r="HJ117"/>
          <cell r="HK117"/>
          <cell r="HL117"/>
          <cell r="HM117"/>
          <cell r="HN117"/>
          <cell r="HO117"/>
          <cell r="HP117"/>
          <cell r="HQ117"/>
          <cell r="HR117"/>
          <cell r="HS117"/>
          <cell r="HT117"/>
          <cell r="HU117"/>
          <cell r="HV117"/>
          <cell r="HW117"/>
          <cell r="HX117"/>
          <cell r="HY117"/>
          <cell r="HZ117"/>
          <cell r="IA117"/>
          <cell r="IB117"/>
          <cell r="IC117"/>
          <cell r="ID117"/>
          <cell r="IE117"/>
          <cell r="IF117"/>
          <cell r="IG117"/>
          <cell r="IH117"/>
          <cell r="II117"/>
          <cell r="IJ117"/>
          <cell r="IK117"/>
          <cell r="IL117"/>
          <cell r="IM117"/>
          <cell r="IN117"/>
          <cell r="IO117"/>
          <cell r="IP117"/>
          <cell r="IQ117"/>
          <cell r="IR117"/>
          <cell r="IS117"/>
          <cell r="IT117"/>
          <cell r="IU117"/>
          <cell r="IV117"/>
          <cell r="IW117"/>
          <cell r="IX117"/>
          <cell r="IY117"/>
          <cell r="IZ117"/>
          <cell r="JA117"/>
          <cell r="JB117"/>
          <cell r="JC117"/>
          <cell r="JD117"/>
          <cell r="JE117"/>
          <cell r="JF117"/>
          <cell r="JG117"/>
          <cell r="JH117"/>
          <cell r="JI117"/>
          <cell r="JJ117"/>
          <cell r="JK117"/>
          <cell r="JL117"/>
          <cell r="JM117"/>
          <cell r="JN117"/>
          <cell r="JO117"/>
          <cell r="JP117"/>
          <cell r="JQ117"/>
          <cell r="JR117"/>
          <cell r="JS117"/>
          <cell r="JT117"/>
          <cell r="JU117"/>
          <cell r="JV117"/>
          <cell r="JW117"/>
          <cell r="JX117"/>
          <cell r="JY117"/>
          <cell r="JZ117"/>
          <cell r="KA117"/>
          <cell r="KB117"/>
          <cell r="KC117"/>
          <cell r="KD117"/>
          <cell r="KE117"/>
          <cell r="KF117"/>
          <cell r="KG117"/>
          <cell r="KH117"/>
          <cell r="KI117"/>
          <cell r="KJ117"/>
          <cell r="KK117"/>
          <cell r="KL117"/>
          <cell r="KM117"/>
          <cell r="KN117"/>
          <cell r="KO117"/>
          <cell r="KP117"/>
          <cell r="KQ117"/>
          <cell r="KR117"/>
          <cell r="KS117"/>
          <cell r="KT117"/>
          <cell r="KU117"/>
          <cell r="KV117"/>
          <cell r="KW117"/>
          <cell r="KX117"/>
          <cell r="KY117"/>
          <cell r="KZ117"/>
          <cell r="LA117"/>
          <cell r="LB117"/>
          <cell r="LC117"/>
          <cell r="LD117"/>
          <cell r="LE117"/>
          <cell r="LF117"/>
          <cell r="LG117"/>
          <cell r="LH117"/>
          <cell r="LI117"/>
        </row>
        <row r="118">
          <cell r="D118">
            <v>4216</v>
          </cell>
          <cell r="E118" t="str">
            <v>Ishrana djece u predškolskim ustanovama</v>
          </cell>
          <cell r="F118"/>
          <cell r="G118"/>
          <cell r="H118"/>
          <cell r="I118"/>
          <cell r="J118"/>
          <cell r="K118"/>
          <cell r="L118"/>
          <cell r="M118"/>
          <cell r="N118"/>
          <cell r="O118"/>
          <cell r="P118"/>
          <cell r="Q118"/>
          <cell r="R118"/>
          <cell r="S118"/>
          <cell r="T118"/>
          <cell r="U118"/>
          <cell r="V118"/>
          <cell r="W118"/>
          <cell r="X118"/>
          <cell r="Y118"/>
          <cell r="Z118"/>
          <cell r="AA118"/>
          <cell r="AB118"/>
          <cell r="AC118"/>
          <cell r="AD118"/>
          <cell r="AE118"/>
          <cell r="AF118"/>
          <cell r="AG118"/>
          <cell r="AH118"/>
          <cell r="AI118"/>
          <cell r="AJ118"/>
          <cell r="AK118"/>
          <cell r="AL118"/>
          <cell r="AM118"/>
          <cell r="AN118"/>
          <cell r="AO118"/>
          <cell r="AP118"/>
          <cell r="AQ118"/>
          <cell r="AR118"/>
          <cell r="AS118"/>
          <cell r="AT118"/>
          <cell r="AU118"/>
          <cell r="AV118"/>
          <cell r="AW118"/>
          <cell r="AX118"/>
          <cell r="AY118"/>
          <cell r="AZ118"/>
          <cell r="BA118"/>
          <cell r="BB118"/>
          <cell r="BC118"/>
          <cell r="BD118"/>
          <cell r="BE118"/>
          <cell r="BF118"/>
          <cell r="BG118"/>
          <cell r="BH118"/>
          <cell r="BI118"/>
          <cell r="BJ118"/>
          <cell r="BK118"/>
          <cell r="BL118"/>
          <cell r="BM118"/>
          <cell r="BN118"/>
          <cell r="BO118"/>
          <cell r="BP118"/>
          <cell r="BQ118"/>
          <cell r="BR118"/>
          <cell r="BS118"/>
          <cell r="BT118"/>
          <cell r="BU118"/>
          <cell r="BV118"/>
          <cell r="BW118"/>
          <cell r="BX118"/>
          <cell r="BY118"/>
          <cell r="BZ118"/>
          <cell r="CA118"/>
          <cell r="CB118"/>
          <cell r="CC118"/>
          <cell r="CD118"/>
          <cell r="CE118"/>
          <cell r="CF118"/>
          <cell r="CG118"/>
          <cell r="CH118"/>
          <cell r="CI118"/>
          <cell r="CJ118"/>
          <cell r="CK118"/>
          <cell r="CL118">
            <v>12532</v>
          </cell>
          <cell r="CM118">
            <v>33971.879999999997</v>
          </cell>
          <cell r="CN118">
            <v>51880.84</v>
          </cell>
          <cell r="CO118">
            <v>18588.95</v>
          </cell>
          <cell r="CP118">
            <v>20197.3</v>
          </cell>
          <cell r="CQ118">
            <v>62174.6</v>
          </cell>
          <cell r="CR118">
            <v>68967.81</v>
          </cell>
          <cell r="CS118">
            <v>66627.28</v>
          </cell>
          <cell r="CT118">
            <v>188624.2</v>
          </cell>
          <cell r="CU118">
            <v>25674.480000000003</v>
          </cell>
          <cell r="CV118">
            <v>17648.79</v>
          </cell>
          <cell r="CW118">
            <v>41767.22</v>
          </cell>
          <cell r="CX118">
            <v>40978.35</v>
          </cell>
          <cell r="CY118">
            <v>31691.62</v>
          </cell>
          <cell r="CZ118">
            <v>14642.58</v>
          </cell>
          <cell r="DA118">
            <v>33633.120000000003</v>
          </cell>
          <cell r="DB118">
            <v>16130.039999999999</v>
          </cell>
          <cell r="DC118">
            <v>18769.850000000002</v>
          </cell>
          <cell r="DD118">
            <v>88447.09</v>
          </cell>
          <cell r="DE118">
            <v>101855.59000000001</v>
          </cell>
          <cell r="DF118">
            <v>60002.899999999994</v>
          </cell>
          <cell r="DG118">
            <v>81717.89</v>
          </cell>
          <cell r="DH118">
            <v>61778.16</v>
          </cell>
          <cell r="DI118">
            <v>22075.050000000003</v>
          </cell>
          <cell r="DJ118">
            <v>43811.109999999993</v>
          </cell>
          <cell r="DK118">
            <v>35142.22</v>
          </cell>
          <cell r="DL118">
            <v>13879.85</v>
          </cell>
          <cell r="DM118">
            <v>23074.18</v>
          </cell>
          <cell r="DN118">
            <v>19524.849999999999</v>
          </cell>
          <cell r="DO118">
            <v>30374.03</v>
          </cell>
          <cell r="DP118">
            <v>114079.9</v>
          </cell>
          <cell r="DQ118">
            <v>120386.34</v>
          </cell>
          <cell r="DR118">
            <v>179287.87</v>
          </cell>
          <cell r="DS118">
            <v>50427.02</v>
          </cell>
          <cell r="DT118">
            <v>74787.23000000001</v>
          </cell>
          <cell r="DU118">
            <v>82061.390000000014</v>
          </cell>
          <cell r="DV118">
            <v>31603.559999999998</v>
          </cell>
          <cell r="DW118">
            <v>68793.59</v>
          </cell>
          <cell r="DX118">
            <v>26546.82</v>
          </cell>
          <cell r="DY118">
            <v>26862.21</v>
          </cell>
          <cell r="DZ118">
            <v>31636.59</v>
          </cell>
          <cell r="EB118"/>
          <cell r="EC118"/>
          <cell r="ED118"/>
          <cell r="EE118"/>
          <cell r="EF118"/>
          <cell r="EG118"/>
          <cell r="EH118"/>
          <cell r="EI118"/>
          <cell r="EJ118"/>
          <cell r="EK118"/>
          <cell r="EL118"/>
          <cell r="EM118"/>
          <cell r="EN118"/>
          <cell r="EO118"/>
          <cell r="EP118"/>
          <cell r="EQ118"/>
          <cell r="ER118"/>
          <cell r="ES118"/>
          <cell r="ET118"/>
          <cell r="EU118"/>
          <cell r="EV118"/>
          <cell r="EW118"/>
          <cell r="EX118"/>
          <cell r="EY118"/>
          <cell r="EZ118"/>
          <cell r="FA118"/>
          <cell r="FB118"/>
          <cell r="FC118"/>
          <cell r="FD118"/>
          <cell r="FE118"/>
          <cell r="FF118"/>
          <cell r="FG118"/>
          <cell r="FH118"/>
          <cell r="FI118"/>
          <cell r="FJ118"/>
          <cell r="FK118"/>
          <cell r="FL118"/>
          <cell r="FM118"/>
          <cell r="FN118"/>
          <cell r="FO118"/>
          <cell r="FP118"/>
          <cell r="FQ118"/>
          <cell r="FR118"/>
          <cell r="FS118"/>
          <cell r="FT118"/>
          <cell r="FU118"/>
          <cell r="FV118"/>
          <cell r="FW118"/>
          <cell r="FX118"/>
          <cell r="FY118"/>
          <cell r="FZ118"/>
          <cell r="GA118"/>
          <cell r="GB118"/>
          <cell r="GC118"/>
          <cell r="GD118"/>
          <cell r="GE118"/>
          <cell r="GF118"/>
          <cell r="GG118"/>
          <cell r="GH118"/>
          <cell r="GI118"/>
          <cell r="GJ118"/>
          <cell r="GK118"/>
          <cell r="GL118"/>
          <cell r="GM118"/>
          <cell r="GN118"/>
          <cell r="GO118"/>
          <cell r="GP118"/>
          <cell r="GQ118"/>
          <cell r="GR118"/>
          <cell r="GS118"/>
          <cell r="GT118"/>
          <cell r="GU118"/>
          <cell r="GV118"/>
          <cell r="GW118"/>
          <cell r="GX118"/>
          <cell r="GY118"/>
          <cell r="GZ118"/>
          <cell r="HA118"/>
          <cell r="HB118"/>
          <cell r="HC118"/>
          <cell r="HD118"/>
          <cell r="HE118"/>
          <cell r="HF118"/>
          <cell r="HG118"/>
          <cell r="HH118"/>
          <cell r="HI118"/>
          <cell r="HJ118"/>
          <cell r="HK118"/>
          <cell r="HL118"/>
          <cell r="HM118"/>
          <cell r="HN118"/>
          <cell r="HO118"/>
          <cell r="HP118"/>
          <cell r="HQ118"/>
          <cell r="HR118"/>
          <cell r="HS118"/>
          <cell r="HT118"/>
          <cell r="HU118"/>
          <cell r="HV118"/>
          <cell r="HW118"/>
          <cell r="HX118"/>
          <cell r="HY118"/>
          <cell r="HZ118"/>
          <cell r="IA118"/>
          <cell r="IB118"/>
          <cell r="IC118"/>
          <cell r="ID118"/>
          <cell r="IE118"/>
          <cell r="IF118"/>
          <cell r="IG118"/>
          <cell r="IH118"/>
          <cell r="II118"/>
          <cell r="IJ118"/>
          <cell r="IK118"/>
          <cell r="IL118"/>
          <cell r="IM118"/>
          <cell r="IN118"/>
          <cell r="IO118"/>
          <cell r="IP118"/>
          <cell r="IQ118"/>
          <cell r="IR118"/>
          <cell r="IS118"/>
          <cell r="IT118"/>
          <cell r="IU118"/>
          <cell r="IV118"/>
          <cell r="IW118"/>
          <cell r="IX118"/>
          <cell r="IY118"/>
          <cell r="IZ118"/>
          <cell r="JA118"/>
          <cell r="JB118"/>
          <cell r="JC118"/>
          <cell r="JD118"/>
          <cell r="JE118"/>
          <cell r="JF118"/>
          <cell r="JG118"/>
          <cell r="JH118"/>
          <cell r="JI118"/>
          <cell r="JJ118"/>
          <cell r="JK118"/>
          <cell r="JL118"/>
          <cell r="JM118"/>
          <cell r="JN118"/>
          <cell r="JO118"/>
          <cell r="JP118"/>
          <cell r="JQ118"/>
          <cell r="JR118"/>
          <cell r="JS118"/>
          <cell r="JT118"/>
          <cell r="JU118"/>
          <cell r="JV118"/>
          <cell r="JW118"/>
          <cell r="JX118"/>
          <cell r="JY118"/>
          <cell r="JZ118"/>
          <cell r="KA118"/>
          <cell r="KB118"/>
          <cell r="KC118"/>
          <cell r="KD118"/>
          <cell r="KE118"/>
          <cell r="KF118"/>
          <cell r="KG118"/>
          <cell r="KH118"/>
          <cell r="KI118"/>
          <cell r="KJ118"/>
          <cell r="KK118"/>
          <cell r="KL118"/>
          <cell r="KM118"/>
          <cell r="KN118"/>
          <cell r="KO118"/>
          <cell r="KP118"/>
          <cell r="KQ118"/>
          <cell r="KR118"/>
          <cell r="KS118"/>
          <cell r="KT118"/>
          <cell r="KU118"/>
          <cell r="KV118"/>
          <cell r="KW118"/>
          <cell r="KX118"/>
          <cell r="KY118"/>
          <cell r="KZ118"/>
          <cell r="LA118"/>
          <cell r="LB118"/>
          <cell r="LC118"/>
          <cell r="LD118"/>
          <cell r="LE118"/>
          <cell r="LF118"/>
          <cell r="LG118"/>
          <cell r="LH118"/>
          <cell r="LI118"/>
        </row>
        <row r="119">
          <cell r="D119">
            <v>4217</v>
          </cell>
          <cell r="E119" t="str">
            <v>Izdržavanje štićenika u domovima</v>
          </cell>
          <cell r="F119"/>
          <cell r="G119"/>
          <cell r="H119"/>
          <cell r="I119"/>
          <cell r="J119"/>
          <cell r="K119"/>
          <cell r="L119"/>
          <cell r="M119"/>
          <cell r="N119"/>
          <cell r="O119"/>
          <cell r="P119"/>
          <cell r="Q119"/>
          <cell r="R119"/>
          <cell r="S119"/>
          <cell r="T119"/>
          <cell r="U119"/>
          <cell r="V119"/>
          <cell r="W119"/>
          <cell r="X119"/>
          <cell r="Y119"/>
          <cell r="Z119"/>
          <cell r="AA119"/>
          <cell r="AB119"/>
          <cell r="AC119"/>
          <cell r="AD119"/>
          <cell r="AE119"/>
          <cell r="AF119"/>
          <cell r="AG119"/>
          <cell r="AH119"/>
          <cell r="AI119"/>
          <cell r="AJ119"/>
          <cell r="AK119"/>
          <cell r="AL119"/>
          <cell r="AM119"/>
          <cell r="AN119"/>
          <cell r="AO119"/>
          <cell r="AP119"/>
          <cell r="AQ119"/>
          <cell r="AR119"/>
          <cell r="AS119"/>
          <cell r="AT119"/>
          <cell r="AU119"/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  <cell r="BF119"/>
          <cell r="BG119"/>
          <cell r="BH119"/>
          <cell r="BI119"/>
          <cell r="BJ119"/>
          <cell r="BK119"/>
          <cell r="BL119"/>
          <cell r="BM119"/>
          <cell r="BN119"/>
          <cell r="BO119"/>
          <cell r="BP119"/>
          <cell r="BQ119"/>
          <cell r="BR119"/>
          <cell r="BS119"/>
          <cell r="BT119"/>
          <cell r="BU119"/>
          <cell r="BV119"/>
          <cell r="BW119"/>
          <cell r="BX119"/>
          <cell r="BY119"/>
          <cell r="BZ119"/>
          <cell r="CA119"/>
          <cell r="CB119"/>
          <cell r="CC119"/>
          <cell r="CD119"/>
          <cell r="CE119"/>
          <cell r="CF119"/>
          <cell r="CG119"/>
          <cell r="CH119"/>
          <cell r="CI119"/>
          <cell r="CJ119"/>
          <cell r="CK119"/>
          <cell r="CL119">
            <v>248978.39000000004</v>
          </cell>
          <cell r="CM119">
            <v>269308.93000000005</v>
          </cell>
          <cell r="CN119">
            <v>245774.75999999995</v>
          </cell>
          <cell r="CO119">
            <v>274743.45999999996</v>
          </cell>
          <cell r="CP119">
            <v>270416.57999999996</v>
          </cell>
          <cell r="CQ119">
            <v>276471.67</v>
          </cell>
          <cell r="CR119">
            <v>264442.90000000002</v>
          </cell>
          <cell r="CS119">
            <v>276262.59000000003</v>
          </cell>
          <cell r="CT119">
            <v>270473.03999999992</v>
          </cell>
          <cell r="CU119">
            <v>249319.65999999997</v>
          </cell>
          <cell r="CV119">
            <v>345389.2300000001</v>
          </cell>
          <cell r="CW119">
            <v>445034.23999999999</v>
          </cell>
          <cell r="CX119">
            <v>256428.93000000002</v>
          </cell>
          <cell r="CY119">
            <v>269444.97000000003</v>
          </cell>
          <cell r="CZ119">
            <v>294546.60999999993</v>
          </cell>
          <cell r="DA119">
            <v>295433.99999999994</v>
          </cell>
          <cell r="DB119">
            <v>262954.69999999995</v>
          </cell>
          <cell r="DC119">
            <v>326176.23000000004</v>
          </cell>
          <cell r="DD119">
            <v>242206.07</v>
          </cell>
          <cell r="DE119">
            <v>238136.74</v>
          </cell>
          <cell r="DF119">
            <v>242065.33</v>
          </cell>
          <cell r="DG119">
            <v>249253.42</v>
          </cell>
          <cell r="DH119">
            <v>255734.44</v>
          </cell>
          <cell r="DI119">
            <v>265521.86</v>
          </cell>
          <cell r="DJ119">
            <v>248053.49999999994</v>
          </cell>
          <cell r="DK119">
            <v>261095.87999999998</v>
          </cell>
          <cell r="DL119">
            <v>260711.28</v>
          </cell>
          <cell r="DM119">
            <v>250598.97999999998</v>
          </cell>
          <cell r="DN119">
            <v>281013.07999999996</v>
          </cell>
          <cell r="DO119">
            <v>317587.96999999997</v>
          </cell>
          <cell r="DP119">
            <v>273761.57</v>
          </cell>
          <cell r="DQ119">
            <v>284498.13</v>
          </cell>
          <cell r="DR119">
            <v>323146.02999999997</v>
          </cell>
          <cell r="DS119">
            <v>305171.62999999995</v>
          </cell>
          <cell r="DT119">
            <v>312637.93999999989</v>
          </cell>
          <cell r="DU119">
            <v>299271.84999999998</v>
          </cell>
          <cell r="DV119">
            <v>293149.71000000002</v>
          </cell>
          <cell r="DW119">
            <v>377483.81000000006</v>
          </cell>
          <cell r="DX119">
            <v>327950.01</v>
          </cell>
          <cell r="DY119">
            <v>371372.44</v>
          </cell>
          <cell r="DZ119">
            <v>289652.03999999998</v>
          </cell>
          <cell r="EB119"/>
          <cell r="EC119"/>
          <cell r="ED119"/>
          <cell r="EE119"/>
          <cell r="EF119"/>
          <cell r="EG119"/>
          <cell r="EH119"/>
          <cell r="EI119"/>
          <cell r="EJ119"/>
          <cell r="EK119"/>
          <cell r="EL119"/>
          <cell r="EM119"/>
          <cell r="EN119"/>
          <cell r="EO119"/>
          <cell r="EP119"/>
          <cell r="EQ119"/>
          <cell r="ER119"/>
          <cell r="ES119"/>
          <cell r="ET119"/>
          <cell r="EU119"/>
          <cell r="EV119"/>
          <cell r="EW119"/>
          <cell r="EX119"/>
          <cell r="EY119"/>
          <cell r="EZ119"/>
          <cell r="FA119"/>
          <cell r="FB119"/>
          <cell r="FC119"/>
          <cell r="FD119"/>
          <cell r="FE119"/>
          <cell r="FF119"/>
          <cell r="FG119"/>
          <cell r="FH119"/>
          <cell r="FI119"/>
          <cell r="FJ119"/>
          <cell r="FK119"/>
          <cell r="FL119"/>
          <cell r="FM119"/>
          <cell r="FN119"/>
          <cell r="FO119"/>
          <cell r="FP119"/>
          <cell r="FQ119"/>
          <cell r="FR119"/>
          <cell r="FS119"/>
          <cell r="FT119"/>
          <cell r="FU119"/>
          <cell r="FV119"/>
          <cell r="FW119"/>
          <cell r="FX119"/>
          <cell r="FY119"/>
          <cell r="FZ119"/>
          <cell r="GA119"/>
          <cell r="GB119"/>
          <cell r="GC119"/>
          <cell r="GD119"/>
          <cell r="GE119"/>
          <cell r="GF119"/>
          <cell r="GG119"/>
          <cell r="GH119"/>
          <cell r="GI119"/>
          <cell r="GJ119"/>
          <cell r="GK119"/>
          <cell r="GL119"/>
          <cell r="GM119"/>
          <cell r="GN119"/>
          <cell r="GO119"/>
          <cell r="GP119"/>
          <cell r="GQ119"/>
          <cell r="GR119"/>
          <cell r="GS119"/>
          <cell r="GT119"/>
          <cell r="GU119"/>
          <cell r="GV119"/>
          <cell r="GW119"/>
          <cell r="GX119"/>
          <cell r="GY119"/>
          <cell r="GZ119"/>
          <cell r="HA119"/>
          <cell r="HB119"/>
          <cell r="HC119"/>
          <cell r="HD119"/>
          <cell r="HE119"/>
          <cell r="HF119"/>
          <cell r="HG119"/>
          <cell r="HH119"/>
          <cell r="HI119"/>
          <cell r="HJ119"/>
          <cell r="HK119"/>
          <cell r="HL119"/>
          <cell r="HM119"/>
          <cell r="HN119"/>
          <cell r="HO119"/>
          <cell r="HP119"/>
          <cell r="HQ119"/>
          <cell r="HR119"/>
          <cell r="HS119"/>
          <cell r="HT119"/>
          <cell r="HU119"/>
          <cell r="HV119"/>
          <cell r="HW119"/>
          <cell r="HX119"/>
          <cell r="HY119"/>
          <cell r="HZ119"/>
          <cell r="IA119"/>
          <cell r="IB119"/>
          <cell r="IC119"/>
          <cell r="ID119"/>
          <cell r="IE119"/>
          <cell r="IF119"/>
          <cell r="IG119"/>
          <cell r="IH119"/>
          <cell r="II119"/>
          <cell r="IJ119"/>
          <cell r="IK119"/>
          <cell r="IL119"/>
          <cell r="IM119"/>
          <cell r="IN119"/>
          <cell r="IO119"/>
          <cell r="IP119"/>
          <cell r="IQ119"/>
          <cell r="IR119"/>
          <cell r="IS119"/>
          <cell r="IT119"/>
          <cell r="IU119"/>
          <cell r="IV119"/>
          <cell r="IW119"/>
          <cell r="IX119"/>
          <cell r="IY119"/>
          <cell r="IZ119"/>
          <cell r="JA119"/>
          <cell r="JB119"/>
          <cell r="JC119"/>
          <cell r="JD119"/>
          <cell r="JE119"/>
          <cell r="JF119"/>
          <cell r="JG119"/>
          <cell r="JH119"/>
          <cell r="JI119"/>
          <cell r="JJ119"/>
          <cell r="JK119"/>
          <cell r="JL119"/>
          <cell r="JM119"/>
          <cell r="JN119"/>
          <cell r="JO119"/>
          <cell r="JP119"/>
          <cell r="JQ119"/>
          <cell r="JR119"/>
          <cell r="JS119"/>
          <cell r="JT119"/>
          <cell r="JU119"/>
          <cell r="JV119"/>
          <cell r="JW119"/>
          <cell r="JX119"/>
          <cell r="JY119"/>
          <cell r="JZ119"/>
          <cell r="KA119"/>
          <cell r="KB119"/>
          <cell r="KC119"/>
          <cell r="KD119"/>
          <cell r="KE119"/>
          <cell r="KF119"/>
          <cell r="KG119"/>
          <cell r="KH119"/>
          <cell r="KI119"/>
          <cell r="KJ119"/>
          <cell r="KK119"/>
          <cell r="KL119"/>
          <cell r="KM119"/>
          <cell r="KN119"/>
          <cell r="KO119"/>
          <cell r="KP119"/>
          <cell r="KQ119"/>
          <cell r="KR119"/>
          <cell r="KS119"/>
          <cell r="KT119"/>
          <cell r="KU119"/>
          <cell r="KV119"/>
          <cell r="KW119"/>
          <cell r="KX119"/>
          <cell r="KY119"/>
          <cell r="KZ119"/>
          <cell r="LA119"/>
          <cell r="LB119"/>
          <cell r="LC119"/>
          <cell r="LD119"/>
          <cell r="LE119"/>
          <cell r="LF119"/>
          <cell r="LG119"/>
          <cell r="LH119"/>
          <cell r="LI119"/>
        </row>
        <row r="120">
          <cell r="D120">
            <v>4218</v>
          </cell>
          <cell r="E120" t="str">
            <v>Ost pr iz ob soczaš</v>
          </cell>
          <cell r="F120"/>
          <cell r="G120"/>
          <cell r="H120"/>
          <cell r="I120"/>
          <cell r="J120"/>
          <cell r="K120"/>
          <cell r="L120"/>
          <cell r="M120"/>
          <cell r="N120"/>
          <cell r="O120"/>
          <cell r="P120"/>
          <cell r="Q120"/>
          <cell r="R120"/>
          <cell r="S120"/>
          <cell r="T120"/>
          <cell r="U120"/>
          <cell r="V120"/>
          <cell r="W120"/>
          <cell r="X120"/>
          <cell r="Y120"/>
          <cell r="Z120"/>
          <cell r="AA120"/>
          <cell r="AB120"/>
          <cell r="AC120"/>
          <cell r="AD120"/>
          <cell r="AE120"/>
          <cell r="AF120"/>
          <cell r="AG120"/>
          <cell r="AH120"/>
          <cell r="AI120"/>
          <cell r="AJ120"/>
          <cell r="AK120"/>
          <cell r="AL120"/>
          <cell r="AM120"/>
          <cell r="AN120"/>
          <cell r="AO120"/>
          <cell r="AP120"/>
          <cell r="AQ120"/>
          <cell r="AR120"/>
          <cell r="AS120"/>
          <cell r="AT120"/>
          <cell r="AU120"/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  <cell r="BF120"/>
          <cell r="BG120"/>
          <cell r="BH120"/>
          <cell r="BI120"/>
          <cell r="BJ120"/>
          <cell r="BK120"/>
          <cell r="BL120"/>
          <cell r="BM120"/>
          <cell r="BN120"/>
          <cell r="BO120"/>
          <cell r="BP120"/>
          <cell r="BQ120"/>
          <cell r="BR120"/>
          <cell r="BS120"/>
          <cell r="BT120"/>
          <cell r="BU120"/>
          <cell r="BV120"/>
          <cell r="BW120"/>
          <cell r="BX120"/>
          <cell r="BY120"/>
          <cell r="BZ120"/>
          <cell r="CA120"/>
          <cell r="CB120"/>
          <cell r="CC120"/>
          <cell r="CD120"/>
          <cell r="CE120"/>
          <cell r="CF120"/>
          <cell r="CG120"/>
          <cell r="CH120"/>
          <cell r="CI120"/>
          <cell r="CJ120"/>
          <cell r="CK120"/>
          <cell r="CL120"/>
          <cell r="CM120"/>
          <cell r="CN120"/>
          <cell r="CO120"/>
          <cell r="CP120"/>
          <cell r="CQ120"/>
          <cell r="CR120"/>
          <cell r="CS120"/>
          <cell r="CT120"/>
          <cell r="CU120"/>
          <cell r="CV120"/>
          <cell r="CW120"/>
          <cell r="CX120"/>
          <cell r="CY120"/>
          <cell r="CZ120"/>
          <cell r="DA120"/>
          <cell r="DB120"/>
          <cell r="DC120"/>
          <cell r="DD120"/>
          <cell r="DE120"/>
          <cell r="DF120"/>
          <cell r="DG120"/>
          <cell r="DH120"/>
          <cell r="DI120"/>
          <cell r="DJ120"/>
          <cell r="DK120"/>
          <cell r="DL120"/>
          <cell r="DM120"/>
          <cell r="DN120"/>
          <cell r="DO120"/>
          <cell r="DP120"/>
          <cell r="DQ120"/>
          <cell r="DR120"/>
          <cell r="DS120"/>
          <cell r="DT120"/>
          <cell r="DU120"/>
          <cell r="DV120">
            <v>0</v>
          </cell>
          <cell r="DW120">
            <v>1681351.28</v>
          </cell>
          <cell r="DX120">
            <v>3260910.48</v>
          </cell>
          <cell r="DY120">
            <v>5932782.0300000003</v>
          </cell>
          <cell r="DZ120">
            <v>5624921.9800000004</v>
          </cell>
          <cell r="EB120"/>
          <cell r="EC120"/>
          <cell r="ED120"/>
          <cell r="EE120"/>
          <cell r="EF120"/>
          <cell r="EG120"/>
          <cell r="ET120"/>
          <cell r="EU120"/>
          <cell r="EV120"/>
          <cell r="EW120"/>
          <cell r="EX120"/>
          <cell r="EY120"/>
          <cell r="EZ120"/>
          <cell r="FA120"/>
          <cell r="FB120"/>
          <cell r="FC120"/>
          <cell r="FD120"/>
          <cell r="FE120"/>
          <cell r="FF120"/>
          <cell r="FG120"/>
          <cell r="FH120"/>
          <cell r="FI120"/>
          <cell r="FJ120"/>
          <cell r="FK120"/>
          <cell r="FL120"/>
          <cell r="FM120"/>
          <cell r="FN120"/>
          <cell r="FO120"/>
          <cell r="FP120"/>
          <cell r="FQ120"/>
          <cell r="FR120"/>
          <cell r="FS120"/>
          <cell r="FT120"/>
          <cell r="FU120"/>
          <cell r="FV120"/>
          <cell r="FW120"/>
          <cell r="FX120"/>
          <cell r="FY120"/>
          <cell r="FZ120"/>
          <cell r="GA120"/>
          <cell r="GB120"/>
          <cell r="GC120"/>
          <cell r="GD120"/>
          <cell r="GE120"/>
          <cell r="GF120"/>
          <cell r="GG120"/>
          <cell r="GH120"/>
          <cell r="GI120"/>
          <cell r="GJ120"/>
          <cell r="GK120"/>
          <cell r="GL120"/>
          <cell r="GM120"/>
          <cell r="GN120"/>
          <cell r="GO120"/>
          <cell r="GP120"/>
          <cell r="GQ120"/>
          <cell r="GR120"/>
          <cell r="GS120"/>
          <cell r="GT120"/>
          <cell r="GU120"/>
          <cell r="GV120"/>
          <cell r="GW120"/>
          <cell r="GX120"/>
          <cell r="GY120"/>
          <cell r="GZ120"/>
          <cell r="HA120"/>
          <cell r="HB120"/>
          <cell r="HC120"/>
          <cell r="HD120"/>
          <cell r="HE120"/>
          <cell r="HF120"/>
          <cell r="HG120"/>
          <cell r="HH120"/>
          <cell r="HI120"/>
          <cell r="HJ120"/>
          <cell r="HK120"/>
          <cell r="HL120"/>
          <cell r="HM120"/>
          <cell r="HN120"/>
          <cell r="HO120"/>
          <cell r="HP120"/>
          <cell r="HQ120"/>
          <cell r="HR120"/>
          <cell r="HS120"/>
          <cell r="HT120"/>
          <cell r="HU120"/>
          <cell r="HV120"/>
          <cell r="HW120"/>
          <cell r="HX120"/>
          <cell r="HY120"/>
          <cell r="HZ120"/>
          <cell r="IA120"/>
          <cell r="IB120"/>
          <cell r="IC120"/>
          <cell r="ID120"/>
          <cell r="IE120"/>
          <cell r="IF120"/>
          <cell r="IG120"/>
          <cell r="IH120"/>
          <cell r="II120"/>
          <cell r="IJ120"/>
          <cell r="IK120"/>
          <cell r="IL120"/>
          <cell r="IM120"/>
          <cell r="IN120"/>
          <cell r="IO120"/>
          <cell r="IP120"/>
          <cell r="IQ120"/>
          <cell r="IR120"/>
          <cell r="IS120"/>
          <cell r="IT120"/>
          <cell r="IU120"/>
          <cell r="IV120"/>
          <cell r="IW120"/>
          <cell r="IX120"/>
          <cell r="IY120"/>
          <cell r="IZ120"/>
          <cell r="JA120"/>
          <cell r="JB120"/>
          <cell r="JC120"/>
          <cell r="JD120"/>
          <cell r="JE120"/>
          <cell r="JF120"/>
          <cell r="JG120"/>
          <cell r="JH120"/>
          <cell r="JI120"/>
          <cell r="JJ120"/>
          <cell r="JK120"/>
          <cell r="JL120"/>
          <cell r="JM120"/>
          <cell r="JN120"/>
          <cell r="JO120"/>
          <cell r="JP120"/>
          <cell r="JQ120"/>
          <cell r="JR120"/>
          <cell r="JS120"/>
          <cell r="JT120"/>
          <cell r="JU120"/>
          <cell r="JV120"/>
          <cell r="JW120"/>
          <cell r="JX120"/>
          <cell r="JY120"/>
          <cell r="JZ120"/>
          <cell r="KA120"/>
          <cell r="KB120"/>
          <cell r="KC120"/>
          <cell r="KD120"/>
          <cell r="KE120"/>
          <cell r="KF120"/>
          <cell r="KG120"/>
          <cell r="KH120"/>
          <cell r="KI120"/>
          <cell r="KJ120"/>
          <cell r="KK120"/>
          <cell r="KL120"/>
          <cell r="KM120"/>
          <cell r="KN120"/>
          <cell r="KO120"/>
          <cell r="KP120"/>
          <cell r="KQ120"/>
          <cell r="KR120"/>
          <cell r="KS120"/>
          <cell r="KT120"/>
          <cell r="KU120"/>
          <cell r="KV120"/>
          <cell r="KW120"/>
          <cell r="KX120"/>
          <cell r="KY120"/>
          <cell r="KZ120"/>
          <cell r="LA120"/>
          <cell r="LB120"/>
          <cell r="LC120"/>
          <cell r="LD120"/>
          <cell r="LE120"/>
          <cell r="LF120"/>
          <cell r="LG120"/>
          <cell r="LH120"/>
          <cell r="LI120"/>
        </row>
        <row r="121">
          <cell r="C121">
            <v>422</v>
          </cell>
          <cell r="D121">
            <v>422</v>
          </cell>
          <cell r="E121" t="str">
            <v>Sredstva za tehnološke viškove</v>
          </cell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  <cell r="S121"/>
          <cell r="T121"/>
          <cell r="U121"/>
          <cell r="V121"/>
          <cell r="W121"/>
          <cell r="X121"/>
          <cell r="Y121"/>
          <cell r="Z121"/>
          <cell r="AA121"/>
          <cell r="AB121"/>
          <cell r="AC121"/>
          <cell r="AD121"/>
          <cell r="AE121"/>
          <cell r="AF121"/>
          <cell r="AG121"/>
          <cell r="AH121"/>
          <cell r="AI121"/>
          <cell r="AJ121"/>
          <cell r="AK121"/>
          <cell r="AL121"/>
          <cell r="AM121"/>
          <cell r="AN121"/>
          <cell r="AO121"/>
          <cell r="AP121"/>
          <cell r="AQ121"/>
          <cell r="AR121"/>
          <cell r="AS121"/>
          <cell r="AT121"/>
          <cell r="AU121"/>
          <cell r="AV121"/>
          <cell r="AW121"/>
          <cell r="AX121"/>
          <cell r="AY121"/>
          <cell r="AZ121"/>
          <cell r="BA121"/>
          <cell r="BB121"/>
          <cell r="BC121"/>
          <cell r="BD121"/>
          <cell r="BE121"/>
          <cell r="BF121"/>
          <cell r="BG121"/>
          <cell r="BH121"/>
          <cell r="BI121"/>
          <cell r="BJ121"/>
          <cell r="BK121"/>
          <cell r="BL121"/>
          <cell r="BM121"/>
          <cell r="BN121"/>
          <cell r="BO121"/>
          <cell r="BP121"/>
          <cell r="BQ121"/>
          <cell r="BR121"/>
          <cell r="BS121"/>
          <cell r="BT121"/>
          <cell r="BU121"/>
          <cell r="BV121"/>
          <cell r="BW121"/>
          <cell r="BX121"/>
          <cell r="BY121"/>
          <cell r="BZ121"/>
          <cell r="CA121"/>
          <cell r="CB121"/>
          <cell r="CC121"/>
          <cell r="CD121"/>
          <cell r="CE121"/>
          <cell r="CF121"/>
          <cell r="CG121"/>
          <cell r="CH121"/>
          <cell r="CI121"/>
          <cell r="CJ121"/>
          <cell r="CK121"/>
          <cell r="CL121">
            <v>217499.03000000003</v>
          </cell>
          <cell r="CM121">
            <v>1858188.85</v>
          </cell>
          <cell r="CN121">
            <v>1411205.3399999999</v>
          </cell>
          <cell r="CO121">
            <v>929016.33999999985</v>
          </cell>
          <cell r="CP121">
            <v>880474.57</v>
          </cell>
          <cell r="CQ121">
            <v>934224.59999999986</v>
          </cell>
          <cell r="CR121">
            <v>746595.69</v>
          </cell>
          <cell r="CS121">
            <v>1119949.56</v>
          </cell>
          <cell r="CT121">
            <v>976049.14999999991</v>
          </cell>
          <cell r="CU121">
            <v>1095627.2599999998</v>
          </cell>
          <cell r="CV121">
            <v>977725.46</v>
          </cell>
          <cell r="CW121">
            <v>1939799.67</v>
          </cell>
          <cell r="CX121">
            <v>631049.96999999986</v>
          </cell>
          <cell r="CY121">
            <v>2339008.5</v>
          </cell>
          <cell r="CZ121">
            <v>3379279.58</v>
          </cell>
          <cell r="DA121">
            <v>1009266.9</v>
          </cell>
          <cell r="DB121">
            <v>1685588.0299999998</v>
          </cell>
          <cell r="DC121">
            <v>985386.37999999989</v>
          </cell>
          <cell r="DD121">
            <v>3437238.8899999997</v>
          </cell>
          <cell r="DE121">
            <v>2362835.4900000002</v>
          </cell>
          <cell r="DF121">
            <v>1222801.96</v>
          </cell>
          <cell r="DG121">
            <v>1235836.97</v>
          </cell>
          <cell r="DH121">
            <v>947096.49</v>
          </cell>
          <cell r="DI121">
            <v>3352388.2399999998</v>
          </cell>
          <cell r="DJ121">
            <v>123264</v>
          </cell>
          <cell r="DK121">
            <v>1502573.79</v>
          </cell>
          <cell r="DL121">
            <v>1308387.6299999999</v>
          </cell>
          <cell r="DM121">
            <v>1469394.41</v>
          </cell>
          <cell r="DN121">
            <v>2049731.8899999997</v>
          </cell>
          <cell r="DO121">
            <v>2688479.92</v>
          </cell>
          <cell r="DP121">
            <v>975222.94</v>
          </cell>
          <cell r="DQ121">
            <v>683868.67</v>
          </cell>
          <cell r="DR121">
            <v>2245233.77</v>
          </cell>
          <cell r="DS121">
            <v>787040.37000000011</v>
          </cell>
          <cell r="DT121">
            <v>1015844.7199999999</v>
          </cell>
          <cell r="DU121">
            <v>1806274.54</v>
          </cell>
          <cell r="DV121">
            <v>743628.17999999993</v>
          </cell>
          <cell r="DW121">
            <v>3195817.4000000004</v>
          </cell>
          <cell r="DX121">
            <v>2020678.7799999998</v>
          </cell>
          <cell r="DY121">
            <v>1078405.83</v>
          </cell>
          <cell r="DZ121">
            <v>919763.99</v>
          </cell>
          <cell r="EA121">
            <v>907422.27</v>
          </cell>
          <cell r="EB121">
            <v>878256.23</v>
          </cell>
          <cell r="EC121">
            <v>1669285.94</v>
          </cell>
          <cell r="ED121">
            <v>4591654.0999999996</v>
          </cell>
          <cell r="EE121">
            <v>943438.5</v>
          </cell>
          <cell r="EF121">
            <v>972099.46</v>
          </cell>
          <cell r="EG121">
            <v>4647838.95</v>
          </cell>
          <cell r="EH121">
            <v>173100.67</v>
          </cell>
          <cell r="EI121">
            <v>1036027.42</v>
          </cell>
          <cell r="EJ121">
            <v>1054894.68</v>
          </cell>
          <cell r="EK121">
            <v>1150894.96</v>
          </cell>
          <cell r="EL121">
            <v>1082297.17</v>
          </cell>
          <cell r="EM121">
            <v>1038790.65</v>
          </cell>
          <cell r="EN121">
            <v>1069131.58</v>
          </cell>
          <cell r="EO121">
            <v>1024731.32</v>
          </cell>
          <cell r="EP121">
            <v>1115186.56</v>
          </cell>
          <cell r="EQ121">
            <v>1056401.0900000001</v>
          </cell>
          <cell r="ER121">
            <v>1118494.9099999999</v>
          </cell>
          <cell r="ES121">
            <v>2048499.78</v>
          </cell>
          <cell r="ET121">
            <v>110952</v>
          </cell>
          <cell r="EU121">
            <v>1323906.01</v>
          </cell>
          <cell r="EV121">
            <v>1098216.9099999999</v>
          </cell>
          <cell r="EW121">
            <v>945506.13</v>
          </cell>
          <cell r="EX121">
            <v>1061504.47</v>
          </cell>
          <cell r="EY121">
            <v>1474735.96</v>
          </cell>
          <cell r="EZ121">
            <v>980063.88</v>
          </cell>
          <cell r="FA121">
            <v>960558.89</v>
          </cell>
          <cell r="FB121">
            <v>1031337.39</v>
          </cell>
          <cell r="FC121">
            <v>1282662.6599999999</v>
          </cell>
          <cell r="FD121">
            <v>1131669.69</v>
          </cell>
          <cell r="FE121">
            <v>2795677.95</v>
          </cell>
          <cell r="FF121">
            <v>43800</v>
          </cell>
          <cell r="FG121">
            <v>1198874.72</v>
          </cell>
          <cell r="FH121">
            <v>1110784.77</v>
          </cell>
          <cell r="FI121">
            <v>1095242.3400000001</v>
          </cell>
          <cell r="FJ121">
            <v>1341095.6299999999</v>
          </cell>
          <cell r="FK121">
            <v>1381621.25</v>
          </cell>
          <cell r="FL121">
            <v>1512829.9</v>
          </cell>
          <cell r="FM121">
            <v>1577705.79</v>
          </cell>
          <cell r="FN121">
            <v>1701766.69</v>
          </cell>
          <cell r="FO121">
            <v>1710317.34</v>
          </cell>
          <cell r="FP121">
            <v>1521408.63</v>
          </cell>
          <cell r="FQ121">
            <v>6205235.9000000004</v>
          </cell>
          <cell r="FR121"/>
          <cell r="FS121"/>
          <cell r="FT121"/>
          <cell r="FU121"/>
          <cell r="FV121"/>
          <cell r="FW121"/>
          <cell r="FX121"/>
          <cell r="FY121"/>
          <cell r="FZ121"/>
          <cell r="GA121"/>
          <cell r="GB121"/>
          <cell r="GC121"/>
          <cell r="GD121"/>
          <cell r="GE121"/>
          <cell r="GF121"/>
          <cell r="GG121"/>
          <cell r="GH121"/>
          <cell r="GI121"/>
          <cell r="GJ121"/>
          <cell r="GK121"/>
          <cell r="GL121"/>
          <cell r="GM121"/>
          <cell r="GN121"/>
          <cell r="GO121"/>
          <cell r="GP121"/>
          <cell r="GQ121"/>
          <cell r="GR121"/>
          <cell r="GS121"/>
          <cell r="GT121"/>
          <cell r="GU121"/>
          <cell r="GV121"/>
          <cell r="GW121"/>
          <cell r="GX121"/>
          <cell r="GY121"/>
          <cell r="GZ121"/>
          <cell r="HA121"/>
          <cell r="HB121"/>
          <cell r="HC121"/>
          <cell r="HD121"/>
          <cell r="HE121"/>
          <cell r="HF121"/>
          <cell r="HG121"/>
          <cell r="HH121"/>
          <cell r="HI121"/>
          <cell r="HJ121"/>
          <cell r="HK121"/>
          <cell r="HL121"/>
          <cell r="HM121"/>
          <cell r="HN121"/>
          <cell r="HO121"/>
          <cell r="HP121"/>
          <cell r="HQ121"/>
          <cell r="HR121"/>
          <cell r="HS121"/>
          <cell r="HT121"/>
          <cell r="HU121"/>
          <cell r="HV121"/>
          <cell r="HW121"/>
          <cell r="HX121"/>
          <cell r="HY121"/>
          <cell r="HZ121"/>
          <cell r="IA121"/>
          <cell r="IB121"/>
          <cell r="IC121"/>
          <cell r="ID121"/>
          <cell r="IE121"/>
          <cell r="IF121"/>
          <cell r="IG121"/>
          <cell r="IH121"/>
          <cell r="II121"/>
          <cell r="IJ121"/>
          <cell r="IK121"/>
          <cell r="IL121"/>
          <cell r="IM121"/>
          <cell r="IN121"/>
          <cell r="IO121"/>
          <cell r="IP121"/>
          <cell r="IQ121"/>
          <cell r="IR121"/>
          <cell r="IS121"/>
          <cell r="IT121"/>
          <cell r="IU121"/>
          <cell r="IV121"/>
          <cell r="IW121"/>
          <cell r="IX121"/>
          <cell r="IY121"/>
          <cell r="IZ121"/>
          <cell r="JA121"/>
          <cell r="JB121"/>
          <cell r="JC121"/>
          <cell r="JD121"/>
          <cell r="JE121"/>
          <cell r="JF121"/>
          <cell r="JG121"/>
          <cell r="JH121"/>
          <cell r="JI121"/>
          <cell r="JJ121"/>
          <cell r="JK121"/>
          <cell r="JL121"/>
          <cell r="JM121"/>
          <cell r="JN121"/>
          <cell r="JO121"/>
          <cell r="JP121"/>
          <cell r="JQ121"/>
          <cell r="JR121"/>
          <cell r="JS121"/>
          <cell r="JT121"/>
          <cell r="JU121"/>
          <cell r="JV121"/>
          <cell r="JW121"/>
          <cell r="JX121"/>
          <cell r="JY121"/>
          <cell r="JZ121"/>
          <cell r="KA121"/>
          <cell r="KB121"/>
          <cell r="KC121"/>
          <cell r="KD121"/>
          <cell r="KE121"/>
          <cell r="KF121"/>
          <cell r="KG121"/>
          <cell r="KH121"/>
          <cell r="KI121"/>
          <cell r="KJ121"/>
          <cell r="KK121"/>
          <cell r="KL121"/>
          <cell r="KM121"/>
          <cell r="KN121"/>
          <cell r="KO121"/>
          <cell r="KP121"/>
          <cell r="KQ121"/>
          <cell r="KR121"/>
          <cell r="KS121"/>
          <cell r="KT121"/>
          <cell r="KU121"/>
          <cell r="KV121"/>
          <cell r="KW121"/>
          <cell r="KX121"/>
          <cell r="KY121"/>
          <cell r="KZ121"/>
          <cell r="LA121"/>
          <cell r="LB121"/>
          <cell r="LC121"/>
          <cell r="LD121"/>
          <cell r="LE121"/>
          <cell r="LF121"/>
          <cell r="LG121"/>
          <cell r="LH121"/>
          <cell r="LI121"/>
        </row>
        <row r="122">
          <cell r="D122">
            <v>4221</v>
          </cell>
          <cell r="E122" t="str">
            <v>Garantovane zarade</v>
          </cell>
          <cell r="F122"/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  <cell r="S122"/>
          <cell r="T122"/>
          <cell r="U122"/>
          <cell r="V122"/>
          <cell r="W122"/>
          <cell r="X122"/>
          <cell r="Y122"/>
          <cell r="Z122"/>
          <cell r="AA122"/>
          <cell r="AB122"/>
          <cell r="AC122"/>
          <cell r="AD122"/>
          <cell r="AE122"/>
          <cell r="AF122"/>
          <cell r="AG122"/>
          <cell r="AH122"/>
          <cell r="AI122"/>
          <cell r="AJ122"/>
          <cell r="AK122"/>
          <cell r="AL122"/>
          <cell r="AM122"/>
          <cell r="AN122"/>
          <cell r="AO122"/>
          <cell r="AP122"/>
          <cell r="AQ122"/>
          <cell r="AR122"/>
          <cell r="AS122"/>
          <cell r="AT122"/>
          <cell r="AU122"/>
          <cell r="AV122"/>
          <cell r="AW122"/>
          <cell r="AX122"/>
          <cell r="AY122"/>
          <cell r="AZ122"/>
          <cell r="BA122"/>
          <cell r="BB122"/>
          <cell r="BC122"/>
          <cell r="BD122"/>
          <cell r="BE122"/>
          <cell r="BF122"/>
          <cell r="BG122"/>
          <cell r="BH122"/>
          <cell r="BI122"/>
          <cell r="BJ122"/>
          <cell r="BK122"/>
          <cell r="BL122"/>
          <cell r="BM122"/>
          <cell r="BN122"/>
          <cell r="BO122"/>
          <cell r="BP122"/>
          <cell r="BQ122"/>
          <cell r="BR122"/>
          <cell r="BS122"/>
          <cell r="BT122"/>
          <cell r="BU122"/>
          <cell r="BV122"/>
          <cell r="BW122"/>
          <cell r="BX122"/>
          <cell r="BY122"/>
          <cell r="BZ122"/>
          <cell r="CA122"/>
          <cell r="CB122"/>
          <cell r="CC122"/>
          <cell r="CD122"/>
          <cell r="CE122"/>
          <cell r="CF122"/>
          <cell r="CG122"/>
          <cell r="CH122"/>
          <cell r="CI122"/>
          <cell r="CJ122"/>
          <cell r="CK122"/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/>
          <cell r="EB122"/>
          <cell r="EC122"/>
          <cell r="ED122"/>
          <cell r="EE122"/>
          <cell r="EF122"/>
          <cell r="EG122"/>
          <cell r="EH122"/>
          <cell r="EI122"/>
          <cell r="EJ122"/>
          <cell r="EK122"/>
          <cell r="EL122"/>
          <cell r="EM122"/>
          <cell r="EN122"/>
          <cell r="EO122"/>
          <cell r="EP122"/>
          <cell r="EQ122"/>
          <cell r="ER122"/>
          <cell r="ES122"/>
          <cell r="ET122"/>
          <cell r="EU122"/>
          <cell r="EV122"/>
          <cell r="EW122"/>
          <cell r="EX122"/>
          <cell r="EY122"/>
          <cell r="EZ122"/>
          <cell r="FA122"/>
          <cell r="FB122"/>
          <cell r="FC122"/>
          <cell r="FD122"/>
          <cell r="FE122"/>
          <cell r="FF122"/>
          <cell r="FG122"/>
          <cell r="FH122"/>
          <cell r="FI122"/>
          <cell r="FJ122"/>
          <cell r="FK122"/>
          <cell r="FL122"/>
          <cell r="FM122"/>
          <cell r="FN122"/>
          <cell r="FO122"/>
          <cell r="FP122"/>
          <cell r="FQ122"/>
          <cell r="FR122"/>
          <cell r="FS122"/>
          <cell r="FT122"/>
          <cell r="FU122"/>
          <cell r="FV122"/>
          <cell r="FW122"/>
          <cell r="FX122"/>
          <cell r="FY122"/>
          <cell r="FZ122"/>
          <cell r="GA122"/>
          <cell r="GB122"/>
          <cell r="GC122"/>
          <cell r="GD122"/>
          <cell r="GE122"/>
          <cell r="GF122"/>
          <cell r="GG122"/>
          <cell r="GH122"/>
          <cell r="GI122"/>
          <cell r="GJ122"/>
          <cell r="GK122"/>
          <cell r="GL122"/>
          <cell r="GM122"/>
          <cell r="GN122"/>
          <cell r="GO122"/>
          <cell r="GP122"/>
          <cell r="GQ122"/>
          <cell r="GR122"/>
          <cell r="GS122"/>
          <cell r="GT122"/>
          <cell r="GU122"/>
          <cell r="GV122"/>
          <cell r="GW122"/>
          <cell r="GX122"/>
          <cell r="GY122"/>
          <cell r="GZ122"/>
          <cell r="HA122"/>
          <cell r="HB122"/>
          <cell r="HC122"/>
          <cell r="HD122"/>
          <cell r="HE122"/>
          <cell r="HF122"/>
          <cell r="HG122"/>
          <cell r="HH122"/>
          <cell r="HI122"/>
          <cell r="HJ122"/>
          <cell r="HK122"/>
          <cell r="HL122"/>
          <cell r="HM122"/>
          <cell r="HN122"/>
          <cell r="HO122"/>
          <cell r="HP122"/>
          <cell r="HQ122"/>
          <cell r="HR122"/>
          <cell r="HS122"/>
          <cell r="HT122"/>
          <cell r="HU122"/>
          <cell r="HV122"/>
          <cell r="HW122"/>
          <cell r="HX122"/>
          <cell r="HY122"/>
          <cell r="HZ122"/>
          <cell r="IA122"/>
          <cell r="IB122"/>
          <cell r="IC122"/>
          <cell r="ID122"/>
          <cell r="IE122"/>
          <cell r="IF122"/>
          <cell r="IG122"/>
          <cell r="IH122"/>
          <cell r="II122"/>
          <cell r="IJ122"/>
          <cell r="IK122"/>
          <cell r="IL122"/>
          <cell r="IM122"/>
          <cell r="IN122"/>
          <cell r="IO122"/>
          <cell r="IP122"/>
          <cell r="IQ122"/>
          <cell r="IR122"/>
          <cell r="IS122"/>
          <cell r="IT122"/>
          <cell r="IU122"/>
          <cell r="IV122"/>
          <cell r="IW122"/>
          <cell r="IX122"/>
          <cell r="IY122"/>
          <cell r="IZ122"/>
          <cell r="JA122"/>
          <cell r="JB122"/>
          <cell r="JC122"/>
          <cell r="JD122"/>
          <cell r="JE122"/>
          <cell r="JF122"/>
          <cell r="JG122"/>
          <cell r="JH122"/>
          <cell r="JI122"/>
          <cell r="JJ122"/>
          <cell r="JK122"/>
          <cell r="JL122"/>
          <cell r="JM122"/>
          <cell r="JN122"/>
          <cell r="JO122"/>
          <cell r="JP122"/>
          <cell r="JQ122"/>
          <cell r="JR122"/>
          <cell r="JS122"/>
          <cell r="JT122"/>
          <cell r="JU122"/>
          <cell r="JV122"/>
          <cell r="JW122"/>
          <cell r="JX122"/>
          <cell r="JY122"/>
          <cell r="JZ122"/>
          <cell r="KA122"/>
          <cell r="KB122"/>
          <cell r="KC122"/>
          <cell r="KD122"/>
          <cell r="KE122"/>
          <cell r="KF122"/>
          <cell r="KG122"/>
          <cell r="KH122"/>
          <cell r="KI122"/>
          <cell r="KJ122"/>
          <cell r="KK122"/>
          <cell r="KL122"/>
          <cell r="KM122"/>
          <cell r="KN122"/>
          <cell r="KO122"/>
          <cell r="KP122"/>
          <cell r="KQ122"/>
          <cell r="KR122"/>
          <cell r="KS122"/>
          <cell r="KT122"/>
          <cell r="KU122"/>
          <cell r="KV122"/>
          <cell r="KW122"/>
          <cell r="KX122"/>
          <cell r="KY122"/>
          <cell r="KZ122"/>
          <cell r="LA122"/>
          <cell r="LB122"/>
          <cell r="LC122"/>
          <cell r="LD122"/>
          <cell r="LE122"/>
          <cell r="LF122"/>
          <cell r="LG122"/>
          <cell r="LH122"/>
          <cell r="LI122"/>
        </row>
        <row r="123">
          <cell r="D123">
            <v>4222</v>
          </cell>
          <cell r="E123" t="str">
            <v>Otpremnine za tehnološke viškove</v>
          </cell>
          <cell r="F123"/>
          <cell r="G123"/>
          <cell r="H123"/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  <cell r="S123"/>
          <cell r="T123"/>
          <cell r="U123"/>
          <cell r="V123"/>
          <cell r="W123"/>
          <cell r="X123"/>
          <cell r="Y123"/>
          <cell r="Z123"/>
          <cell r="AA123"/>
          <cell r="AB123"/>
          <cell r="AC123"/>
          <cell r="AD123"/>
          <cell r="AE123"/>
          <cell r="AF123"/>
          <cell r="AG123"/>
          <cell r="AH123"/>
          <cell r="AI123"/>
          <cell r="AJ123"/>
          <cell r="AK123"/>
          <cell r="AL123"/>
          <cell r="AM123"/>
          <cell r="AN123"/>
          <cell r="AO123"/>
          <cell r="AP123"/>
          <cell r="AQ123"/>
          <cell r="AR123"/>
          <cell r="AS123"/>
          <cell r="AT123"/>
          <cell r="AU123"/>
          <cell r="AV123"/>
          <cell r="AW123"/>
          <cell r="AX123"/>
          <cell r="AY123"/>
          <cell r="AZ123"/>
          <cell r="BA123"/>
          <cell r="BB123"/>
          <cell r="BC123"/>
          <cell r="BD123"/>
          <cell r="BE123"/>
          <cell r="BF123"/>
          <cell r="BG123"/>
          <cell r="BH123"/>
          <cell r="BI123"/>
          <cell r="BJ123"/>
          <cell r="BK123"/>
          <cell r="BL123"/>
          <cell r="BM123"/>
          <cell r="BN123"/>
          <cell r="BO123"/>
          <cell r="BP123"/>
          <cell r="BQ123"/>
          <cell r="BR123"/>
          <cell r="BS123"/>
          <cell r="BT123"/>
          <cell r="BU123"/>
          <cell r="BV123"/>
          <cell r="BW123"/>
          <cell r="BX123"/>
          <cell r="BY123"/>
          <cell r="BZ123"/>
          <cell r="CA123"/>
          <cell r="CB123"/>
          <cell r="CC123"/>
          <cell r="CD123"/>
          <cell r="CE123"/>
          <cell r="CF123"/>
          <cell r="CG123"/>
          <cell r="CH123"/>
          <cell r="CI123"/>
          <cell r="CJ123"/>
          <cell r="CK123"/>
          <cell r="CL123">
            <v>217499.03000000003</v>
          </cell>
          <cell r="CM123">
            <v>993372.20000000019</v>
          </cell>
          <cell r="CN123">
            <v>533502</v>
          </cell>
          <cell r="CO123">
            <v>86391.57</v>
          </cell>
          <cell r="CP123">
            <v>36976.26</v>
          </cell>
          <cell r="CQ123">
            <v>19754.46</v>
          </cell>
          <cell r="CR123">
            <v>54209.400000000009</v>
          </cell>
          <cell r="CS123">
            <v>96646.56</v>
          </cell>
          <cell r="CT123">
            <v>38589.21</v>
          </cell>
          <cell r="CU123">
            <v>163710</v>
          </cell>
          <cell r="CV123">
            <v>78363.67</v>
          </cell>
          <cell r="CW123">
            <v>140783.63</v>
          </cell>
          <cell r="CX123">
            <v>631049.96999999986</v>
          </cell>
          <cell r="CY123">
            <v>1454130</v>
          </cell>
          <cell r="CZ123">
            <v>2138324.02</v>
          </cell>
          <cell r="DA123">
            <v>7257</v>
          </cell>
          <cell r="DB123">
            <v>737022</v>
          </cell>
          <cell r="DC123">
            <v>43854.520000000004</v>
          </cell>
          <cell r="DD123">
            <v>2522180.4699999997</v>
          </cell>
          <cell r="DE123">
            <v>1462366.08</v>
          </cell>
          <cell r="DF123">
            <v>321377.26</v>
          </cell>
          <cell r="DG123">
            <v>324048.39</v>
          </cell>
          <cell r="DH123">
            <v>60916.6</v>
          </cell>
          <cell r="DI123">
            <v>1531505.8999999994</v>
          </cell>
          <cell r="DJ123">
            <v>123264</v>
          </cell>
          <cell r="DK123">
            <v>564235.16999999993</v>
          </cell>
          <cell r="DL123">
            <v>427077.94</v>
          </cell>
          <cell r="DM123">
            <v>607968.83999999985</v>
          </cell>
          <cell r="DN123">
            <v>1240783.5799999998</v>
          </cell>
          <cell r="DO123">
            <v>1906195.96</v>
          </cell>
          <cell r="DP123">
            <v>235778.37000000002</v>
          </cell>
          <cell r="DQ123">
            <v>85410</v>
          </cell>
          <cell r="DR123">
            <v>1346957.91</v>
          </cell>
          <cell r="DS123">
            <v>98603.880000000019</v>
          </cell>
          <cell r="DT123">
            <v>335652.55999999994</v>
          </cell>
          <cell r="DU123">
            <v>411667.56000000006</v>
          </cell>
          <cell r="DV123">
            <v>743628.17999999993</v>
          </cell>
          <cell r="DW123">
            <v>2398905.5700000003</v>
          </cell>
          <cell r="DX123">
            <v>1355528.6199999999</v>
          </cell>
          <cell r="DY123">
            <v>416462.36</v>
          </cell>
          <cell r="DZ123">
            <v>283681.84999999998</v>
          </cell>
          <cell r="EB123"/>
          <cell r="EC123"/>
          <cell r="ED123"/>
          <cell r="EE123"/>
          <cell r="EF123"/>
          <cell r="EG123"/>
          <cell r="EH123"/>
          <cell r="EI123"/>
          <cell r="EJ123"/>
          <cell r="EK123"/>
          <cell r="EL123"/>
          <cell r="EM123"/>
          <cell r="EN123"/>
          <cell r="EO123"/>
          <cell r="EP123"/>
          <cell r="EQ123"/>
          <cell r="ER123"/>
          <cell r="ES123"/>
          <cell r="ET123"/>
          <cell r="EU123"/>
          <cell r="EV123"/>
          <cell r="EW123"/>
          <cell r="EX123"/>
          <cell r="EY123"/>
          <cell r="EZ123"/>
          <cell r="FA123"/>
          <cell r="FB123"/>
          <cell r="FC123"/>
          <cell r="FD123"/>
          <cell r="FE123"/>
          <cell r="FF123"/>
          <cell r="FG123"/>
          <cell r="FH123"/>
          <cell r="FI123"/>
          <cell r="FJ123"/>
          <cell r="FK123"/>
          <cell r="FL123"/>
          <cell r="FM123"/>
          <cell r="FN123"/>
          <cell r="FO123"/>
          <cell r="FP123"/>
          <cell r="FQ123"/>
          <cell r="FR123"/>
          <cell r="FS123"/>
          <cell r="FT123"/>
          <cell r="FU123"/>
          <cell r="FV123"/>
          <cell r="FW123"/>
          <cell r="FX123"/>
          <cell r="FY123"/>
          <cell r="FZ123"/>
          <cell r="GA123"/>
          <cell r="GB123"/>
          <cell r="GC123"/>
          <cell r="GD123"/>
          <cell r="GE123"/>
          <cell r="GF123"/>
          <cell r="GG123"/>
          <cell r="GH123"/>
          <cell r="GI123"/>
          <cell r="GJ123"/>
          <cell r="GK123"/>
          <cell r="GL123"/>
          <cell r="GM123"/>
          <cell r="GN123"/>
          <cell r="GO123"/>
          <cell r="GP123"/>
          <cell r="GQ123"/>
          <cell r="GR123"/>
          <cell r="GS123"/>
          <cell r="GT123"/>
          <cell r="GU123"/>
          <cell r="GV123"/>
          <cell r="GW123"/>
          <cell r="GX123"/>
          <cell r="GY123"/>
          <cell r="GZ123"/>
          <cell r="HA123"/>
          <cell r="HB123"/>
          <cell r="HC123"/>
          <cell r="HD123"/>
          <cell r="HE123"/>
          <cell r="HF123"/>
          <cell r="HG123"/>
          <cell r="HH123"/>
          <cell r="HI123"/>
          <cell r="HJ123"/>
          <cell r="HK123"/>
          <cell r="HL123"/>
          <cell r="HM123"/>
          <cell r="HN123"/>
          <cell r="HO123"/>
          <cell r="HP123"/>
          <cell r="HQ123"/>
          <cell r="HR123"/>
          <cell r="HS123"/>
          <cell r="HT123"/>
          <cell r="HU123"/>
          <cell r="HV123"/>
          <cell r="HW123"/>
          <cell r="HX123"/>
          <cell r="HY123"/>
          <cell r="HZ123"/>
          <cell r="IA123"/>
          <cell r="IB123"/>
          <cell r="IC123"/>
          <cell r="ID123"/>
          <cell r="IE123"/>
          <cell r="IF123"/>
          <cell r="IG123"/>
          <cell r="IH123"/>
          <cell r="II123"/>
          <cell r="IJ123"/>
          <cell r="IK123"/>
          <cell r="IL123"/>
          <cell r="IM123"/>
          <cell r="IN123"/>
          <cell r="IO123"/>
          <cell r="IP123"/>
          <cell r="IQ123"/>
          <cell r="IR123"/>
          <cell r="IS123"/>
          <cell r="IT123"/>
          <cell r="IU123"/>
          <cell r="IV123"/>
          <cell r="IW123"/>
          <cell r="IX123"/>
          <cell r="IY123"/>
          <cell r="IZ123"/>
          <cell r="JA123"/>
          <cell r="JB123"/>
          <cell r="JC123"/>
          <cell r="JD123"/>
          <cell r="JE123"/>
          <cell r="JF123"/>
          <cell r="JG123"/>
          <cell r="JH123"/>
          <cell r="JI123"/>
          <cell r="JJ123"/>
          <cell r="JK123"/>
          <cell r="JL123"/>
          <cell r="JM123"/>
          <cell r="JN123"/>
          <cell r="JO123"/>
          <cell r="JP123"/>
          <cell r="JQ123"/>
          <cell r="JR123"/>
          <cell r="JS123"/>
          <cell r="JT123"/>
          <cell r="JU123"/>
          <cell r="JV123"/>
          <cell r="JW123"/>
          <cell r="JX123"/>
          <cell r="JY123"/>
          <cell r="JZ123"/>
          <cell r="KA123"/>
          <cell r="KB123"/>
          <cell r="KC123"/>
          <cell r="KD123"/>
          <cell r="KE123"/>
          <cell r="KF123"/>
          <cell r="KG123"/>
          <cell r="KH123"/>
          <cell r="KI123"/>
          <cell r="KJ123"/>
          <cell r="KK123"/>
          <cell r="KL123"/>
          <cell r="KM123"/>
          <cell r="KN123"/>
          <cell r="KO123"/>
          <cell r="KP123"/>
          <cell r="KQ123"/>
          <cell r="KR123"/>
          <cell r="KS123"/>
          <cell r="KT123"/>
          <cell r="KU123"/>
          <cell r="KV123"/>
          <cell r="KW123"/>
          <cell r="KX123"/>
          <cell r="KY123"/>
          <cell r="KZ123"/>
          <cell r="LA123"/>
          <cell r="LB123"/>
          <cell r="LC123"/>
          <cell r="LD123"/>
          <cell r="LE123"/>
          <cell r="LF123"/>
          <cell r="LG123"/>
          <cell r="LH123"/>
          <cell r="LI123"/>
        </row>
        <row r="124">
          <cell r="D124">
            <v>4223</v>
          </cell>
          <cell r="E124" t="str">
            <v>Dokup staža</v>
          </cell>
          <cell r="F124"/>
          <cell r="G124"/>
          <cell r="H124"/>
          <cell r="I124"/>
          <cell r="J124"/>
          <cell r="K124"/>
          <cell r="L124"/>
          <cell r="M124"/>
          <cell r="N124"/>
          <cell r="O124"/>
          <cell r="P124"/>
          <cell r="Q124"/>
          <cell r="R124"/>
          <cell r="S124"/>
          <cell r="T124"/>
          <cell r="U124"/>
          <cell r="V124"/>
          <cell r="W124"/>
          <cell r="X124"/>
          <cell r="Y124"/>
          <cell r="Z124"/>
          <cell r="AA124"/>
          <cell r="AB124"/>
          <cell r="AC124"/>
          <cell r="AD124"/>
          <cell r="AE124"/>
          <cell r="AF124"/>
          <cell r="AG124"/>
          <cell r="AH124"/>
          <cell r="AI124"/>
          <cell r="AJ124"/>
          <cell r="AK124"/>
          <cell r="AL124"/>
          <cell r="AM124"/>
          <cell r="AN124"/>
          <cell r="AO124"/>
          <cell r="AP124"/>
          <cell r="AQ124"/>
          <cell r="AR124"/>
          <cell r="AS124"/>
          <cell r="AT124"/>
          <cell r="AU124"/>
          <cell r="AV124"/>
          <cell r="AW124"/>
          <cell r="AX124"/>
          <cell r="AY124"/>
          <cell r="AZ124"/>
          <cell r="BA124"/>
          <cell r="BB124"/>
          <cell r="BC124"/>
          <cell r="BD124"/>
          <cell r="BE124"/>
          <cell r="BF124"/>
          <cell r="BG124"/>
          <cell r="BH124"/>
          <cell r="BI124"/>
          <cell r="BJ124"/>
          <cell r="BK124"/>
          <cell r="BL124"/>
          <cell r="BM124"/>
          <cell r="BN124"/>
          <cell r="BO124"/>
          <cell r="BP124"/>
          <cell r="BQ124"/>
          <cell r="BR124"/>
          <cell r="BS124"/>
          <cell r="BT124"/>
          <cell r="BU124"/>
          <cell r="BV124"/>
          <cell r="BW124"/>
          <cell r="BX124"/>
          <cell r="BY124"/>
          <cell r="BZ124"/>
          <cell r="CA124"/>
          <cell r="CB124"/>
          <cell r="CC124"/>
          <cell r="CD124"/>
          <cell r="CE124"/>
          <cell r="CF124"/>
          <cell r="CG124"/>
          <cell r="CH124"/>
          <cell r="CI124"/>
          <cell r="CJ124"/>
          <cell r="CK124"/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/>
          <cell r="EB124"/>
          <cell r="EC124"/>
          <cell r="ED124"/>
          <cell r="EE124"/>
          <cell r="EF124"/>
          <cell r="EG124"/>
          <cell r="EH124"/>
          <cell r="EI124"/>
          <cell r="EJ124"/>
          <cell r="EK124"/>
          <cell r="EL124"/>
          <cell r="EM124"/>
          <cell r="EN124"/>
          <cell r="EO124"/>
          <cell r="EP124"/>
          <cell r="EQ124"/>
          <cell r="ER124"/>
          <cell r="ES124"/>
          <cell r="ET124"/>
          <cell r="EU124"/>
          <cell r="EV124"/>
          <cell r="EW124"/>
          <cell r="EX124"/>
          <cell r="EY124"/>
          <cell r="EZ124"/>
          <cell r="FA124"/>
          <cell r="FB124"/>
          <cell r="FC124"/>
          <cell r="FD124"/>
          <cell r="FE124"/>
          <cell r="FF124"/>
          <cell r="FG124"/>
          <cell r="FH124"/>
          <cell r="FI124"/>
          <cell r="FJ124"/>
          <cell r="FK124"/>
          <cell r="FL124"/>
          <cell r="FM124"/>
          <cell r="FN124"/>
          <cell r="FO124"/>
          <cell r="FP124"/>
          <cell r="FQ124"/>
          <cell r="FR124"/>
          <cell r="FS124"/>
          <cell r="FT124"/>
          <cell r="FU124"/>
          <cell r="FV124"/>
          <cell r="FW124"/>
          <cell r="FX124"/>
          <cell r="FY124"/>
          <cell r="FZ124"/>
          <cell r="GA124"/>
          <cell r="GB124"/>
          <cell r="GC124"/>
          <cell r="GD124"/>
          <cell r="GE124"/>
          <cell r="GF124"/>
          <cell r="GG124"/>
          <cell r="GH124"/>
          <cell r="GI124"/>
          <cell r="GJ124"/>
          <cell r="GK124"/>
          <cell r="GL124"/>
          <cell r="GM124"/>
          <cell r="GN124"/>
          <cell r="GO124"/>
          <cell r="GP124"/>
          <cell r="GQ124"/>
          <cell r="GR124"/>
          <cell r="GS124"/>
          <cell r="GT124"/>
          <cell r="GU124"/>
          <cell r="GV124"/>
          <cell r="GW124"/>
          <cell r="GX124"/>
          <cell r="GY124"/>
          <cell r="GZ124"/>
          <cell r="HA124"/>
          <cell r="HB124"/>
          <cell r="HC124"/>
          <cell r="HD124"/>
          <cell r="HE124"/>
          <cell r="HF124"/>
          <cell r="HG124"/>
          <cell r="HH124"/>
          <cell r="HI124"/>
          <cell r="HJ124"/>
          <cell r="HK124"/>
          <cell r="HL124"/>
          <cell r="HM124"/>
          <cell r="HN124"/>
          <cell r="HO124"/>
          <cell r="HP124"/>
          <cell r="HQ124"/>
          <cell r="HR124"/>
          <cell r="HS124"/>
          <cell r="HT124"/>
          <cell r="HU124"/>
          <cell r="HV124"/>
          <cell r="HW124"/>
          <cell r="HX124"/>
          <cell r="HY124"/>
          <cell r="HZ124"/>
          <cell r="IA124"/>
          <cell r="IB124"/>
          <cell r="IC124"/>
          <cell r="ID124"/>
          <cell r="IE124"/>
          <cell r="IF124"/>
          <cell r="IG124"/>
          <cell r="IH124"/>
          <cell r="II124"/>
          <cell r="IJ124"/>
          <cell r="IK124"/>
          <cell r="IL124"/>
          <cell r="IM124"/>
          <cell r="IN124"/>
          <cell r="IO124"/>
          <cell r="IP124"/>
          <cell r="IQ124"/>
          <cell r="IR124"/>
          <cell r="IS124"/>
          <cell r="IT124"/>
          <cell r="IU124"/>
          <cell r="IV124"/>
          <cell r="IW124"/>
          <cell r="IX124"/>
          <cell r="IY124"/>
          <cell r="IZ124"/>
          <cell r="JA124"/>
          <cell r="JB124"/>
          <cell r="JC124"/>
          <cell r="JD124"/>
          <cell r="JE124"/>
          <cell r="JF124"/>
          <cell r="JG124"/>
          <cell r="JH124"/>
          <cell r="JI124"/>
          <cell r="JJ124"/>
          <cell r="JK124"/>
          <cell r="JL124"/>
          <cell r="JM124"/>
          <cell r="JN124"/>
          <cell r="JO124"/>
          <cell r="JP124"/>
          <cell r="JQ124"/>
          <cell r="JR124"/>
          <cell r="JS124"/>
          <cell r="JT124"/>
          <cell r="JU124"/>
          <cell r="JV124"/>
          <cell r="JW124"/>
          <cell r="JX124"/>
          <cell r="JY124"/>
          <cell r="JZ124"/>
          <cell r="KA124"/>
          <cell r="KB124"/>
          <cell r="KC124"/>
          <cell r="KD124"/>
          <cell r="KE124"/>
          <cell r="KF124"/>
          <cell r="KG124"/>
          <cell r="KH124"/>
          <cell r="KI124"/>
          <cell r="KJ124"/>
          <cell r="KK124"/>
          <cell r="KL124"/>
          <cell r="KM124"/>
          <cell r="KN124"/>
          <cell r="KO124"/>
          <cell r="KP124"/>
          <cell r="KQ124"/>
          <cell r="KR124"/>
          <cell r="KS124"/>
          <cell r="KT124"/>
          <cell r="KU124"/>
          <cell r="KV124"/>
          <cell r="KW124"/>
          <cell r="KX124"/>
          <cell r="KY124"/>
          <cell r="KZ124"/>
          <cell r="LA124"/>
          <cell r="LB124"/>
          <cell r="LC124"/>
          <cell r="LD124"/>
          <cell r="LE124"/>
          <cell r="LF124"/>
          <cell r="LG124"/>
          <cell r="LH124"/>
          <cell r="LI124"/>
        </row>
        <row r="125">
          <cell r="D125">
            <v>4224</v>
          </cell>
          <cell r="E125" t="str">
            <v>Naknade nezaposlenim licima</v>
          </cell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  <cell r="P125"/>
          <cell r="Q125"/>
          <cell r="R125"/>
          <cell r="S125"/>
          <cell r="T125"/>
          <cell r="U125"/>
          <cell r="V125"/>
          <cell r="W125"/>
          <cell r="X125"/>
          <cell r="Y125"/>
          <cell r="Z125"/>
          <cell r="AA125"/>
          <cell r="AB125"/>
          <cell r="AC125"/>
          <cell r="AD125"/>
          <cell r="AE125"/>
          <cell r="AF125"/>
          <cell r="AG125"/>
          <cell r="AH125"/>
          <cell r="AI125"/>
          <cell r="AJ125"/>
          <cell r="AK125"/>
          <cell r="AL125"/>
          <cell r="AM125"/>
          <cell r="AN125"/>
          <cell r="AO125"/>
          <cell r="AP125"/>
          <cell r="AQ125"/>
          <cell r="AR125"/>
          <cell r="AS125"/>
          <cell r="AT125"/>
          <cell r="AU125"/>
          <cell r="AV125"/>
          <cell r="AW125"/>
          <cell r="AX125"/>
          <cell r="AY125"/>
          <cell r="AZ125"/>
          <cell r="BA125"/>
          <cell r="BB125"/>
          <cell r="BC125"/>
          <cell r="BD125"/>
          <cell r="BE125"/>
          <cell r="BF125"/>
          <cell r="BG125"/>
          <cell r="BH125"/>
          <cell r="BI125"/>
          <cell r="BJ125"/>
          <cell r="BK125"/>
          <cell r="BL125"/>
          <cell r="BM125"/>
          <cell r="BN125"/>
          <cell r="BO125"/>
          <cell r="BP125"/>
          <cell r="BQ125"/>
          <cell r="BR125"/>
          <cell r="BS125"/>
          <cell r="BT125"/>
          <cell r="BU125"/>
          <cell r="BV125"/>
          <cell r="BW125"/>
          <cell r="BX125"/>
          <cell r="BY125"/>
          <cell r="BZ125"/>
          <cell r="CA125"/>
          <cell r="CB125"/>
          <cell r="CC125"/>
          <cell r="CD125"/>
          <cell r="CE125"/>
          <cell r="CF125"/>
          <cell r="CG125"/>
          <cell r="CH125"/>
          <cell r="CI125"/>
          <cell r="CJ125"/>
          <cell r="CK125"/>
          <cell r="CL125">
            <v>0</v>
          </cell>
          <cell r="CM125">
            <v>864816.65</v>
          </cell>
          <cell r="CN125">
            <v>877703.34</v>
          </cell>
          <cell r="CO125">
            <v>842624.7699999999</v>
          </cell>
          <cell r="CP125">
            <v>843498.30999999994</v>
          </cell>
          <cell r="CQ125">
            <v>914470.1399999999</v>
          </cell>
          <cell r="CR125">
            <v>692386.28999999992</v>
          </cell>
          <cell r="CS125">
            <v>1023303</v>
          </cell>
          <cell r="CT125">
            <v>937459.94</v>
          </cell>
          <cell r="CU125">
            <v>931917.25999999989</v>
          </cell>
          <cell r="CV125">
            <v>899361.78999999992</v>
          </cell>
          <cell r="CW125">
            <v>1799016.04</v>
          </cell>
          <cell r="CX125">
            <v>0</v>
          </cell>
          <cell r="CY125">
            <v>884878.49999999988</v>
          </cell>
          <cell r="CZ125">
            <v>1240955.56</v>
          </cell>
          <cell r="DA125">
            <v>1002009.9</v>
          </cell>
          <cell r="DB125">
            <v>948566.02999999991</v>
          </cell>
          <cell r="DC125">
            <v>941531.85999999987</v>
          </cell>
          <cell r="DD125">
            <v>915058.41999999993</v>
          </cell>
          <cell r="DE125">
            <v>900469.40999999992</v>
          </cell>
          <cell r="DF125">
            <v>901424.70000000007</v>
          </cell>
          <cell r="DG125">
            <v>911788.58</v>
          </cell>
          <cell r="DH125">
            <v>886179.89</v>
          </cell>
          <cell r="DI125">
            <v>1820882.3400000003</v>
          </cell>
          <cell r="DJ125">
            <v>0</v>
          </cell>
          <cell r="DK125">
            <v>938338.62</v>
          </cell>
          <cell r="DL125">
            <v>881309.69</v>
          </cell>
          <cell r="DM125">
            <v>861425.57000000007</v>
          </cell>
          <cell r="DN125">
            <v>808948.30999999994</v>
          </cell>
          <cell r="DO125">
            <v>782283.96000000008</v>
          </cell>
          <cell r="DP125">
            <v>739444.57</v>
          </cell>
          <cell r="DQ125">
            <v>598458.67000000004</v>
          </cell>
          <cell r="DR125">
            <v>898275.86</v>
          </cell>
          <cell r="DS125">
            <v>688436.49000000011</v>
          </cell>
          <cell r="DT125">
            <v>680192.15999999992</v>
          </cell>
          <cell r="DU125">
            <v>1394606.98</v>
          </cell>
          <cell r="DV125">
            <v>0</v>
          </cell>
          <cell r="DW125">
            <v>796911.82999999984</v>
          </cell>
          <cell r="DX125">
            <v>665150.15999999992</v>
          </cell>
          <cell r="DY125">
            <v>661943.47</v>
          </cell>
          <cell r="DZ125">
            <v>636082.14</v>
          </cell>
          <cell r="EB125"/>
          <cell r="EC125"/>
          <cell r="ED125"/>
          <cell r="EE125"/>
          <cell r="EF125"/>
          <cell r="EG125"/>
          <cell r="EH125"/>
          <cell r="EI125"/>
          <cell r="EJ125"/>
          <cell r="EK125"/>
          <cell r="EL125"/>
          <cell r="EM125"/>
          <cell r="EN125"/>
          <cell r="EO125"/>
          <cell r="EP125"/>
          <cell r="EQ125"/>
          <cell r="ER125"/>
          <cell r="ES125"/>
          <cell r="ET125"/>
          <cell r="EU125"/>
          <cell r="EV125"/>
          <cell r="EW125"/>
          <cell r="EX125"/>
          <cell r="EY125"/>
          <cell r="EZ125"/>
          <cell r="FA125"/>
          <cell r="FB125"/>
          <cell r="FC125"/>
          <cell r="FD125"/>
          <cell r="FE125"/>
          <cell r="FF125"/>
          <cell r="FG125"/>
          <cell r="FH125"/>
          <cell r="FI125"/>
          <cell r="FJ125"/>
          <cell r="FK125"/>
          <cell r="FL125"/>
          <cell r="FM125"/>
          <cell r="FN125"/>
          <cell r="FO125"/>
          <cell r="FP125"/>
          <cell r="FQ125"/>
          <cell r="FR125"/>
          <cell r="FS125"/>
          <cell r="FT125"/>
          <cell r="FU125"/>
          <cell r="FV125"/>
          <cell r="FW125"/>
          <cell r="FX125"/>
          <cell r="FY125"/>
          <cell r="FZ125"/>
          <cell r="GA125"/>
          <cell r="GB125"/>
          <cell r="GC125"/>
          <cell r="GD125"/>
          <cell r="GE125"/>
          <cell r="GF125"/>
          <cell r="GG125"/>
          <cell r="GH125"/>
          <cell r="GI125"/>
          <cell r="GJ125"/>
          <cell r="GK125"/>
          <cell r="GL125"/>
          <cell r="GM125"/>
          <cell r="GN125"/>
          <cell r="GO125"/>
          <cell r="GP125"/>
          <cell r="GQ125"/>
          <cell r="GR125"/>
          <cell r="GS125"/>
          <cell r="GT125"/>
          <cell r="GU125"/>
          <cell r="GV125"/>
          <cell r="GW125"/>
          <cell r="GX125"/>
          <cell r="GY125"/>
          <cell r="GZ125"/>
          <cell r="HA125"/>
          <cell r="HB125"/>
          <cell r="HC125"/>
          <cell r="HD125"/>
          <cell r="HE125"/>
          <cell r="HF125"/>
          <cell r="HG125"/>
          <cell r="HH125"/>
          <cell r="HI125"/>
          <cell r="HJ125"/>
          <cell r="HK125"/>
          <cell r="HL125"/>
          <cell r="HM125"/>
          <cell r="HN125"/>
          <cell r="HO125"/>
          <cell r="HP125"/>
          <cell r="HQ125"/>
          <cell r="HR125"/>
          <cell r="HS125"/>
          <cell r="HT125"/>
          <cell r="HU125"/>
          <cell r="HV125"/>
          <cell r="HW125"/>
          <cell r="HX125"/>
          <cell r="HY125"/>
          <cell r="HZ125"/>
          <cell r="IA125"/>
          <cell r="IB125"/>
          <cell r="IC125"/>
          <cell r="ID125"/>
          <cell r="IE125"/>
          <cell r="IF125"/>
          <cell r="IG125"/>
          <cell r="IH125"/>
          <cell r="II125"/>
          <cell r="IJ125"/>
          <cell r="IK125"/>
          <cell r="IL125"/>
          <cell r="IM125"/>
          <cell r="IN125"/>
          <cell r="IO125"/>
          <cell r="IP125"/>
          <cell r="IQ125"/>
          <cell r="IR125"/>
          <cell r="IS125"/>
          <cell r="IT125"/>
          <cell r="IU125"/>
          <cell r="IV125"/>
          <cell r="IW125"/>
          <cell r="IX125"/>
          <cell r="IY125"/>
          <cell r="IZ125"/>
          <cell r="JA125"/>
          <cell r="JB125"/>
          <cell r="JC125"/>
          <cell r="JD125"/>
          <cell r="JE125"/>
          <cell r="JF125"/>
          <cell r="JG125"/>
          <cell r="JH125"/>
          <cell r="JI125"/>
          <cell r="JJ125"/>
          <cell r="JK125"/>
          <cell r="JL125"/>
          <cell r="JM125"/>
          <cell r="JN125"/>
          <cell r="JO125"/>
          <cell r="JP125"/>
          <cell r="JQ125"/>
          <cell r="JR125"/>
          <cell r="JS125"/>
          <cell r="JT125"/>
          <cell r="JU125"/>
          <cell r="JV125"/>
          <cell r="JW125"/>
          <cell r="JX125"/>
          <cell r="JY125"/>
          <cell r="JZ125"/>
          <cell r="KA125"/>
          <cell r="KB125"/>
          <cell r="KC125"/>
          <cell r="KD125"/>
          <cell r="KE125"/>
          <cell r="KF125"/>
          <cell r="KG125"/>
          <cell r="KH125"/>
          <cell r="KI125"/>
          <cell r="KJ125"/>
          <cell r="KK125"/>
          <cell r="KL125"/>
          <cell r="KM125"/>
          <cell r="KN125"/>
          <cell r="KO125"/>
          <cell r="KP125"/>
          <cell r="KQ125"/>
          <cell r="KR125"/>
          <cell r="KS125"/>
          <cell r="KT125"/>
          <cell r="KU125"/>
          <cell r="KV125"/>
          <cell r="KW125"/>
          <cell r="KX125"/>
          <cell r="KY125"/>
          <cell r="KZ125"/>
          <cell r="LA125"/>
          <cell r="LB125"/>
          <cell r="LC125"/>
          <cell r="LD125"/>
          <cell r="LE125"/>
          <cell r="LF125"/>
          <cell r="LG125"/>
          <cell r="LH125"/>
          <cell r="LI125"/>
        </row>
        <row r="126">
          <cell r="D126">
            <v>4225</v>
          </cell>
          <cell r="E126" t="str">
            <v>Ostalo</v>
          </cell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  <cell r="P126"/>
          <cell r="Q126"/>
          <cell r="R126"/>
          <cell r="S126"/>
          <cell r="T126"/>
          <cell r="U126"/>
          <cell r="V126"/>
          <cell r="W126"/>
          <cell r="X126"/>
          <cell r="Y126"/>
          <cell r="Z126"/>
          <cell r="AA126"/>
          <cell r="AB126"/>
          <cell r="AC126"/>
          <cell r="AD126"/>
          <cell r="AE126"/>
          <cell r="AF126"/>
          <cell r="AG126"/>
          <cell r="AH126"/>
          <cell r="AI126"/>
          <cell r="AJ126"/>
          <cell r="AK126"/>
          <cell r="AL126"/>
          <cell r="AM126"/>
          <cell r="AN126"/>
          <cell r="AO126"/>
          <cell r="AP126"/>
          <cell r="AQ126"/>
          <cell r="AR126"/>
          <cell r="AS126"/>
          <cell r="AT126"/>
          <cell r="AU126"/>
          <cell r="AV126"/>
          <cell r="AW126"/>
          <cell r="AX126"/>
          <cell r="AY126"/>
          <cell r="AZ126"/>
          <cell r="BA126"/>
          <cell r="BB126"/>
          <cell r="BC126"/>
          <cell r="BD126"/>
          <cell r="BE126"/>
          <cell r="BF126"/>
          <cell r="BG126"/>
          <cell r="BH126"/>
          <cell r="BI126"/>
          <cell r="BJ126"/>
          <cell r="BK126"/>
          <cell r="BL126"/>
          <cell r="BM126"/>
          <cell r="BN126"/>
          <cell r="BO126"/>
          <cell r="BP126"/>
          <cell r="BQ126"/>
          <cell r="BR126"/>
          <cell r="BS126"/>
          <cell r="BT126"/>
          <cell r="BU126"/>
          <cell r="BV126"/>
          <cell r="BW126"/>
          <cell r="BX126"/>
          <cell r="BY126"/>
          <cell r="BZ126"/>
          <cell r="CA126"/>
          <cell r="CB126"/>
          <cell r="CC126"/>
          <cell r="CD126"/>
          <cell r="CE126"/>
          <cell r="CF126"/>
          <cell r="CG126"/>
          <cell r="CH126"/>
          <cell r="CI126"/>
          <cell r="CJ126"/>
          <cell r="CK126"/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/>
          <cell r="EB126"/>
          <cell r="EC126"/>
          <cell r="ED126"/>
          <cell r="EE126"/>
          <cell r="EF126"/>
          <cell r="EG126"/>
          <cell r="ET126"/>
          <cell r="EU126"/>
          <cell r="EV126"/>
          <cell r="EW126"/>
          <cell r="EX126"/>
          <cell r="EY126"/>
          <cell r="EZ126"/>
          <cell r="FA126"/>
          <cell r="FB126"/>
          <cell r="FC126"/>
          <cell r="FD126"/>
          <cell r="FE126"/>
          <cell r="FF126"/>
          <cell r="FG126"/>
          <cell r="FH126"/>
          <cell r="FI126"/>
          <cell r="FJ126"/>
          <cell r="FK126"/>
          <cell r="FL126"/>
          <cell r="FM126"/>
          <cell r="FN126"/>
          <cell r="FO126"/>
          <cell r="FP126"/>
          <cell r="FQ126"/>
          <cell r="FR126"/>
          <cell r="FS126"/>
          <cell r="FT126"/>
          <cell r="FU126"/>
          <cell r="FV126"/>
          <cell r="FW126"/>
          <cell r="FX126"/>
          <cell r="FY126"/>
          <cell r="FZ126"/>
          <cell r="GA126"/>
          <cell r="GB126"/>
          <cell r="GC126"/>
          <cell r="GD126"/>
          <cell r="GE126"/>
          <cell r="GF126"/>
          <cell r="GG126"/>
          <cell r="GH126"/>
          <cell r="GI126"/>
          <cell r="GJ126"/>
          <cell r="GK126"/>
          <cell r="GL126"/>
          <cell r="GM126"/>
          <cell r="GN126"/>
          <cell r="GO126"/>
          <cell r="GP126"/>
          <cell r="GQ126"/>
          <cell r="GR126"/>
          <cell r="GS126"/>
          <cell r="GT126"/>
          <cell r="GU126"/>
          <cell r="GV126"/>
          <cell r="GW126"/>
          <cell r="GX126"/>
          <cell r="GY126"/>
          <cell r="GZ126"/>
          <cell r="HA126"/>
          <cell r="HB126"/>
          <cell r="HC126"/>
          <cell r="HD126"/>
          <cell r="HE126"/>
          <cell r="HF126"/>
          <cell r="HG126"/>
          <cell r="HH126"/>
          <cell r="HI126"/>
          <cell r="HJ126"/>
          <cell r="HK126"/>
          <cell r="HL126"/>
          <cell r="HM126"/>
          <cell r="HN126"/>
          <cell r="HO126"/>
          <cell r="HP126"/>
          <cell r="HQ126"/>
          <cell r="HR126"/>
          <cell r="HS126"/>
          <cell r="HT126"/>
          <cell r="HU126"/>
          <cell r="HV126"/>
          <cell r="HW126"/>
          <cell r="HX126"/>
          <cell r="HY126"/>
          <cell r="HZ126"/>
          <cell r="IA126"/>
          <cell r="IB126"/>
          <cell r="IC126"/>
          <cell r="ID126"/>
          <cell r="IE126"/>
          <cell r="IF126"/>
          <cell r="IG126"/>
          <cell r="IH126"/>
          <cell r="II126"/>
          <cell r="IJ126"/>
          <cell r="IK126"/>
          <cell r="IL126"/>
          <cell r="IM126"/>
          <cell r="IN126"/>
          <cell r="IO126"/>
          <cell r="IP126"/>
          <cell r="IQ126"/>
          <cell r="IR126"/>
          <cell r="IS126"/>
          <cell r="IT126"/>
          <cell r="IU126"/>
          <cell r="IV126"/>
          <cell r="IW126"/>
          <cell r="IX126"/>
          <cell r="IY126"/>
          <cell r="IZ126"/>
          <cell r="JA126"/>
          <cell r="JB126"/>
          <cell r="JC126"/>
          <cell r="JD126"/>
          <cell r="JE126"/>
          <cell r="JF126"/>
          <cell r="JG126"/>
          <cell r="JH126"/>
          <cell r="JI126"/>
          <cell r="JJ126"/>
          <cell r="JK126"/>
          <cell r="JL126"/>
          <cell r="JM126"/>
          <cell r="JN126"/>
          <cell r="JO126"/>
          <cell r="JP126"/>
          <cell r="JQ126"/>
          <cell r="JR126"/>
          <cell r="JS126"/>
          <cell r="JT126"/>
          <cell r="JU126"/>
          <cell r="JV126"/>
          <cell r="JW126"/>
          <cell r="JX126"/>
          <cell r="JY126"/>
          <cell r="JZ126"/>
          <cell r="KA126"/>
          <cell r="KB126"/>
          <cell r="KC126"/>
          <cell r="KD126"/>
          <cell r="KE126"/>
          <cell r="KF126"/>
          <cell r="KG126"/>
          <cell r="KH126"/>
          <cell r="KI126"/>
          <cell r="KJ126"/>
          <cell r="KK126"/>
          <cell r="KL126"/>
          <cell r="KM126"/>
          <cell r="KN126"/>
          <cell r="KO126"/>
          <cell r="KP126"/>
          <cell r="KQ126"/>
          <cell r="KR126"/>
          <cell r="KS126"/>
          <cell r="KT126"/>
          <cell r="KU126"/>
          <cell r="KV126"/>
          <cell r="KW126"/>
          <cell r="KX126"/>
          <cell r="KY126"/>
          <cell r="KZ126"/>
          <cell r="LA126"/>
          <cell r="LB126"/>
          <cell r="LC126"/>
          <cell r="LD126"/>
          <cell r="LE126"/>
          <cell r="LF126"/>
          <cell r="LG126"/>
          <cell r="LH126"/>
          <cell r="LI126"/>
        </row>
        <row r="127">
          <cell r="C127">
            <v>423</v>
          </cell>
          <cell r="D127">
            <v>423</v>
          </cell>
          <cell r="E127" t="str">
            <v>Prava iz oblasti penzijskog i invalidskog osiguranja</v>
          </cell>
          <cell r="F127"/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  <cell r="Z127"/>
          <cell r="AA127"/>
          <cell r="AB127"/>
          <cell r="AC127"/>
          <cell r="AD127"/>
          <cell r="AE127"/>
          <cell r="AF127"/>
          <cell r="AG127"/>
          <cell r="AH127"/>
          <cell r="AI127"/>
          <cell r="AJ127"/>
          <cell r="AK127"/>
          <cell r="AL127"/>
          <cell r="AM127"/>
          <cell r="AN127"/>
          <cell r="AO127"/>
          <cell r="AP127"/>
          <cell r="AQ127"/>
          <cell r="AR127"/>
          <cell r="AS127"/>
          <cell r="AT127"/>
          <cell r="AU127"/>
          <cell r="AV127"/>
          <cell r="AW127"/>
          <cell r="AX127"/>
          <cell r="AY127"/>
          <cell r="AZ127"/>
          <cell r="BA127"/>
          <cell r="BB127"/>
          <cell r="BC127"/>
          <cell r="BD127"/>
          <cell r="BE127"/>
          <cell r="BF127"/>
          <cell r="BG127"/>
          <cell r="BH127"/>
          <cell r="BI127"/>
          <cell r="BJ127"/>
          <cell r="BK127"/>
          <cell r="BL127"/>
          <cell r="BM127"/>
          <cell r="BN127"/>
          <cell r="BO127"/>
          <cell r="BP127"/>
          <cell r="BQ127"/>
          <cell r="BR127"/>
          <cell r="BS127"/>
          <cell r="BT127"/>
          <cell r="BU127"/>
          <cell r="BV127"/>
          <cell r="BW127"/>
          <cell r="BX127"/>
          <cell r="BY127"/>
          <cell r="BZ127"/>
          <cell r="CA127"/>
          <cell r="CB127"/>
          <cell r="CC127"/>
          <cell r="CD127"/>
          <cell r="CE127"/>
          <cell r="CF127"/>
          <cell r="CG127"/>
          <cell r="CH127"/>
          <cell r="CI127"/>
          <cell r="CJ127"/>
          <cell r="CK127"/>
          <cell r="CL127">
            <v>31674733.129999988</v>
          </cell>
          <cell r="CM127">
            <v>31981161.769999992</v>
          </cell>
          <cell r="CN127">
            <v>32270882.729999989</v>
          </cell>
          <cell r="CO127">
            <v>31901739.649999991</v>
          </cell>
          <cell r="CP127">
            <v>31873820.949999992</v>
          </cell>
          <cell r="CQ127">
            <v>31986440.059999999</v>
          </cell>
          <cell r="CR127">
            <v>31784804.799999997</v>
          </cell>
          <cell r="CS127">
            <v>31691801.060000014</v>
          </cell>
          <cell r="CT127">
            <v>31830341.049999997</v>
          </cell>
          <cell r="CU127">
            <v>31877312.889999993</v>
          </cell>
          <cell r="CV127">
            <v>32168831.480000004</v>
          </cell>
          <cell r="CW127">
            <v>32148029.950000003</v>
          </cell>
          <cell r="CX127">
            <v>31930605.569999997</v>
          </cell>
          <cell r="CY127">
            <v>32322505.829999998</v>
          </cell>
          <cell r="CZ127">
            <v>32139547.499999978</v>
          </cell>
          <cell r="DA127">
            <v>32175533.069999993</v>
          </cell>
          <cell r="DB127">
            <v>32122857.830000021</v>
          </cell>
          <cell r="DC127">
            <v>32009351.620000005</v>
          </cell>
          <cell r="DD127">
            <v>31956410.149999995</v>
          </cell>
          <cell r="DE127">
            <v>31961103.480000004</v>
          </cell>
          <cell r="DF127">
            <v>31772415.080000002</v>
          </cell>
          <cell r="DG127">
            <v>31859689.86999999</v>
          </cell>
          <cell r="DH127">
            <v>32077660.469999995</v>
          </cell>
          <cell r="DI127">
            <v>32063162.379999995</v>
          </cell>
          <cell r="DJ127">
            <v>31902604.520000014</v>
          </cell>
          <cell r="DK127">
            <v>31653949.310000002</v>
          </cell>
          <cell r="DL127">
            <v>32846294.43</v>
          </cell>
          <cell r="DM127">
            <v>32093069.74000001</v>
          </cell>
          <cell r="DN127">
            <v>32083695.330000009</v>
          </cell>
          <cell r="DO127">
            <v>32184677.510000002</v>
          </cell>
          <cell r="DP127">
            <v>32230821.330000017</v>
          </cell>
          <cell r="DQ127">
            <v>32321913.98000003</v>
          </cell>
          <cell r="DR127">
            <v>32215414.010000028</v>
          </cell>
          <cell r="DS127">
            <v>32423340.340000022</v>
          </cell>
          <cell r="DT127">
            <v>32644778.940000001</v>
          </cell>
          <cell r="DU127">
            <v>32438337.290000025</v>
          </cell>
          <cell r="DV127">
            <v>32292499.949999999</v>
          </cell>
          <cell r="DW127">
            <v>32694820.23</v>
          </cell>
          <cell r="DX127">
            <v>32289698.41</v>
          </cell>
          <cell r="DY127">
            <v>32441506.030000001</v>
          </cell>
          <cell r="DZ127">
            <v>32266203.640000001</v>
          </cell>
          <cell r="EA127">
            <v>31983873.670000002</v>
          </cell>
          <cell r="EB127">
            <v>32004535.780000001</v>
          </cell>
          <cell r="EC127">
            <v>32919822.370000001</v>
          </cell>
          <cell r="ED127">
            <v>32946866.739999998</v>
          </cell>
          <cell r="EE127">
            <v>33137883.899999999</v>
          </cell>
          <cell r="EF127">
            <v>32931279.82</v>
          </cell>
          <cell r="EG127">
            <v>32906643.09</v>
          </cell>
          <cell r="EH127">
            <v>32976338.859999999</v>
          </cell>
          <cell r="EI127">
            <v>33304068.809999999</v>
          </cell>
          <cell r="EJ127">
            <v>33118374.059999999</v>
          </cell>
          <cell r="EK127">
            <v>33225573.780000001</v>
          </cell>
          <cell r="EL127">
            <v>33097965.640000001</v>
          </cell>
          <cell r="EM127">
            <v>32864422.489999998</v>
          </cell>
          <cell r="EN127">
            <v>32909306.579999998</v>
          </cell>
          <cell r="EO127">
            <v>34045532.219999999</v>
          </cell>
          <cell r="EP127">
            <v>33914885.549999997</v>
          </cell>
          <cell r="EQ127">
            <v>33960607.270000003</v>
          </cell>
          <cell r="ER127">
            <v>33919324.859999999</v>
          </cell>
          <cell r="ES127">
            <v>33927498.649999999</v>
          </cell>
          <cell r="ET127">
            <v>34029606.390000001</v>
          </cell>
          <cell r="EU127">
            <v>34751702.420000002</v>
          </cell>
          <cell r="EV127">
            <v>34761880.880000003</v>
          </cell>
          <cell r="EW127">
            <v>34790406.869999997</v>
          </cell>
          <cell r="EX127">
            <v>34624926.579999998</v>
          </cell>
          <cell r="EY127">
            <v>34392603.229999997</v>
          </cell>
          <cell r="EZ127">
            <v>34541467.619999997</v>
          </cell>
          <cell r="FA127">
            <v>34591609.219999999</v>
          </cell>
          <cell r="FB127">
            <v>34579708.640000001</v>
          </cell>
          <cell r="FC127">
            <v>34511618.530000001</v>
          </cell>
          <cell r="FD127">
            <v>34549297.82</v>
          </cell>
          <cell r="FE127">
            <v>34625437.600000001</v>
          </cell>
          <cell r="FF127">
            <v>34463250.560000002</v>
          </cell>
          <cell r="FG127">
            <v>35530204.509999998</v>
          </cell>
          <cell r="FH127">
            <v>35281542.840000004</v>
          </cell>
          <cell r="FI127">
            <v>35247727.210000001</v>
          </cell>
          <cell r="FJ127">
            <v>34782667.030000001</v>
          </cell>
          <cell r="FK127">
            <v>35185457.75</v>
          </cell>
          <cell r="FL127">
            <v>35081479.57</v>
          </cell>
          <cell r="FM127">
            <v>35015667.189999998</v>
          </cell>
          <cell r="FN127">
            <v>35023295.399999999</v>
          </cell>
          <cell r="FO127">
            <v>34921729.93</v>
          </cell>
          <cell r="FP127">
            <v>35000424.549999997</v>
          </cell>
          <cell r="FQ127">
            <v>35337455.140000001</v>
          </cell>
          <cell r="FR127"/>
          <cell r="FS127"/>
          <cell r="FT127"/>
          <cell r="FU127"/>
          <cell r="FV127"/>
          <cell r="FW127"/>
          <cell r="FX127"/>
          <cell r="FY127"/>
          <cell r="FZ127"/>
          <cell r="GA127"/>
          <cell r="GB127"/>
          <cell r="GC127"/>
          <cell r="GD127"/>
          <cell r="GE127"/>
          <cell r="GF127"/>
          <cell r="GG127"/>
          <cell r="GH127"/>
          <cell r="GI127"/>
          <cell r="GJ127"/>
          <cell r="GK127"/>
          <cell r="GL127"/>
          <cell r="GM127"/>
          <cell r="GN127"/>
          <cell r="GO127"/>
          <cell r="GP127"/>
          <cell r="GQ127"/>
          <cell r="GR127"/>
          <cell r="GS127"/>
          <cell r="GT127"/>
          <cell r="GU127"/>
          <cell r="GV127"/>
          <cell r="GW127"/>
          <cell r="GX127"/>
          <cell r="GY127"/>
          <cell r="GZ127"/>
          <cell r="HA127"/>
          <cell r="HB127"/>
          <cell r="HC127"/>
          <cell r="HD127"/>
          <cell r="HE127"/>
          <cell r="HF127"/>
          <cell r="HG127"/>
          <cell r="HH127"/>
          <cell r="HI127"/>
          <cell r="HJ127"/>
          <cell r="HK127"/>
          <cell r="HL127"/>
          <cell r="HM127"/>
          <cell r="HN127"/>
          <cell r="HO127"/>
          <cell r="HP127"/>
          <cell r="HQ127"/>
          <cell r="HR127"/>
          <cell r="HS127"/>
          <cell r="HT127"/>
          <cell r="HU127"/>
          <cell r="HV127"/>
          <cell r="HW127"/>
          <cell r="HX127"/>
          <cell r="HY127"/>
          <cell r="HZ127"/>
          <cell r="IA127"/>
          <cell r="IB127"/>
          <cell r="IC127"/>
          <cell r="ID127"/>
          <cell r="IE127"/>
          <cell r="IF127"/>
          <cell r="IG127"/>
          <cell r="IH127"/>
          <cell r="II127"/>
          <cell r="IJ127"/>
          <cell r="IK127"/>
          <cell r="IL127"/>
          <cell r="IM127"/>
          <cell r="IN127"/>
          <cell r="IO127"/>
          <cell r="IP127"/>
          <cell r="IQ127"/>
          <cell r="IR127"/>
          <cell r="IS127"/>
          <cell r="IT127"/>
          <cell r="IU127"/>
          <cell r="IV127"/>
          <cell r="IW127"/>
          <cell r="IX127"/>
          <cell r="IY127"/>
          <cell r="IZ127"/>
          <cell r="JA127"/>
          <cell r="JB127"/>
          <cell r="JC127"/>
          <cell r="JD127"/>
          <cell r="JE127"/>
          <cell r="JF127"/>
          <cell r="JG127"/>
          <cell r="JH127"/>
          <cell r="JI127"/>
          <cell r="JJ127"/>
          <cell r="JK127"/>
          <cell r="JL127"/>
          <cell r="JM127"/>
          <cell r="JN127"/>
          <cell r="JO127"/>
          <cell r="JP127"/>
          <cell r="JQ127"/>
          <cell r="JR127"/>
          <cell r="JS127"/>
          <cell r="JT127"/>
          <cell r="JU127"/>
          <cell r="JV127"/>
          <cell r="JW127"/>
          <cell r="JX127"/>
          <cell r="JY127"/>
          <cell r="JZ127"/>
          <cell r="KA127"/>
          <cell r="KB127"/>
          <cell r="KC127"/>
          <cell r="KD127"/>
          <cell r="KE127"/>
          <cell r="KF127"/>
          <cell r="KG127"/>
          <cell r="KH127"/>
          <cell r="KI127"/>
          <cell r="KJ127"/>
          <cell r="KK127"/>
          <cell r="KL127"/>
          <cell r="KM127"/>
          <cell r="KN127"/>
          <cell r="KO127"/>
          <cell r="KP127"/>
          <cell r="KQ127"/>
          <cell r="KR127"/>
          <cell r="KS127"/>
          <cell r="KT127"/>
          <cell r="KU127"/>
          <cell r="KV127"/>
          <cell r="KW127"/>
          <cell r="KX127"/>
          <cell r="KY127"/>
          <cell r="KZ127"/>
          <cell r="LA127"/>
          <cell r="LB127"/>
          <cell r="LC127"/>
          <cell r="LD127"/>
          <cell r="LE127"/>
          <cell r="LF127"/>
          <cell r="LG127"/>
          <cell r="LH127"/>
          <cell r="LI127"/>
        </row>
        <row r="128">
          <cell r="D128">
            <v>4231</v>
          </cell>
          <cell r="E128" t="str">
            <v>Starosna penzija</v>
          </cell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  <cell r="P128"/>
          <cell r="Q128"/>
          <cell r="R128"/>
          <cell r="S128"/>
          <cell r="T128"/>
          <cell r="U128"/>
          <cell r="V128"/>
          <cell r="W128"/>
          <cell r="X128"/>
          <cell r="Y128"/>
          <cell r="Z128"/>
          <cell r="AA128"/>
          <cell r="AB128"/>
          <cell r="AC128"/>
          <cell r="AD128"/>
          <cell r="AE128"/>
          <cell r="AF128"/>
          <cell r="AG128"/>
          <cell r="AH128"/>
          <cell r="AI128"/>
          <cell r="AJ128"/>
          <cell r="AK128"/>
          <cell r="AL128"/>
          <cell r="AM128"/>
          <cell r="AN128"/>
          <cell r="AO128"/>
          <cell r="AP128"/>
          <cell r="AQ128"/>
          <cell r="AR128"/>
          <cell r="AS128"/>
          <cell r="AT128"/>
          <cell r="AU128"/>
          <cell r="AV128"/>
          <cell r="AW128"/>
          <cell r="AX128"/>
          <cell r="AY128"/>
          <cell r="AZ128"/>
          <cell r="BA128"/>
          <cell r="BB128"/>
          <cell r="BC128"/>
          <cell r="BD128"/>
          <cell r="BE128"/>
          <cell r="BF128"/>
          <cell r="BG128"/>
          <cell r="BH128"/>
          <cell r="BI128"/>
          <cell r="BJ128"/>
          <cell r="BK128"/>
          <cell r="BL128"/>
          <cell r="BM128"/>
          <cell r="BN128"/>
          <cell r="BO128"/>
          <cell r="BP128"/>
          <cell r="BQ128"/>
          <cell r="BR128"/>
          <cell r="BS128"/>
          <cell r="BT128"/>
          <cell r="BU128"/>
          <cell r="BV128"/>
          <cell r="BW128"/>
          <cell r="BX128"/>
          <cell r="BY128"/>
          <cell r="BZ128"/>
          <cell r="CA128"/>
          <cell r="CB128"/>
          <cell r="CC128"/>
          <cell r="CD128"/>
          <cell r="CE128"/>
          <cell r="CF128"/>
          <cell r="CG128"/>
          <cell r="CH128"/>
          <cell r="CI128"/>
          <cell r="CJ128"/>
          <cell r="CK128"/>
          <cell r="CL128">
            <v>17556624.739999991</v>
          </cell>
          <cell r="CM128">
            <v>17731912.649999995</v>
          </cell>
          <cell r="CN128">
            <v>18171887.329999994</v>
          </cell>
          <cell r="CO128">
            <v>17836050.36999999</v>
          </cell>
          <cell r="CP128">
            <v>17798539.219999991</v>
          </cell>
          <cell r="CQ128">
            <v>17778732.390000004</v>
          </cell>
          <cell r="CR128">
            <v>17751367.449999992</v>
          </cell>
          <cell r="CS128">
            <v>17751526.06000001</v>
          </cell>
          <cell r="CT128">
            <v>17830318.209999997</v>
          </cell>
          <cell r="CU128">
            <v>17911049.959999997</v>
          </cell>
          <cell r="CV128">
            <v>18125287.950000003</v>
          </cell>
          <cell r="CW128">
            <v>18112456.109999999</v>
          </cell>
          <cell r="CX128">
            <v>18083708.609999992</v>
          </cell>
          <cell r="CY128">
            <v>18230038.429999989</v>
          </cell>
          <cell r="CZ128">
            <v>18200875.059999973</v>
          </cell>
          <cell r="DA128">
            <v>18194267.419999994</v>
          </cell>
          <cell r="DB128">
            <v>18180228.890000019</v>
          </cell>
          <cell r="DC128">
            <v>18140060.379999992</v>
          </cell>
          <cell r="DD128">
            <v>18144811.109999988</v>
          </cell>
          <cell r="DE128">
            <v>18162470.489999998</v>
          </cell>
          <cell r="DF128">
            <v>18132095.619999997</v>
          </cell>
          <cell r="DG128">
            <v>18202032.089999992</v>
          </cell>
          <cell r="DH128">
            <v>18247914.809999987</v>
          </cell>
          <cell r="DI128">
            <v>18253521.829999998</v>
          </cell>
          <cell r="DJ128">
            <v>18235876.890000019</v>
          </cell>
          <cell r="DK128">
            <v>17986306.41</v>
          </cell>
          <cell r="DL128">
            <v>18703943.799999997</v>
          </cell>
          <cell r="DM128">
            <v>18292591.18</v>
          </cell>
          <cell r="DN128">
            <v>18354889.04000001</v>
          </cell>
          <cell r="DO128">
            <v>18496600.40000001</v>
          </cell>
          <cell r="DP128">
            <v>18579479.900000013</v>
          </cell>
          <cell r="DQ128">
            <v>18605661.530000027</v>
          </cell>
          <cell r="DR128">
            <v>18652141.210000023</v>
          </cell>
          <cell r="DS128">
            <v>18787969.120000023</v>
          </cell>
          <cell r="DT128">
            <v>18892491.040000007</v>
          </cell>
          <cell r="DU128">
            <v>18840760.500000019</v>
          </cell>
          <cell r="DV128">
            <v>18819612.960000001</v>
          </cell>
          <cell r="DW128">
            <v>18895412.559999999</v>
          </cell>
          <cell r="DX128">
            <v>18754590.399999999</v>
          </cell>
          <cell r="DY128">
            <v>18841144.77</v>
          </cell>
          <cell r="DZ128">
            <v>18834572.629999999</v>
          </cell>
          <cell r="EA128">
            <v>18608997.59</v>
          </cell>
          <cell r="EB128">
            <v>18559579.440000001</v>
          </cell>
          <cell r="EC128"/>
          <cell r="ED128"/>
          <cell r="EE128"/>
          <cell r="EF128"/>
          <cell r="EG128"/>
          <cell r="EH128"/>
          <cell r="EI128"/>
          <cell r="EJ128"/>
          <cell r="EK128"/>
          <cell r="EL128"/>
          <cell r="EM128"/>
          <cell r="EN128"/>
          <cell r="EO128"/>
          <cell r="EP128"/>
          <cell r="EQ128"/>
          <cell r="ER128"/>
          <cell r="ES128"/>
          <cell r="ET128"/>
          <cell r="EU128"/>
          <cell r="EV128"/>
          <cell r="EW128"/>
          <cell r="EX128"/>
          <cell r="EY128"/>
          <cell r="EZ128"/>
          <cell r="FA128"/>
          <cell r="FB128"/>
          <cell r="FC128"/>
          <cell r="FD128"/>
          <cell r="FE128"/>
          <cell r="FF128"/>
          <cell r="FG128"/>
          <cell r="FH128"/>
          <cell r="FI128"/>
          <cell r="FJ128"/>
          <cell r="FK128"/>
          <cell r="FL128"/>
          <cell r="FM128"/>
          <cell r="FN128"/>
          <cell r="FO128"/>
          <cell r="FP128"/>
          <cell r="FQ128"/>
          <cell r="FR128"/>
          <cell r="FS128"/>
          <cell r="FT128"/>
          <cell r="FU128"/>
          <cell r="FV128"/>
          <cell r="FW128"/>
          <cell r="FX128"/>
          <cell r="FY128"/>
          <cell r="FZ128"/>
          <cell r="GA128"/>
          <cell r="GB128"/>
          <cell r="GC128"/>
          <cell r="GD128"/>
          <cell r="GE128"/>
          <cell r="GF128"/>
          <cell r="GG128"/>
          <cell r="GH128"/>
          <cell r="GI128"/>
          <cell r="GJ128"/>
          <cell r="GK128"/>
          <cell r="GL128"/>
          <cell r="GM128"/>
          <cell r="GN128"/>
          <cell r="GO128"/>
          <cell r="GP128"/>
          <cell r="GQ128"/>
          <cell r="GR128"/>
          <cell r="GS128"/>
          <cell r="GT128"/>
          <cell r="GU128"/>
          <cell r="GV128"/>
          <cell r="GW128"/>
          <cell r="GX128"/>
          <cell r="GY128"/>
          <cell r="GZ128"/>
          <cell r="HA128"/>
          <cell r="HB128"/>
          <cell r="HC128"/>
          <cell r="HD128"/>
          <cell r="HE128"/>
          <cell r="HF128"/>
          <cell r="HG128"/>
          <cell r="HH128"/>
          <cell r="HI128"/>
          <cell r="HJ128"/>
          <cell r="HK128"/>
          <cell r="HL128"/>
          <cell r="HM128"/>
          <cell r="HN128"/>
          <cell r="HO128"/>
          <cell r="HP128"/>
          <cell r="HQ128"/>
          <cell r="HR128"/>
          <cell r="HS128"/>
          <cell r="HT128"/>
          <cell r="HU128"/>
          <cell r="HV128"/>
          <cell r="HW128"/>
          <cell r="HX128"/>
          <cell r="HY128"/>
          <cell r="HZ128"/>
          <cell r="IA128"/>
          <cell r="IB128"/>
          <cell r="IC128"/>
          <cell r="ID128"/>
          <cell r="IE128"/>
          <cell r="IF128"/>
          <cell r="IG128"/>
          <cell r="IH128"/>
          <cell r="II128"/>
          <cell r="IJ128"/>
          <cell r="IK128"/>
          <cell r="IL128"/>
          <cell r="IM128"/>
          <cell r="IN128"/>
          <cell r="IO128"/>
          <cell r="IP128"/>
          <cell r="IQ128"/>
          <cell r="IR128"/>
          <cell r="IS128"/>
          <cell r="IT128"/>
          <cell r="IU128"/>
          <cell r="IV128"/>
          <cell r="IW128"/>
          <cell r="IX128"/>
          <cell r="IY128"/>
          <cell r="IZ128"/>
          <cell r="JA128"/>
          <cell r="JB128"/>
          <cell r="JC128"/>
          <cell r="JD128"/>
          <cell r="JE128"/>
          <cell r="JF128"/>
          <cell r="JG128"/>
          <cell r="JH128"/>
          <cell r="JI128"/>
          <cell r="JJ128"/>
          <cell r="JK128"/>
          <cell r="JL128"/>
          <cell r="JM128"/>
          <cell r="JN128"/>
          <cell r="JO128"/>
          <cell r="JP128"/>
          <cell r="JQ128"/>
          <cell r="JR128"/>
          <cell r="JS128"/>
          <cell r="JT128"/>
          <cell r="JU128"/>
          <cell r="JV128"/>
          <cell r="JW128"/>
          <cell r="JX128"/>
          <cell r="JY128"/>
          <cell r="JZ128"/>
          <cell r="KA128"/>
          <cell r="KB128"/>
          <cell r="KC128"/>
          <cell r="KD128"/>
          <cell r="KE128"/>
          <cell r="KF128"/>
          <cell r="KG128"/>
          <cell r="KH128"/>
          <cell r="KI128"/>
          <cell r="KJ128"/>
          <cell r="KK128"/>
          <cell r="KL128"/>
          <cell r="KM128"/>
          <cell r="KN128"/>
          <cell r="KO128"/>
          <cell r="KP128"/>
          <cell r="KQ128"/>
          <cell r="KR128"/>
          <cell r="KS128"/>
          <cell r="KT128"/>
          <cell r="KU128"/>
          <cell r="KV128"/>
          <cell r="KW128"/>
          <cell r="KX128"/>
          <cell r="KY128"/>
          <cell r="KZ128"/>
          <cell r="LA128"/>
          <cell r="LB128"/>
          <cell r="LC128"/>
          <cell r="LD128"/>
          <cell r="LE128"/>
          <cell r="LF128"/>
          <cell r="LG128"/>
          <cell r="LH128"/>
          <cell r="LI128"/>
        </row>
        <row r="129">
          <cell r="D129">
            <v>4232</v>
          </cell>
          <cell r="E129" t="str">
            <v>Invalidska penzija</v>
          </cell>
          <cell r="F129"/>
          <cell r="G129"/>
          <cell r="H129"/>
          <cell r="I129"/>
          <cell r="J129"/>
          <cell r="K129"/>
          <cell r="L129"/>
          <cell r="M129"/>
          <cell r="N129"/>
          <cell r="O129"/>
          <cell r="P129"/>
          <cell r="Q129"/>
          <cell r="R129"/>
          <cell r="S129"/>
          <cell r="T129"/>
          <cell r="U129"/>
          <cell r="V129"/>
          <cell r="W129"/>
          <cell r="X129"/>
          <cell r="Y129"/>
          <cell r="Z129"/>
          <cell r="AA129"/>
          <cell r="AB129"/>
          <cell r="AC129"/>
          <cell r="AD129"/>
          <cell r="AE129"/>
          <cell r="AF129"/>
          <cell r="AG129"/>
          <cell r="AH129"/>
          <cell r="AI129"/>
          <cell r="AJ129"/>
          <cell r="AK129"/>
          <cell r="AL129"/>
          <cell r="AM129"/>
          <cell r="AN129"/>
          <cell r="AO129"/>
          <cell r="AP129"/>
          <cell r="AQ129"/>
          <cell r="AR129"/>
          <cell r="AS129"/>
          <cell r="AT129"/>
          <cell r="AU129"/>
          <cell r="AV129"/>
          <cell r="AW129"/>
          <cell r="AX129"/>
          <cell r="AY129"/>
          <cell r="AZ129"/>
          <cell r="BA129"/>
          <cell r="BB129"/>
          <cell r="BC129"/>
          <cell r="BD129"/>
          <cell r="BE129"/>
          <cell r="BF129"/>
          <cell r="BG129"/>
          <cell r="BH129"/>
          <cell r="BI129"/>
          <cell r="BJ129"/>
          <cell r="BK129"/>
          <cell r="BL129"/>
          <cell r="BM129"/>
          <cell r="BN129"/>
          <cell r="BO129"/>
          <cell r="BP129"/>
          <cell r="BQ129"/>
          <cell r="BR129"/>
          <cell r="BS129"/>
          <cell r="BT129"/>
          <cell r="BU129"/>
          <cell r="BV129"/>
          <cell r="BW129"/>
          <cell r="BX129"/>
          <cell r="BY129"/>
          <cell r="BZ129"/>
          <cell r="CA129"/>
          <cell r="CB129"/>
          <cell r="CC129"/>
          <cell r="CD129"/>
          <cell r="CE129"/>
          <cell r="CF129"/>
          <cell r="CG129"/>
          <cell r="CH129"/>
          <cell r="CI129"/>
          <cell r="CJ129"/>
          <cell r="CK129"/>
          <cell r="CL129">
            <v>5875272.8500000024</v>
          </cell>
          <cell r="CM129">
            <v>5889625.8900000015</v>
          </cell>
          <cell r="CN129">
            <v>5885374.3099999903</v>
          </cell>
          <cell r="CO129">
            <v>5881275.669999999</v>
          </cell>
          <cell r="CP129">
            <v>5905482.5500000017</v>
          </cell>
          <cell r="CQ129">
            <v>5902560.2699999977</v>
          </cell>
          <cell r="CR129">
            <v>5863255.6999999993</v>
          </cell>
          <cell r="CS129">
            <v>5837597.7700000005</v>
          </cell>
          <cell r="CT129">
            <v>5830922.5200000014</v>
          </cell>
          <cell r="CU129">
            <v>5824170.1199999964</v>
          </cell>
          <cell r="CV129">
            <v>5832033.0999999978</v>
          </cell>
          <cell r="CW129">
            <v>5825822.0100000026</v>
          </cell>
          <cell r="CX129">
            <v>5786947.3300000001</v>
          </cell>
          <cell r="CY129">
            <v>5795593.0300000031</v>
          </cell>
          <cell r="CZ129">
            <v>5767722.2900000028</v>
          </cell>
          <cell r="DA129">
            <v>5737077.7599999933</v>
          </cell>
          <cell r="DB129">
            <v>5733681.7100000018</v>
          </cell>
          <cell r="DC129">
            <v>5742966.9500000058</v>
          </cell>
          <cell r="DD129">
            <v>5703710.6799999988</v>
          </cell>
          <cell r="DE129">
            <v>5728346.6000000024</v>
          </cell>
          <cell r="DF129">
            <v>5685437.6900000032</v>
          </cell>
          <cell r="DG129">
            <v>5681204.9400000023</v>
          </cell>
          <cell r="DH129">
            <v>5703587.5700000068</v>
          </cell>
          <cell r="DI129">
            <v>5708542.3199999994</v>
          </cell>
          <cell r="DJ129">
            <v>5639131.5699999994</v>
          </cell>
          <cell r="DK129">
            <v>5505397.570000004</v>
          </cell>
          <cell r="DL129">
            <v>5801307.2000000002</v>
          </cell>
          <cell r="DM129">
            <v>5641882.2800000096</v>
          </cell>
          <cell r="DN129">
            <v>5618825.8800000027</v>
          </cell>
          <cell r="DO129">
            <v>5615859.4699999997</v>
          </cell>
          <cell r="DP129">
            <v>5625058.0300000003</v>
          </cell>
          <cell r="DQ129">
            <v>5614423.9000000004</v>
          </cell>
          <cell r="DR129">
            <v>5585563.7200000025</v>
          </cell>
          <cell r="DS129">
            <v>5596628.5399999954</v>
          </cell>
          <cell r="DT129">
            <v>5554966.8799999999</v>
          </cell>
          <cell r="DU129">
            <v>5509099.6800000016</v>
          </cell>
          <cell r="DV129">
            <v>5503915.4000000004</v>
          </cell>
          <cell r="DW129">
            <v>5529068.9400000004</v>
          </cell>
          <cell r="DX129">
            <v>5480065.9699999997</v>
          </cell>
          <cell r="DY129">
            <v>5474281.8099999996</v>
          </cell>
          <cell r="DZ129">
            <v>5409798.4900000002</v>
          </cell>
          <cell r="EA129">
            <v>5398517.3600000003</v>
          </cell>
          <cell r="EB129">
            <v>5404997.25</v>
          </cell>
          <cell r="EC129"/>
          <cell r="ED129"/>
          <cell r="EE129"/>
          <cell r="EF129"/>
          <cell r="EG129"/>
          <cell r="EH129"/>
          <cell r="EI129"/>
          <cell r="EJ129"/>
          <cell r="EK129"/>
          <cell r="EL129"/>
          <cell r="EM129"/>
          <cell r="EN129"/>
          <cell r="EO129"/>
          <cell r="EP129"/>
          <cell r="EQ129"/>
          <cell r="ER129"/>
          <cell r="ES129"/>
          <cell r="ET129"/>
          <cell r="EU129"/>
          <cell r="EV129"/>
          <cell r="EW129"/>
          <cell r="EX129"/>
          <cell r="EY129"/>
          <cell r="EZ129"/>
          <cell r="FA129"/>
          <cell r="FB129"/>
          <cell r="FC129"/>
          <cell r="FD129"/>
          <cell r="FE129"/>
          <cell r="FF129"/>
          <cell r="FG129"/>
          <cell r="FH129"/>
          <cell r="FI129"/>
          <cell r="FJ129"/>
          <cell r="FK129"/>
          <cell r="FL129"/>
          <cell r="FM129"/>
          <cell r="FN129"/>
          <cell r="FO129"/>
          <cell r="FP129"/>
          <cell r="FQ129"/>
          <cell r="FR129"/>
          <cell r="FS129"/>
          <cell r="FT129"/>
          <cell r="FU129"/>
          <cell r="FV129"/>
          <cell r="FW129"/>
          <cell r="FX129"/>
          <cell r="FY129"/>
          <cell r="FZ129"/>
          <cell r="GA129"/>
          <cell r="GB129"/>
          <cell r="GC129"/>
          <cell r="GD129"/>
          <cell r="GE129"/>
          <cell r="GF129"/>
          <cell r="GG129"/>
          <cell r="GH129"/>
          <cell r="GI129"/>
          <cell r="GJ129"/>
          <cell r="GK129"/>
          <cell r="GL129"/>
          <cell r="GM129"/>
          <cell r="GN129"/>
          <cell r="GO129"/>
          <cell r="GP129"/>
          <cell r="GQ129"/>
          <cell r="GR129"/>
          <cell r="GS129"/>
          <cell r="GT129"/>
          <cell r="GU129"/>
          <cell r="GV129"/>
          <cell r="GW129"/>
          <cell r="GX129"/>
          <cell r="GY129"/>
          <cell r="GZ129"/>
          <cell r="HA129"/>
          <cell r="HB129"/>
          <cell r="HC129"/>
          <cell r="HD129"/>
          <cell r="HE129"/>
          <cell r="HF129"/>
          <cell r="HG129"/>
          <cell r="HH129"/>
          <cell r="HI129"/>
          <cell r="HJ129"/>
          <cell r="HK129"/>
          <cell r="HL129"/>
          <cell r="HM129"/>
          <cell r="HN129"/>
          <cell r="HO129"/>
          <cell r="HP129"/>
          <cell r="HQ129"/>
          <cell r="HR129"/>
          <cell r="HS129"/>
          <cell r="HT129"/>
          <cell r="HU129"/>
          <cell r="HV129"/>
          <cell r="HW129"/>
          <cell r="HX129"/>
          <cell r="HY129"/>
          <cell r="HZ129"/>
          <cell r="IA129"/>
          <cell r="IB129"/>
          <cell r="IC129"/>
          <cell r="ID129"/>
          <cell r="IE129"/>
          <cell r="IF129"/>
          <cell r="IG129"/>
          <cell r="IH129"/>
          <cell r="II129"/>
          <cell r="IJ129"/>
          <cell r="IK129"/>
          <cell r="IL129"/>
          <cell r="IM129"/>
          <cell r="IN129"/>
          <cell r="IO129"/>
          <cell r="IP129"/>
          <cell r="IQ129"/>
          <cell r="IR129"/>
          <cell r="IS129"/>
          <cell r="IT129"/>
          <cell r="IU129"/>
          <cell r="IV129"/>
          <cell r="IW129"/>
          <cell r="IX129"/>
          <cell r="IY129"/>
          <cell r="IZ129"/>
          <cell r="JA129"/>
          <cell r="JB129"/>
          <cell r="JC129"/>
          <cell r="JD129"/>
          <cell r="JE129"/>
          <cell r="JF129"/>
          <cell r="JG129"/>
          <cell r="JH129"/>
          <cell r="JI129"/>
          <cell r="JJ129"/>
          <cell r="JK129"/>
          <cell r="JL129"/>
          <cell r="JM129"/>
          <cell r="JN129"/>
          <cell r="JO129"/>
          <cell r="JP129"/>
          <cell r="JQ129"/>
          <cell r="JR129"/>
          <cell r="JS129"/>
          <cell r="JT129"/>
          <cell r="JU129"/>
          <cell r="JV129"/>
          <cell r="JW129"/>
          <cell r="JX129"/>
          <cell r="JY129"/>
          <cell r="JZ129"/>
          <cell r="KA129"/>
          <cell r="KB129"/>
          <cell r="KC129"/>
          <cell r="KD129"/>
          <cell r="KE129"/>
          <cell r="KF129"/>
          <cell r="KG129"/>
          <cell r="KH129"/>
          <cell r="KI129"/>
          <cell r="KJ129"/>
          <cell r="KK129"/>
          <cell r="KL129"/>
          <cell r="KM129"/>
          <cell r="KN129"/>
          <cell r="KO129"/>
          <cell r="KP129"/>
          <cell r="KQ129"/>
          <cell r="KR129"/>
          <cell r="KS129"/>
          <cell r="KT129"/>
          <cell r="KU129"/>
          <cell r="KV129"/>
          <cell r="KW129"/>
          <cell r="KX129"/>
          <cell r="KY129"/>
          <cell r="KZ129"/>
          <cell r="LA129"/>
          <cell r="LB129"/>
          <cell r="LC129"/>
          <cell r="LD129"/>
          <cell r="LE129"/>
          <cell r="LF129"/>
          <cell r="LG129"/>
          <cell r="LH129"/>
          <cell r="LI129"/>
        </row>
        <row r="130">
          <cell r="D130">
            <v>4233</v>
          </cell>
          <cell r="E130" t="str">
            <v>Porodična penzija</v>
          </cell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  <cell r="S130"/>
          <cell r="T130"/>
          <cell r="U130"/>
          <cell r="V130"/>
          <cell r="W130"/>
          <cell r="X130"/>
          <cell r="Y130"/>
          <cell r="Z130"/>
          <cell r="AA130"/>
          <cell r="AB130"/>
          <cell r="AC130"/>
          <cell r="AD130"/>
          <cell r="AE130"/>
          <cell r="AF130"/>
          <cell r="AG130"/>
          <cell r="AH130"/>
          <cell r="AI130"/>
          <cell r="AJ130"/>
          <cell r="AK130"/>
          <cell r="AL130"/>
          <cell r="AM130"/>
          <cell r="AN130"/>
          <cell r="AO130"/>
          <cell r="AP130"/>
          <cell r="AQ130"/>
          <cell r="AR130"/>
          <cell r="AS130"/>
          <cell r="AT130"/>
          <cell r="AU130"/>
          <cell r="AV130"/>
          <cell r="AW130"/>
          <cell r="AX130"/>
          <cell r="AY130"/>
          <cell r="AZ130"/>
          <cell r="BA130"/>
          <cell r="BB130"/>
          <cell r="BC130"/>
          <cell r="BD130"/>
          <cell r="BE130"/>
          <cell r="BF130"/>
          <cell r="BG130"/>
          <cell r="BH130"/>
          <cell r="BI130"/>
          <cell r="BJ130"/>
          <cell r="BK130"/>
          <cell r="BL130"/>
          <cell r="BM130"/>
          <cell r="BN130"/>
          <cell r="BO130"/>
          <cell r="BP130"/>
          <cell r="BQ130"/>
          <cell r="BR130"/>
          <cell r="BS130"/>
          <cell r="BT130"/>
          <cell r="BU130"/>
          <cell r="BV130"/>
          <cell r="BW130"/>
          <cell r="BX130"/>
          <cell r="BY130"/>
          <cell r="BZ130"/>
          <cell r="CA130"/>
          <cell r="CB130"/>
          <cell r="CC130"/>
          <cell r="CD130"/>
          <cell r="CE130"/>
          <cell r="CF130"/>
          <cell r="CG130"/>
          <cell r="CH130"/>
          <cell r="CI130"/>
          <cell r="CJ130"/>
          <cell r="CK130"/>
          <cell r="CL130">
            <v>6368809.3199999984</v>
          </cell>
          <cell r="CM130">
            <v>6395625.3799999999</v>
          </cell>
          <cell r="CN130">
            <v>6375718.3100000061</v>
          </cell>
          <cell r="CO130">
            <v>6367612.6800000006</v>
          </cell>
          <cell r="CP130">
            <v>6393926.3099999977</v>
          </cell>
          <cell r="CQ130">
            <v>6383257.6999999965</v>
          </cell>
          <cell r="CR130">
            <v>6368528.8100000033</v>
          </cell>
          <cell r="CS130">
            <v>6381605.71</v>
          </cell>
          <cell r="CT130">
            <v>6373366.1499999985</v>
          </cell>
          <cell r="CU130">
            <v>6376943.9500000011</v>
          </cell>
          <cell r="CV130">
            <v>6366572.2400000021</v>
          </cell>
          <cell r="CW130">
            <v>6368696.5300000021</v>
          </cell>
          <cell r="CX130">
            <v>6342695.7200000035</v>
          </cell>
          <cell r="CY130">
            <v>6375633.9000000022</v>
          </cell>
          <cell r="CZ130">
            <v>6374271.7600000007</v>
          </cell>
          <cell r="DA130">
            <v>6378227.9300000062</v>
          </cell>
          <cell r="DB130">
            <v>6366618.3800000008</v>
          </cell>
          <cell r="DC130">
            <v>6376648.0400000056</v>
          </cell>
          <cell r="DD130">
            <v>6364269.1800000062</v>
          </cell>
          <cell r="DE130">
            <v>6362007.3800000027</v>
          </cell>
          <cell r="DF130">
            <v>6344589.129999999</v>
          </cell>
          <cell r="DG130">
            <v>6322177.8199999975</v>
          </cell>
          <cell r="DH130">
            <v>6328487.6000000034</v>
          </cell>
          <cell r="DI130">
            <v>6340692.0799999973</v>
          </cell>
          <cell r="DJ130">
            <v>6353359.4199999999</v>
          </cell>
          <cell r="DK130">
            <v>6204150.6699999999</v>
          </cell>
          <cell r="DL130">
            <v>6524585.1100000013</v>
          </cell>
          <cell r="DM130">
            <v>6354679.3500000024</v>
          </cell>
          <cell r="DN130">
            <v>6350815.4499999993</v>
          </cell>
          <cell r="DO130">
            <v>6349181.9499999955</v>
          </cell>
          <cell r="DP130">
            <v>6347123.6000000006</v>
          </cell>
          <cell r="DQ130">
            <v>6339821.9099999992</v>
          </cell>
          <cell r="DR130">
            <v>6322847.9700000016</v>
          </cell>
          <cell r="DS130">
            <v>6286233.4000000032</v>
          </cell>
          <cell r="DT130">
            <v>6371403.799999997</v>
          </cell>
          <cell r="DU130">
            <v>6328009.1700000037</v>
          </cell>
          <cell r="DV130">
            <v>6327730.8099999996</v>
          </cell>
          <cell r="DW130">
            <v>6355152.7599999998</v>
          </cell>
          <cell r="DX130">
            <v>6348202.9000000004</v>
          </cell>
          <cell r="DY130">
            <v>6348789.5</v>
          </cell>
          <cell r="DZ130">
            <v>6307783.0599999996</v>
          </cell>
          <cell r="EA130">
            <v>6299458.6699999999</v>
          </cell>
          <cell r="EB130">
            <v>6304542.9199999999</v>
          </cell>
          <cell r="EC130"/>
          <cell r="ED130"/>
          <cell r="EE130"/>
          <cell r="EF130"/>
          <cell r="EG130"/>
          <cell r="EH130"/>
          <cell r="EI130"/>
          <cell r="EJ130"/>
          <cell r="EK130"/>
          <cell r="EL130"/>
          <cell r="EM130"/>
          <cell r="EN130"/>
          <cell r="EO130"/>
          <cell r="EP130"/>
          <cell r="EQ130"/>
          <cell r="ER130"/>
          <cell r="ES130"/>
          <cell r="ET130"/>
          <cell r="EU130"/>
          <cell r="EV130"/>
          <cell r="EW130"/>
          <cell r="EX130"/>
          <cell r="EY130"/>
          <cell r="EZ130"/>
          <cell r="FA130"/>
          <cell r="FB130"/>
          <cell r="FC130"/>
          <cell r="FD130"/>
          <cell r="FE130"/>
          <cell r="FF130"/>
          <cell r="FG130"/>
          <cell r="FH130"/>
          <cell r="FI130"/>
          <cell r="FJ130"/>
          <cell r="FK130"/>
          <cell r="FL130"/>
          <cell r="FM130"/>
          <cell r="FN130"/>
          <cell r="FO130"/>
          <cell r="FP130"/>
          <cell r="FQ130"/>
          <cell r="FR130"/>
          <cell r="FS130"/>
          <cell r="FT130"/>
          <cell r="FU130"/>
          <cell r="FV130"/>
          <cell r="FW130"/>
          <cell r="FX130"/>
          <cell r="FY130"/>
          <cell r="FZ130"/>
          <cell r="GA130"/>
          <cell r="GB130"/>
          <cell r="GC130"/>
          <cell r="GD130"/>
          <cell r="GE130"/>
          <cell r="GF130"/>
          <cell r="GG130"/>
          <cell r="GH130"/>
          <cell r="GI130"/>
          <cell r="GJ130"/>
          <cell r="GK130"/>
          <cell r="GL130"/>
          <cell r="GM130"/>
          <cell r="GN130"/>
          <cell r="GO130"/>
          <cell r="GP130"/>
          <cell r="GQ130"/>
          <cell r="GR130"/>
          <cell r="GS130"/>
          <cell r="GT130"/>
          <cell r="GU130"/>
          <cell r="GV130"/>
          <cell r="GW130"/>
          <cell r="GX130"/>
          <cell r="GY130"/>
          <cell r="GZ130"/>
          <cell r="HA130"/>
          <cell r="HB130"/>
          <cell r="HC130"/>
          <cell r="HD130"/>
          <cell r="HE130"/>
          <cell r="HF130"/>
          <cell r="HG130"/>
          <cell r="HH130"/>
          <cell r="HI130"/>
          <cell r="HJ130"/>
          <cell r="HK130"/>
          <cell r="HL130"/>
          <cell r="HM130"/>
          <cell r="HN130"/>
          <cell r="HO130"/>
          <cell r="HP130"/>
          <cell r="HQ130"/>
          <cell r="HR130"/>
          <cell r="HS130"/>
          <cell r="HT130"/>
          <cell r="HU130"/>
          <cell r="HV130"/>
          <cell r="HW130"/>
          <cell r="HX130"/>
          <cell r="HY130"/>
          <cell r="HZ130"/>
          <cell r="IA130"/>
          <cell r="IB130"/>
          <cell r="IC130"/>
          <cell r="ID130"/>
          <cell r="IE130"/>
          <cell r="IF130"/>
          <cell r="IG130"/>
          <cell r="IH130"/>
          <cell r="II130"/>
          <cell r="IJ130"/>
          <cell r="IK130"/>
          <cell r="IL130"/>
          <cell r="IM130"/>
          <cell r="IN130"/>
          <cell r="IO130"/>
          <cell r="IP130"/>
          <cell r="IQ130"/>
          <cell r="IR130"/>
          <cell r="IS130"/>
          <cell r="IT130"/>
          <cell r="IU130"/>
          <cell r="IV130"/>
          <cell r="IW130"/>
          <cell r="IX130"/>
          <cell r="IY130"/>
          <cell r="IZ130"/>
          <cell r="JA130"/>
          <cell r="JB130"/>
          <cell r="JC130"/>
          <cell r="JD130"/>
          <cell r="JE130"/>
          <cell r="JF130"/>
          <cell r="JG130"/>
          <cell r="JH130"/>
          <cell r="JI130"/>
          <cell r="JJ130"/>
          <cell r="JK130"/>
          <cell r="JL130"/>
          <cell r="JM130"/>
          <cell r="JN130"/>
          <cell r="JO130"/>
          <cell r="JP130"/>
          <cell r="JQ130"/>
          <cell r="JR130"/>
          <cell r="JS130"/>
          <cell r="JT130"/>
          <cell r="JU130"/>
          <cell r="JV130"/>
          <cell r="JW130"/>
          <cell r="JX130"/>
          <cell r="JY130"/>
          <cell r="JZ130"/>
          <cell r="KA130"/>
          <cell r="KB130"/>
          <cell r="KC130"/>
          <cell r="KD130"/>
          <cell r="KE130"/>
          <cell r="KF130"/>
          <cell r="KG130"/>
          <cell r="KH130"/>
          <cell r="KI130"/>
          <cell r="KJ130"/>
          <cell r="KK130"/>
          <cell r="KL130"/>
          <cell r="KM130"/>
          <cell r="KN130"/>
          <cell r="KO130"/>
          <cell r="KP130"/>
          <cell r="KQ130"/>
          <cell r="KR130"/>
          <cell r="KS130"/>
          <cell r="KT130"/>
          <cell r="KU130"/>
          <cell r="KV130"/>
          <cell r="KW130"/>
          <cell r="KX130"/>
          <cell r="KY130"/>
          <cell r="KZ130"/>
          <cell r="LA130"/>
          <cell r="LB130"/>
          <cell r="LC130"/>
          <cell r="LD130"/>
          <cell r="LE130"/>
          <cell r="LF130"/>
          <cell r="LG130"/>
          <cell r="LH130"/>
          <cell r="LI130"/>
        </row>
        <row r="131">
          <cell r="D131">
            <v>4234</v>
          </cell>
          <cell r="E131" t="str">
            <v>Naknade</v>
          </cell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  <cell r="T131"/>
          <cell r="U131"/>
          <cell r="V131"/>
          <cell r="W131"/>
          <cell r="X131"/>
          <cell r="Y131"/>
          <cell r="Z131"/>
          <cell r="AA131"/>
          <cell r="AB131"/>
          <cell r="AC131"/>
          <cell r="AD131"/>
          <cell r="AE131"/>
          <cell r="AF131"/>
          <cell r="AG131"/>
          <cell r="AH131"/>
          <cell r="AI131"/>
          <cell r="AJ131"/>
          <cell r="AK131"/>
          <cell r="AL131"/>
          <cell r="AM131"/>
          <cell r="AN131"/>
          <cell r="AO131"/>
          <cell r="AP131"/>
          <cell r="AQ131"/>
          <cell r="AR131"/>
          <cell r="AS131"/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  <cell r="BF131"/>
          <cell r="BG131"/>
          <cell r="BH131"/>
          <cell r="BI131"/>
          <cell r="BJ131"/>
          <cell r="BK131"/>
          <cell r="BL131"/>
          <cell r="BM131"/>
          <cell r="BN131"/>
          <cell r="BO131"/>
          <cell r="BP131"/>
          <cell r="BQ131"/>
          <cell r="BR131"/>
          <cell r="BS131"/>
          <cell r="BT131"/>
          <cell r="BU131"/>
          <cell r="BV131"/>
          <cell r="BW131"/>
          <cell r="BX131"/>
          <cell r="BY131"/>
          <cell r="BZ131"/>
          <cell r="CA131"/>
          <cell r="CB131"/>
          <cell r="CC131"/>
          <cell r="CD131"/>
          <cell r="CE131"/>
          <cell r="CF131"/>
          <cell r="CG131"/>
          <cell r="CH131"/>
          <cell r="CI131"/>
          <cell r="CJ131"/>
          <cell r="CK131"/>
          <cell r="CL131">
            <v>790756.4799999994</v>
          </cell>
          <cell r="CM131">
            <v>969918.05999999971</v>
          </cell>
          <cell r="CN131">
            <v>840020.15999999957</v>
          </cell>
          <cell r="CO131">
            <v>867501.1</v>
          </cell>
          <cell r="CP131">
            <v>795719.35</v>
          </cell>
          <cell r="CQ131">
            <v>862650.10000000021</v>
          </cell>
          <cell r="CR131">
            <v>819703.70999999985</v>
          </cell>
          <cell r="CS131">
            <v>749116.27999999968</v>
          </cell>
          <cell r="CT131">
            <v>854041.72</v>
          </cell>
          <cell r="CU131">
            <v>805563.73999999987</v>
          </cell>
          <cell r="CV131">
            <v>838655.72999999975</v>
          </cell>
          <cell r="CW131">
            <v>796810.70000000019</v>
          </cell>
          <cell r="CX131">
            <v>717513.49999999977</v>
          </cell>
          <cell r="CY131">
            <v>960921.33000000007</v>
          </cell>
          <cell r="CZ131">
            <v>809982.92</v>
          </cell>
          <cell r="DA131">
            <v>874130.68000000052</v>
          </cell>
          <cell r="DB131">
            <v>850662.33000000019</v>
          </cell>
          <cell r="DC131">
            <v>778118.25999999966</v>
          </cell>
          <cell r="DD131">
            <v>749680.95000000007</v>
          </cell>
          <cell r="DE131">
            <v>721105.74999999953</v>
          </cell>
          <cell r="DF131">
            <v>773447.1399999999</v>
          </cell>
          <cell r="DG131">
            <v>707814.92999999993</v>
          </cell>
          <cell r="DH131">
            <v>830293.32999999961</v>
          </cell>
          <cell r="DI131">
            <v>774907.66999999969</v>
          </cell>
          <cell r="DJ131">
            <v>714889.4</v>
          </cell>
          <cell r="DK131">
            <v>933129.68999999936</v>
          </cell>
          <cell r="DL131">
            <v>850043.93999999971</v>
          </cell>
          <cell r="DM131">
            <v>795559.96999999962</v>
          </cell>
          <cell r="DN131">
            <v>801253.57999999949</v>
          </cell>
          <cell r="DO131">
            <v>729954.90999999968</v>
          </cell>
          <cell r="DP131">
            <v>705165.37999999954</v>
          </cell>
          <cell r="DQ131">
            <v>809794.60999999975</v>
          </cell>
          <cell r="DR131">
            <v>776691.32999999973</v>
          </cell>
          <cell r="DS131">
            <v>729121.30999999971</v>
          </cell>
          <cell r="DT131">
            <v>826863.25999999966</v>
          </cell>
          <cell r="DU131">
            <v>761813.04999999958</v>
          </cell>
          <cell r="DV131">
            <v>689198.38</v>
          </cell>
          <cell r="DW131">
            <v>899852.64</v>
          </cell>
          <cell r="DX131">
            <v>740886.88</v>
          </cell>
          <cell r="DY131">
            <v>776480.21</v>
          </cell>
          <cell r="DZ131">
            <v>732760.29</v>
          </cell>
          <cell r="EA131">
            <v>699234.7</v>
          </cell>
          <cell r="EB131">
            <v>743402.31</v>
          </cell>
          <cell r="EC131"/>
          <cell r="ED131"/>
          <cell r="EE131"/>
          <cell r="EF131"/>
          <cell r="EG131"/>
          <cell r="EH131"/>
          <cell r="EI131"/>
          <cell r="EJ131"/>
          <cell r="EK131"/>
          <cell r="EL131"/>
          <cell r="EM131"/>
          <cell r="EN131"/>
          <cell r="EO131"/>
          <cell r="EP131"/>
          <cell r="EQ131"/>
          <cell r="ER131"/>
          <cell r="ES131"/>
          <cell r="ET131"/>
          <cell r="EU131"/>
          <cell r="EV131"/>
          <cell r="EW131"/>
          <cell r="EX131"/>
          <cell r="EY131"/>
          <cell r="EZ131"/>
          <cell r="FA131"/>
          <cell r="FB131"/>
          <cell r="FC131"/>
          <cell r="FD131"/>
          <cell r="FE131"/>
          <cell r="FF131"/>
          <cell r="FG131"/>
          <cell r="FH131"/>
          <cell r="FI131"/>
          <cell r="FJ131"/>
          <cell r="FK131"/>
          <cell r="FL131"/>
          <cell r="FM131"/>
          <cell r="FN131"/>
          <cell r="FO131"/>
          <cell r="FP131"/>
          <cell r="FQ131"/>
          <cell r="FR131"/>
          <cell r="FS131"/>
          <cell r="FT131"/>
          <cell r="FU131"/>
          <cell r="FV131"/>
          <cell r="FW131"/>
          <cell r="FX131"/>
          <cell r="FY131"/>
          <cell r="FZ131"/>
          <cell r="GA131"/>
          <cell r="GB131"/>
          <cell r="GC131"/>
          <cell r="GD131"/>
          <cell r="GE131"/>
          <cell r="GF131"/>
          <cell r="GG131"/>
          <cell r="GH131"/>
          <cell r="GI131"/>
          <cell r="GJ131"/>
          <cell r="GK131"/>
          <cell r="GL131"/>
          <cell r="GM131"/>
          <cell r="GN131"/>
          <cell r="GO131"/>
          <cell r="GP131"/>
          <cell r="GQ131"/>
          <cell r="GR131"/>
          <cell r="GS131"/>
          <cell r="GT131"/>
          <cell r="GU131"/>
          <cell r="GV131"/>
          <cell r="GW131"/>
          <cell r="GX131"/>
          <cell r="GY131"/>
          <cell r="GZ131"/>
          <cell r="HA131"/>
          <cell r="HB131"/>
          <cell r="HC131"/>
          <cell r="HD131"/>
          <cell r="HE131"/>
          <cell r="HF131"/>
          <cell r="HG131"/>
          <cell r="HH131"/>
          <cell r="HI131"/>
          <cell r="HJ131"/>
          <cell r="HK131"/>
          <cell r="HL131"/>
          <cell r="HM131"/>
          <cell r="HN131"/>
          <cell r="HO131"/>
          <cell r="HP131"/>
          <cell r="HQ131"/>
          <cell r="HR131"/>
          <cell r="HS131"/>
          <cell r="HT131"/>
          <cell r="HU131"/>
          <cell r="HV131"/>
          <cell r="HW131"/>
          <cell r="HX131"/>
          <cell r="HY131"/>
          <cell r="HZ131"/>
          <cell r="IA131"/>
          <cell r="IB131"/>
          <cell r="IC131"/>
          <cell r="ID131"/>
          <cell r="IE131"/>
          <cell r="IF131"/>
          <cell r="IG131"/>
          <cell r="IH131"/>
          <cell r="II131"/>
          <cell r="IJ131"/>
          <cell r="IK131"/>
          <cell r="IL131"/>
          <cell r="IM131"/>
          <cell r="IN131"/>
          <cell r="IO131"/>
          <cell r="IP131"/>
          <cell r="IQ131"/>
          <cell r="IR131"/>
          <cell r="IS131"/>
          <cell r="IT131"/>
          <cell r="IU131"/>
          <cell r="IV131"/>
          <cell r="IW131"/>
          <cell r="IX131"/>
          <cell r="IY131"/>
          <cell r="IZ131"/>
          <cell r="JA131"/>
          <cell r="JB131"/>
          <cell r="JC131"/>
          <cell r="JD131"/>
          <cell r="JE131"/>
          <cell r="JF131"/>
          <cell r="JG131"/>
          <cell r="JH131"/>
          <cell r="JI131"/>
          <cell r="JJ131"/>
          <cell r="JK131"/>
          <cell r="JL131"/>
          <cell r="JM131"/>
          <cell r="JN131"/>
          <cell r="JO131"/>
          <cell r="JP131"/>
          <cell r="JQ131"/>
          <cell r="JR131"/>
          <cell r="JS131"/>
          <cell r="JT131"/>
          <cell r="JU131"/>
          <cell r="JV131"/>
          <cell r="JW131"/>
          <cell r="JX131"/>
          <cell r="JY131"/>
          <cell r="JZ131"/>
          <cell r="KA131"/>
          <cell r="KB131"/>
          <cell r="KC131"/>
          <cell r="KD131"/>
          <cell r="KE131"/>
          <cell r="KF131"/>
          <cell r="KG131"/>
          <cell r="KH131"/>
          <cell r="KI131"/>
          <cell r="KJ131"/>
          <cell r="KK131"/>
          <cell r="KL131"/>
          <cell r="KM131"/>
          <cell r="KN131"/>
          <cell r="KO131"/>
          <cell r="KP131"/>
          <cell r="KQ131"/>
          <cell r="KR131"/>
          <cell r="KS131"/>
          <cell r="KT131"/>
          <cell r="KU131"/>
          <cell r="KV131"/>
          <cell r="KW131"/>
          <cell r="KX131"/>
          <cell r="KY131"/>
          <cell r="KZ131"/>
          <cell r="LA131"/>
          <cell r="LB131"/>
          <cell r="LC131"/>
          <cell r="LD131"/>
          <cell r="LE131"/>
          <cell r="LF131"/>
          <cell r="LG131"/>
          <cell r="LH131"/>
          <cell r="LI131"/>
        </row>
        <row r="132">
          <cell r="D132">
            <v>4235</v>
          </cell>
          <cell r="E132" t="str">
            <v>Dodaci</v>
          </cell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  <cell r="S132"/>
          <cell r="T132"/>
          <cell r="U132"/>
          <cell r="V132"/>
          <cell r="W132"/>
          <cell r="X132"/>
          <cell r="Y132"/>
          <cell r="Z132"/>
          <cell r="AA132"/>
          <cell r="AB132"/>
          <cell r="AC132"/>
          <cell r="AD132"/>
          <cell r="AE132"/>
          <cell r="AF132"/>
          <cell r="AG132"/>
          <cell r="AH132"/>
          <cell r="AI132"/>
          <cell r="AJ132"/>
          <cell r="AK132"/>
          <cell r="AL132"/>
          <cell r="AM132"/>
          <cell r="AN132"/>
          <cell r="AO132"/>
          <cell r="AP132"/>
          <cell r="AQ132"/>
          <cell r="AR132"/>
          <cell r="AS132"/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  <cell r="BF132"/>
          <cell r="BG132"/>
          <cell r="BH132"/>
          <cell r="BI132"/>
          <cell r="BJ132"/>
          <cell r="BK132"/>
          <cell r="BL132"/>
          <cell r="BM132"/>
          <cell r="BN132"/>
          <cell r="BO132"/>
          <cell r="BP132"/>
          <cell r="BQ132"/>
          <cell r="BR132"/>
          <cell r="BS132"/>
          <cell r="BT132"/>
          <cell r="BU132"/>
          <cell r="BV132"/>
          <cell r="BW132"/>
          <cell r="BX132"/>
          <cell r="BY132"/>
          <cell r="BZ132"/>
          <cell r="CA132"/>
          <cell r="CB132"/>
          <cell r="CC132"/>
          <cell r="CD132"/>
          <cell r="CE132"/>
          <cell r="CF132"/>
          <cell r="CG132"/>
          <cell r="CH132"/>
          <cell r="CI132"/>
          <cell r="CJ132"/>
          <cell r="CK132"/>
          <cell r="CL132">
            <v>226578.45</v>
          </cell>
          <cell r="CM132">
            <v>224201.34000000005</v>
          </cell>
          <cell r="CN132">
            <v>224281.33000000002</v>
          </cell>
          <cell r="CO132">
            <v>221707.05</v>
          </cell>
          <cell r="CP132">
            <v>222132.55000000002</v>
          </cell>
          <cell r="CQ132">
            <v>221219.46999999997</v>
          </cell>
          <cell r="CR132">
            <v>219452.11999999997</v>
          </cell>
          <cell r="CS132">
            <v>219732.67</v>
          </cell>
          <cell r="CT132">
            <v>217827.91999999998</v>
          </cell>
          <cell r="CU132">
            <v>216656.88999999998</v>
          </cell>
          <cell r="CV132">
            <v>216055.97999999998</v>
          </cell>
          <cell r="CW132">
            <v>213297.96000000002</v>
          </cell>
          <cell r="CX132">
            <v>212348.47999999998</v>
          </cell>
          <cell r="CY132">
            <v>209437.44000000003</v>
          </cell>
          <cell r="CZ132">
            <v>208496.90000000002</v>
          </cell>
          <cell r="DA132">
            <v>206956.28999999998</v>
          </cell>
          <cell r="DB132">
            <v>206136.86</v>
          </cell>
          <cell r="DC132">
            <v>204274.09999999998</v>
          </cell>
          <cell r="DD132">
            <v>204159.27000000002</v>
          </cell>
          <cell r="DE132">
            <v>204089.37</v>
          </cell>
          <cell r="DF132">
            <v>202093.48</v>
          </cell>
          <cell r="DG132">
            <v>202085.93999999997</v>
          </cell>
          <cell r="DH132">
            <v>200131.43000000005</v>
          </cell>
          <cell r="DI132">
            <v>197853.12</v>
          </cell>
          <cell r="DJ132">
            <v>196074.84000000003</v>
          </cell>
          <cell r="DK132">
            <v>193499.68</v>
          </cell>
          <cell r="DL132">
            <v>193504.47</v>
          </cell>
          <cell r="DM132">
            <v>191711.37000000002</v>
          </cell>
          <cell r="DN132">
            <v>190610.93</v>
          </cell>
          <cell r="DO132">
            <v>190357.54</v>
          </cell>
          <cell r="DP132">
            <v>188869.26</v>
          </cell>
          <cell r="DQ132">
            <v>187850.05000000002</v>
          </cell>
          <cell r="DR132">
            <v>186152.52999999997</v>
          </cell>
          <cell r="DS132">
            <v>185419.8</v>
          </cell>
          <cell r="DT132">
            <v>180133.82000000004</v>
          </cell>
          <cell r="DU132">
            <v>183978.78999999998</v>
          </cell>
          <cell r="DV132">
            <v>182624.38</v>
          </cell>
          <cell r="DW132">
            <v>183769.76</v>
          </cell>
          <cell r="DX132">
            <v>182327.99</v>
          </cell>
          <cell r="DY132">
            <v>181004.32</v>
          </cell>
          <cell r="DZ132">
            <v>179538.61</v>
          </cell>
          <cell r="EA132">
            <v>177819.51999999999</v>
          </cell>
          <cell r="EB132">
            <v>176203.15</v>
          </cell>
          <cell r="EC132"/>
          <cell r="ED132"/>
          <cell r="EE132"/>
          <cell r="EF132"/>
          <cell r="EG132"/>
          <cell r="EH132"/>
          <cell r="EI132"/>
          <cell r="EJ132"/>
          <cell r="EK132"/>
          <cell r="EL132"/>
          <cell r="EM132"/>
          <cell r="EN132"/>
          <cell r="EO132"/>
          <cell r="EP132"/>
          <cell r="EQ132"/>
          <cell r="ER132"/>
          <cell r="ES132"/>
          <cell r="ET132"/>
          <cell r="EU132"/>
          <cell r="EV132"/>
          <cell r="EW132"/>
          <cell r="EX132"/>
          <cell r="EY132"/>
          <cell r="EZ132"/>
          <cell r="FA132"/>
          <cell r="FB132"/>
          <cell r="FC132"/>
          <cell r="FD132"/>
          <cell r="FE132"/>
          <cell r="FF132"/>
          <cell r="FG132"/>
          <cell r="FH132"/>
          <cell r="FI132"/>
          <cell r="FJ132"/>
          <cell r="FK132"/>
          <cell r="FL132"/>
          <cell r="FM132"/>
          <cell r="FN132"/>
          <cell r="FO132"/>
          <cell r="FP132"/>
          <cell r="FQ132"/>
          <cell r="FR132"/>
          <cell r="FS132"/>
          <cell r="FT132"/>
          <cell r="FU132"/>
          <cell r="FV132"/>
          <cell r="FW132"/>
          <cell r="FX132"/>
          <cell r="FY132"/>
          <cell r="FZ132"/>
          <cell r="GA132"/>
          <cell r="GB132"/>
          <cell r="GC132"/>
          <cell r="GD132"/>
          <cell r="GE132"/>
          <cell r="GF132"/>
          <cell r="GG132"/>
          <cell r="GH132"/>
          <cell r="GI132"/>
          <cell r="GJ132"/>
          <cell r="GK132"/>
          <cell r="GL132"/>
          <cell r="GM132"/>
          <cell r="GN132"/>
          <cell r="GO132"/>
          <cell r="GP132"/>
          <cell r="GQ132"/>
          <cell r="GR132"/>
          <cell r="GS132"/>
          <cell r="GT132"/>
          <cell r="GU132"/>
          <cell r="GV132"/>
          <cell r="GW132"/>
          <cell r="GX132"/>
          <cell r="GY132"/>
          <cell r="GZ132"/>
          <cell r="HA132"/>
          <cell r="HB132"/>
          <cell r="HC132"/>
          <cell r="HD132"/>
          <cell r="HE132"/>
          <cell r="HF132"/>
          <cell r="HG132"/>
          <cell r="HH132"/>
          <cell r="HI132"/>
          <cell r="HJ132"/>
          <cell r="HK132"/>
          <cell r="HL132"/>
          <cell r="HM132"/>
          <cell r="HN132"/>
          <cell r="HO132"/>
          <cell r="HP132"/>
          <cell r="HQ132"/>
          <cell r="HR132"/>
          <cell r="HS132"/>
          <cell r="HT132"/>
          <cell r="HU132"/>
          <cell r="HV132"/>
          <cell r="HW132"/>
          <cell r="HX132"/>
          <cell r="HY132"/>
          <cell r="HZ132"/>
          <cell r="IA132"/>
          <cell r="IB132"/>
          <cell r="IC132"/>
          <cell r="ID132"/>
          <cell r="IE132"/>
          <cell r="IF132"/>
          <cell r="IG132"/>
          <cell r="IH132"/>
          <cell r="II132"/>
          <cell r="IJ132"/>
          <cell r="IK132"/>
          <cell r="IL132"/>
          <cell r="IM132"/>
          <cell r="IN132"/>
          <cell r="IO132"/>
          <cell r="IP132"/>
          <cell r="IQ132"/>
          <cell r="IR132"/>
          <cell r="IS132"/>
          <cell r="IT132"/>
          <cell r="IU132"/>
          <cell r="IV132"/>
          <cell r="IW132"/>
          <cell r="IX132"/>
          <cell r="IY132"/>
          <cell r="IZ132"/>
          <cell r="JA132"/>
          <cell r="JB132"/>
          <cell r="JC132"/>
          <cell r="JD132"/>
          <cell r="JE132"/>
          <cell r="JF132"/>
          <cell r="JG132"/>
          <cell r="JH132"/>
          <cell r="JI132"/>
          <cell r="JJ132"/>
          <cell r="JK132"/>
          <cell r="JL132"/>
          <cell r="JM132"/>
          <cell r="JN132"/>
          <cell r="JO132"/>
          <cell r="JP132"/>
          <cell r="JQ132"/>
          <cell r="JR132"/>
          <cell r="JS132"/>
          <cell r="JT132"/>
          <cell r="JU132"/>
          <cell r="JV132"/>
          <cell r="JW132"/>
          <cell r="JX132"/>
          <cell r="JY132"/>
          <cell r="JZ132"/>
          <cell r="KA132"/>
          <cell r="KB132"/>
          <cell r="KC132"/>
          <cell r="KD132"/>
          <cell r="KE132"/>
          <cell r="KF132"/>
          <cell r="KG132"/>
          <cell r="KH132"/>
          <cell r="KI132"/>
          <cell r="KJ132"/>
          <cell r="KK132"/>
          <cell r="KL132"/>
          <cell r="KM132"/>
          <cell r="KN132"/>
          <cell r="KO132"/>
          <cell r="KP132"/>
          <cell r="KQ132"/>
          <cell r="KR132"/>
          <cell r="KS132"/>
          <cell r="KT132"/>
          <cell r="KU132"/>
          <cell r="KV132"/>
          <cell r="KW132"/>
          <cell r="KX132"/>
          <cell r="KY132"/>
          <cell r="KZ132"/>
          <cell r="LA132"/>
          <cell r="LB132"/>
          <cell r="LC132"/>
          <cell r="LD132"/>
          <cell r="LE132"/>
          <cell r="LF132"/>
          <cell r="LG132"/>
          <cell r="LH132"/>
          <cell r="LI132"/>
        </row>
        <row r="133">
          <cell r="D133">
            <v>4236</v>
          </cell>
          <cell r="E133" t="str">
            <v>Ostala prava</v>
          </cell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/>
          <cell r="T133"/>
          <cell r="U133"/>
          <cell r="V133"/>
          <cell r="W133"/>
          <cell r="X133"/>
          <cell r="Y133"/>
          <cell r="Z133"/>
          <cell r="AA133"/>
          <cell r="AB133"/>
          <cell r="AC133"/>
          <cell r="AD133"/>
          <cell r="AE133"/>
          <cell r="AF133"/>
          <cell r="AG133"/>
          <cell r="AH133"/>
          <cell r="AI133"/>
          <cell r="AJ133"/>
          <cell r="AK133"/>
          <cell r="AL133"/>
          <cell r="AM133"/>
          <cell r="AN133"/>
          <cell r="AO133"/>
          <cell r="AP133"/>
          <cell r="AQ133"/>
          <cell r="AR133"/>
          <cell r="AS133"/>
          <cell r="AT133"/>
          <cell r="AU133"/>
          <cell r="AV133"/>
          <cell r="AW133"/>
          <cell r="AX133"/>
          <cell r="AY133"/>
          <cell r="AZ133"/>
          <cell r="BA133"/>
          <cell r="BB133"/>
          <cell r="BC133"/>
          <cell r="BD133"/>
          <cell r="BE133"/>
          <cell r="BF133"/>
          <cell r="BG133"/>
          <cell r="BH133"/>
          <cell r="BI133"/>
          <cell r="BJ133"/>
          <cell r="BK133"/>
          <cell r="BL133"/>
          <cell r="BM133"/>
          <cell r="BN133"/>
          <cell r="BO133"/>
          <cell r="BP133"/>
          <cell r="BQ133"/>
          <cell r="BR133"/>
          <cell r="BS133"/>
          <cell r="BT133"/>
          <cell r="BU133"/>
          <cell r="BV133"/>
          <cell r="BW133"/>
          <cell r="BX133"/>
          <cell r="BY133"/>
          <cell r="BZ133"/>
          <cell r="CA133"/>
          <cell r="CB133"/>
          <cell r="CC133"/>
          <cell r="CD133"/>
          <cell r="CE133"/>
          <cell r="CF133"/>
          <cell r="CG133"/>
          <cell r="CH133"/>
          <cell r="CI133"/>
          <cell r="CJ133"/>
          <cell r="CK133"/>
          <cell r="CL133">
            <v>856691.29</v>
          </cell>
          <cell r="CM133">
            <v>769878.45</v>
          </cell>
          <cell r="CN133">
            <v>773601.28999999992</v>
          </cell>
          <cell r="CO133">
            <v>727592.78</v>
          </cell>
          <cell r="CP133">
            <v>758020.97</v>
          </cell>
          <cell r="CQ133">
            <v>838020.13</v>
          </cell>
          <cell r="CR133">
            <v>762497.01</v>
          </cell>
          <cell r="CS133">
            <v>752222.57000000007</v>
          </cell>
          <cell r="CT133">
            <v>723864.53</v>
          </cell>
          <cell r="CU133">
            <v>742928.23</v>
          </cell>
          <cell r="CV133">
            <v>790226.48</v>
          </cell>
          <cell r="CW133">
            <v>830946.64</v>
          </cell>
          <cell r="CX133">
            <v>787391.93</v>
          </cell>
          <cell r="CY133">
            <v>750881.70000000007</v>
          </cell>
          <cell r="CZ133">
            <v>778198.57</v>
          </cell>
          <cell r="DA133">
            <v>784872.99</v>
          </cell>
          <cell r="DB133">
            <v>785529.66</v>
          </cell>
          <cell r="DC133">
            <v>767283.89</v>
          </cell>
          <cell r="DD133">
            <v>789778.96</v>
          </cell>
          <cell r="DE133">
            <v>783083.89</v>
          </cell>
          <cell r="DF133">
            <v>634752.02</v>
          </cell>
          <cell r="DG133">
            <v>744374.14999999991</v>
          </cell>
          <cell r="DH133">
            <v>767245.7300000001</v>
          </cell>
          <cell r="DI133">
            <v>787645.36</v>
          </cell>
          <cell r="DJ133">
            <v>763272.39999999991</v>
          </cell>
          <cell r="DK133">
            <v>831465.28999999992</v>
          </cell>
          <cell r="DL133">
            <v>772909.91</v>
          </cell>
          <cell r="DM133">
            <v>816645.59000000008</v>
          </cell>
          <cell r="DN133">
            <v>767300.45</v>
          </cell>
          <cell r="DO133">
            <v>802723.24000000011</v>
          </cell>
          <cell r="DP133">
            <v>785125.16</v>
          </cell>
          <cell r="DQ133">
            <v>764361.98</v>
          </cell>
          <cell r="DR133">
            <v>692017.25</v>
          </cell>
          <cell r="DS133">
            <v>837968.17</v>
          </cell>
          <cell r="DT133">
            <v>818920.14</v>
          </cell>
          <cell r="DU133">
            <v>814676.10000000009</v>
          </cell>
          <cell r="DV133">
            <v>769418.02</v>
          </cell>
          <cell r="DW133">
            <v>831563.57</v>
          </cell>
          <cell r="DX133">
            <v>783624.27</v>
          </cell>
          <cell r="DY133">
            <v>819805.42</v>
          </cell>
          <cell r="DZ133">
            <v>801750.56</v>
          </cell>
          <cell r="EA133">
            <v>799845.83</v>
          </cell>
          <cell r="EB133">
            <v>815810.71</v>
          </cell>
          <cell r="EC133"/>
          <cell r="ED133"/>
          <cell r="EE133"/>
          <cell r="EF133"/>
          <cell r="EG133"/>
          <cell r="EH133"/>
          <cell r="EI133"/>
          <cell r="EJ133"/>
          <cell r="EK133"/>
          <cell r="EL133"/>
          <cell r="EM133"/>
          <cell r="EN133"/>
          <cell r="EO133"/>
          <cell r="EP133"/>
          <cell r="EQ133"/>
          <cell r="ER133"/>
          <cell r="ES133"/>
          <cell r="ET133"/>
          <cell r="EU133"/>
          <cell r="EV133"/>
          <cell r="EW133"/>
          <cell r="EX133"/>
          <cell r="EY133"/>
          <cell r="EZ133"/>
          <cell r="FA133"/>
          <cell r="FB133"/>
          <cell r="FC133"/>
          <cell r="FD133"/>
          <cell r="FE133"/>
          <cell r="FF133"/>
          <cell r="FG133"/>
          <cell r="FH133"/>
          <cell r="FI133"/>
          <cell r="FJ133"/>
          <cell r="FK133"/>
          <cell r="FL133"/>
          <cell r="FM133"/>
          <cell r="FN133"/>
          <cell r="FO133"/>
          <cell r="FP133"/>
          <cell r="FQ133"/>
          <cell r="FR133"/>
          <cell r="FS133"/>
          <cell r="FT133"/>
          <cell r="FU133"/>
          <cell r="FV133"/>
          <cell r="FW133"/>
          <cell r="FX133"/>
          <cell r="FY133"/>
          <cell r="FZ133"/>
          <cell r="GA133"/>
          <cell r="GB133"/>
          <cell r="GC133"/>
          <cell r="GD133"/>
          <cell r="GE133"/>
          <cell r="GF133"/>
          <cell r="GG133"/>
          <cell r="GH133"/>
          <cell r="GI133"/>
          <cell r="GJ133"/>
          <cell r="GK133"/>
          <cell r="GL133"/>
          <cell r="GM133"/>
          <cell r="GN133"/>
          <cell r="GO133"/>
          <cell r="GP133"/>
          <cell r="GQ133"/>
          <cell r="GR133"/>
          <cell r="GS133"/>
          <cell r="GT133"/>
          <cell r="GU133"/>
          <cell r="GV133"/>
          <cell r="GW133"/>
          <cell r="GX133"/>
          <cell r="GY133"/>
          <cell r="GZ133"/>
          <cell r="HA133"/>
          <cell r="HB133"/>
          <cell r="HC133"/>
          <cell r="HD133"/>
          <cell r="HE133"/>
          <cell r="HF133"/>
          <cell r="HG133"/>
          <cell r="HH133"/>
          <cell r="HI133"/>
          <cell r="HJ133"/>
          <cell r="HK133"/>
          <cell r="HL133"/>
          <cell r="HM133"/>
          <cell r="HN133"/>
          <cell r="HO133"/>
          <cell r="HP133"/>
          <cell r="HQ133"/>
          <cell r="HR133"/>
          <cell r="HS133"/>
          <cell r="HT133"/>
          <cell r="HU133"/>
          <cell r="HV133"/>
          <cell r="HW133"/>
          <cell r="HX133"/>
          <cell r="HY133"/>
          <cell r="HZ133"/>
          <cell r="IA133"/>
          <cell r="IB133"/>
          <cell r="IC133"/>
          <cell r="ID133"/>
          <cell r="IE133"/>
          <cell r="IF133"/>
          <cell r="IG133"/>
          <cell r="IH133"/>
          <cell r="II133"/>
          <cell r="IJ133"/>
          <cell r="IK133"/>
          <cell r="IL133"/>
          <cell r="IM133"/>
          <cell r="IN133"/>
          <cell r="IO133"/>
          <cell r="IP133"/>
          <cell r="IQ133"/>
          <cell r="IR133"/>
          <cell r="IS133"/>
          <cell r="IT133"/>
          <cell r="IU133"/>
          <cell r="IV133"/>
          <cell r="IW133"/>
          <cell r="IX133"/>
          <cell r="IY133"/>
          <cell r="IZ133"/>
          <cell r="JA133"/>
          <cell r="JB133"/>
          <cell r="JC133"/>
          <cell r="JD133"/>
          <cell r="JE133"/>
          <cell r="JF133"/>
          <cell r="JG133"/>
          <cell r="JH133"/>
          <cell r="JI133"/>
          <cell r="JJ133"/>
          <cell r="JK133"/>
          <cell r="JL133"/>
          <cell r="JM133"/>
          <cell r="JN133"/>
          <cell r="JO133"/>
          <cell r="JP133"/>
          <cell r="JQ133"/>
          <cell r="JR133"/>
          <cell r="JS133"/>
          <cell r="JT133"/>
          <cell r="JU133"/>
          <cell r="JV133"/>
          <cell r="JW133"/>
          <cell r="JX133"/>
          <cell r="JY133"/>
          <cell r="JZ133"/>
          <cell r="KA133"/>
          <cell r="KB133"/>
          <cell r="KC133"/>
          <cell r="KD133"/>
          <cell r="KE133"/>
          <cell r="KF133"/>
          <cell r="KG133"/>
          <cell r="KH133"/>
          <cell r="KI133"/>
          <cell r="KJ133"/>
          <cell r="KK133"/>
          <cell r="KL133"/>
          <cell r="KM133"/>
          <cell r="KN133"/>
          <cell r="KO133"/>
          <cell r="KP133"/>
          <cell r="KQ133"/>
          <cell r="KR133"/>
          <cell r="KS133"/>
          <cell r="KT133"/>
          <cell r="KU133"/>
          <cell r="KV133"/>
          <cell r="KW133"/>
          <cell r="KX133"/>
          <cell r="KY133"/>
          <cell r="KZ133"/>
          <cell r="LA133"/>
          <cell r="LB133"/>
          <cell r="LC133"/>
          <cell r="LD133"/>
          <cell r="LE133"/>
          <cell r="LF133"/>
          <cell r="LG133"/>
          <cell r="LH133"/>
          <cell r="LI133"/>
        </row>
        <row r="134">
          <cell r="D134">
            <v>4237</v>
          </cell>
          <cell r="E134" t="str">
            <v>Doprinos za zdravstvenu zaštitu penzionera</v>
          </cell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  <cell r="S134"/>
          <cell r="T134"/>
          <cell r="U134"/>
          <cell r="V134"/>
          <cell r="W134"/>
          <cell r="X134"/>
          <cell r="Y134"/>
          <cell r="Z134"/>
          <cell r="AA134"/>
          <cell r="AB134"/>
          <cell r="AC134"/>
          <cell r="AD134"/>
          <cell r="AE134"/>
          <cell r="AF134"/>
          <cell r="AG134"/>
          <cell r="AH134"/>
          <cell r="AI134"/>
          <cell r="AJ134"/>
          <cell r="AK134"/>
          <cell r="AL134"/>
          <cell r="AM134"/>
          <cell r="AN134"/>
          <cell r="AO134"/>
          <cell r="AP134"/>
          <cell r="AQ134"/>
          <cell r="AR134"/>
          <cell r="AS134"/>
          <cell r="AT134"/>
          <cell r="AU134"/>
          <cell r="AV134"/>
          <cell r="AW134"/>
          <cell r="AX134"/>
          <cell r="AY134"/>
          <cell r="AZ134"/>
          <cell r="BA134"/>
          <cell r="BB134"/>
          <cell r="BC134"/>
          <cell r="BD134"/>
          <cell r="BE134"/>
          <cell r="BF134"/>
          <cell r="BG134"/>
          <cell r="BH134"/>
          <cell r="BI134"/>
          <cell r="BJ134"/>
          <cell r="BK134"/>
          <cell r="BL134"/>
          <cell r="BM134"/>
          <cell r="BN134"/>
          <cell r="BO134"/>
          <cell r="BP134"/>
          <cell r="BQ134"/>
          <cell r="BR134"/>
          <cell r="BS134"/>
          <cell r="BT134"/>
          <cell r="BU134"/>
          <cell r="BV134"/>
          <cell r="BW134"/>
          <cell r="BX134"/>
          <cell r="BY134"/>
          <cell r="BZ134"/>
          <cell r="CA134"/>
          <cell r="CB134"/>
          <cell r="CC134"/>
          <cell r="CD134"/>
          <cell r="CE134"/>
          <cell r="CF134"/>
          <cell r="CG134"/>
          <cell r="CH134"/>
          <cell r="CI134"/>
          <cell r="CJ134"/>
          <cell r="CK134"/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/>
          <cell r="EB134"/>
          <cell r="EC134"/>
          <cell r="ED134"/>
          <cell r="EE134"/>
          <cell r="EF134"/>
          <cell r="EG134"/>
          <cell r="ET134"/>
          <cell r="EU134"/>
          <cell r="EV134"/>
          <cell r="EW134"/>
          <cell r="EX134"/>
          <cell r="EY134"/>
          <cell r="EZ134"/>
          <cell r="FA134"/>
          <cell r="FB134"/>
          <cell r="FC134"/>
          <cell r="FD134"/>
          <cell r="FE134"/>
          <cell r="FF134"/>
          <cell r="FG134"/>
          <cell r="FH134"/>
          <cell r="FI134"/>
          <cell r="FJ134"/>
          <cell r="FK134"/>
          <cell r="FL134"/>
          <cell r="FM134"/>
          <cell r="FN134"/>
          <cell r="FO134"/>
          <cell r="FP134"/>
          <cell r="FQ134"/>
          <cell r="FR134"/>
          <cell r="FS134"/>
          <cell r="FT134"/>
          <cell r="FU134"/>
          <cell r="FV134"/>
          <cell r="FW134"/>
          <cell r="FX134"/>
          <cell r="FY134"/>
          <cell r="FZ134"/>
          <cell r="GA134"/>
          <cell r="GB134"/>
          <cell r="GC134"/>
          <cell r="GD134"/>
          <cell r="GE134"/>
          <cell r="GF134"/>
          <cell r="GG134"/>
          <cell r="GH134"/>
          <cell r="GI134"/>
          <cell r="GJ134"/>
          <cell r="GK134"/>
          <cell r="GL134"/>
          <cell r="GM134"/>
          <cell r="GN134"/>
          <cell r="GO134"/>
          <cell r="GP134"/>
          <cell r="GQ134"/>
          <cell r="GR134"/>
          <cell r="GS134"/>
          <cell r="GT134"/>
          <cell r="GU134"/>
          <cell r="GV134"/>
          <cell r="GW134"/>
          <cell r="GX134"/>
          <cell r="GY134"/>
          <cell r="GZ134"/>
          <cell r="HA134"/>
          <cell r="HB134"/>
          <cell r="HC134"/>
          <cell r="HD134"/>
          <cell r="HE134"/>
          <cell r="HF134"/>
          <cell r="HG134"/>
          <cell r="HH134"/>
          <cell r="HI134"/>
          <cell r="HJ134"/>
          <cell r="HK134"/>
          <cell r="HL134"/>
          <cell r="HM134"/>
          <cell r="HN134"/>
          <cell r="HO134"/>
          <cell r="HP134"/>
          <cell r="HQ134"/>
          <cell r="HR134"/>
          <cell r="HS134"/>
          <cell r="HT134"/>
          <cell r="HU134"/>
          <cell r="HV134"/>
          <cell r="HW134"/>
          <cell r="HX134"/>
          <cell r="HY134"/>
          <cell r="HZ134"/>
          <cell r="IA134"/>
          <cell r="IB134"/>
          <cell r="IC134"/>
          <cell r="ID134"/>
          <cell r="IE134"/>
          <cell r="IF134"/>
          <cell r="IG134"/>
          <cell r="IH134"/>
          <cell r="II134"/>
          <cell r="IJ134"/>
          <cell r="IK134"/>
          <cell r="IL134"/>
          <cell r="IM134"/>
          <cell r="IN134"/>
          <cell r="IO134"/>
          <cell r="IP134"/>
          <cell r="IQ134"/>
          <cell r="IR134"/>
          <cell r="IS134"/>
          <cell r="IT134"/>
          <cell r="IU134"/>
          <cell r="IV134"/>
          <cell r="IW134"/>
          <cell r="IX134"/>
          <cell r="IY134"/>
          <cell r="IZ134"/>
          <cell r="JA134"/>
          <cell r="JB134"/>
          <cell r="JC134"/>
          <cell r="JD134"/>
          <cell r="JE134"/>
          <cell r="JF134"/>
          <cell r="JG134"/>
          <cell r="JH134"/>
          <cell r="JI134"/>
          <cell r="JJ134"/>
          <cell r="JK134"/>
          <cell r="JL134"/>
          <cell r="JM134"/>
          <cell r="JN134"/>
          <cell r="JO134"/>
          <cell r="JP134"/>
          <cell r="JQ134"/>
          <cell r="JR134"/>
          <cell r="JS134"/>
          <cell r="JT134"/>
          <cell r="JU134"/>
          <cell r="JV134"/>
          <cell r="JW134"/>
          <cell r="JX134"/>
          <cell r="JY134"/>
          <cell r="JZ134"/>
          <cell r="KA134"/>
          <cell r="KB134"/>
          <cell r="KC134"/>
          <cell r="KD134"/>
          <cell r="KE134"/>
          <cell r="KF134"/>
          <cell r="KG134"/>
          <cell r="KH134"/>
          <cell r="KI134"/>
          <cell r="KJ134"/>
          <cell r="KK134"/>
          <cell r="KL134"/>
          <cell r="KM134"/>
          <cell r="KN134"/>
          <cell r="KO134"/>
          <cell r="KP134"/>
          <cell r="KQ134"/>
          <cell r="KR134"/>
          <cell r="KS134"/>
          <cell r="KT134"/>
          <cell r="KU134"/>
          <cell r="KV134"/>
          <cell r="KW134"/>
          <cell r="KX134"/>
          <cell r="KY134"/>
          <cell r="KZ134"/>
          <cell r="LA134"/>
          <cell r="LB134"/>
          <cell r="LC134"/>
          <cell r="LD134"/>
          <cell r="LE134"/>
          <cell r="LF134"/>
          <cell r="LG134"/>
          <cell r="LH134"/>
          <cell r="LI134"/>
        </row>
        <row r="135">
          <cell r="C135">
            <v>424</v>
          </cell>
          <cell r="D135">
            <v>424</v>
          </cell>
          <cell r="E135" t="str">
            <v>Ostala prava iz oblasti zdravstvene zaštite</v>
          </cell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  <cell r="P135"/>
          <cell r="Q135"/>
          <cell r="R135"/>
          <cell r="S135"/>
          <cell r="T135"/>
          <cell r="U135"/>
          <cell r="V135"/>
          <cell r="W135"/>
          <cell r="X135"/>
          <cell r="Y135"/>
          <cell r="Z135"/>
          <cell r="AA135"/>
          <cell r="AB135"/>
          <cell r="AC135"/>
          <cell r="AD135"/>
          <cell r="AE135"/>
          <cell r="AF135"/>
          <cell r="AG135"/>
          <cell r="AH135"/>
          <cell r="AI135"/>
          <cell r="AJ135"/>
          <cell r="AK135"/>
          <cell r="AL135"/>
          <cell r="AM135"/>
          <cell r="AN135"/>
          <cell r="AO135"/>
          <cell r="AP135"/>
          <cell r="AQ135"/>
          <cell r="AR135"/>
          <cell r="AS135"/>
          <cell r="AT135"/>
          <cell r="AU135"/>
          <cell r="AV135"/>
          <cell r="AW135"/>
          <cell r="AX135"/>
          <cell r="AY135"/>
          <cell r="AZ135"/>
          <cell r="BA135"/>
          <cell r="BB135"/>
          <cell r="BC135"/>
          <cell r="BD135"/>
          <cell r="BE135"/>
          <cell r="BF135"/>
          <cell r="BG135"/>
          <cell r="BH135"/>
          <cell r="BI135"/>
          <cell r="BJ135"/>
          <cell r="BK135"/>
          <cell r="BL135"/>
          <cell r="BM135"/>
          <cell r="BN135"/>
          <cell r="BO135"/>
          <cell r="BP135"/>
          <cell r="BQ135"/>
          <cell r="BR135"/>
          <cell r="BS135"/>
          <cell r="BT135"/>
          <cell r="BU135"/>
          <cell r="BV135"/>
          <cell r="BW135"/>
          <cell r="BX135"/>
          <cell r="BY135"/>
          <cell r="BZ135"/>
          <cell r="CA135"/>
          <cell r="CB135"/>
          <cell r="CC135"/>
          <cell r="CD135"/>
          <cell r="CE135"/>
          <cell r="CF135"/>
          <cell r="CG135"/>
          <cell r="CH135"/>
          <cell r="CI135"/>
          <cell r="CJ135"/>
          <cell r="CK135"/>
          <cell r="CL135">
            <v>639432.91000000015</v>
          </cell>
          <cell r="CM135">
            <v>1579093.2500000002</v>
          </cell>
          <cell r="CN135">
            <v>626460.35000000009</v>
          </cell>
          <cell r="CO135">
            <v>1544704.7100000004</v>
          </cell>
          <cell r="CP135">
            <v>1166317.4599999997</v>
          </cell>
          <cell r="CQ135">
            <v>678250.89000000025</v>
          </cell>
          <cell r="CR135">
            <v>1306714.3699999999</v>
          </cell>
          <cell r="CS135">
            <v>1105331.22</v>
          </cell>
          <cell r="CT135">
            <v>1786629.0099999988</v>
          </cell>
          <cell r="CU135">
            <v>1261101.8699999999</v>
          </cell>
          <cell r="CV135">
            <v>1076426.2</v>
          </cell>
          <cell r="CW135">
            <v>2021633.8499999987</v>
          </cell>
          <cell r="CX135">
            <v>1293482.7299999997</v>
          </cell>
          <cell r="CY135">
            <v>1086849.98</v>
          </cell>
          <cell r="CZ135">
            <v>818430.35000000021</v>
          </cell>
          <cell r="DA135">
            <v>1570673.3899999997</v>
          </cell>
          <cell r="DB135">
            <v>1228987.79</v>
          </cell>
          <cell r="DC135">
            <v>1337111.7700000003</v>
          </cell>
          <cell r="DD135">
            <v>1115187.44</v>
          </cell>
          <cell r="DE135">
            <v>1756755.5599999998</v>
          </cell>
          <cell r="DF135">
            <v>609320.99</v>
          </cell>
          <cell r="DG135">
            <v>1504324.0299999996</v>
          </cell>
          <cell r="DH135">
            <v>1467582.65</v>
          </cell>
          <cell r="DI135">
            <v>1426429.0600000005</v>
          </cell>
          <cell r="DJ135">
            <v>2071244.14</v>
          </cell>
          <cell r="DK135">
            <v>1199019.9400000002</v>
          </cell>
          <cell r="DL135">
            <v>1102979.5</v>
          </cell>
          <cell r="DM135">
            <v>1146889.2000000004</v>
          </cell>
          <cell r="DN135">
            <v>1220185.26</v>
          </cell>
          <cell r="DO135">
            <v>594321.54</v>
          </cell>
          <cell r="DP135">
            <v>1273205.0199999998</v>
          </cell>
          <cell r="DQ135">
            <v>1006470.19</v>
          </cell>
          <cell r="DR135">
            <v>1242793.6300000001</v>
          </cell>
          <cell r="DS135">
            <v>1182832.1200000001</v>
          </cell>
          <cell r="DT135">
            <v>745599.45999999985</v>
          </cell>
          <cell r="DU135">
            <v>1664459.9999999995</v>
          </cell>
          <cell r="DV135">
            <v>1150369.68</v>
          </cell>
          <cell r="DW135">
            <v>923381.67999999959</v>
          </cell>
          <cell r="DX135">
            <v>1480160.7099999995</v>
          </cell>
          <cell r="DY135">
            <v>951748.64000000013</v>
          </cell>
          <cell r="DZ135">
            <v>1197411.44</v>
          </cell>
          <cell r="EA135">
            <v>1025179.4</v>
          </cell>
          <cell r="EB135">
            <v>630668.05000000005</v>
          </cell>
          <cell r="EC135">
            <v>1198731.9099999999</v>
          </cell>
          <cell r="ED135">
            <v>1323846.92</v>
          </cell>
          <cell r="EE135">
            <v>1613956.28</v>
          </cell>
          <cell r="EF135">
            <v>1810820.34</v>
          </cell>
          <cell r="EG135">
            <v>2973474.95</v>
          </cell>
          <cell r="EH135">
            <v>202511.01</v>
          </cell>
          <cell r="EI135">
            <v>1122393.47</v>
          </cell>
          <cell r="EJ135">
            <v>2105961.34</v>
          </cell>
          <cell r="EK135">
            <v>1278855.19</v>
          </cell>
          <cell r="EL135">
            <v>1134813.47</v>
          </cell>
          <cell r="EM135">
            <v>1335830.71</v>
          </cell>
          <cell r="EN135">
            <v>1666149.56</v>
          </cell>
          <cell r="EO135">
            <v>1463570.61</v>
          </cell>
          <cell r="EP135">
            <v>1518302.55</v>
          </cell>
          <cell r="EQ135">
            <v>1424217.95</v>
          </cell>
          <cell r="ER135">
            <v>1512893.76</v>
          </cell>
          <cell r="ES135">
            <v>1723879.49</v>
          </cell>
          <cell r="ET135">
            <v>1365364.87</v>
          </cell>
          <cell r="EU135">
            <v>1602918.54</v>
          </cell>
          <cell r="EV135">
            <v>2368731.41</v>
          </cell>
          <cell r="EW135">
            <v>425632.96</v>
          </cell>
          <cell r="EX135">
            <v>1118465.46</v>
          </cell>
          <cell r="EY135">
            <v>2503607.61</v>
          </cell>
          <cell r="EZ135">
            <v>1103217.6599999999</v>
          </cell>
          <cell r="FA135">
            <v>1728889.83</v>
          </cell>
          <cell r="FB135">
            <v>1736713.62</v>
          </cell>
          <cell r="FC135">
            <v>1661059.04</v>
          </cell>
          <cell r="FD135">
            <v>2052677.16</v>
          </cell>
          <cell r="FE135">
            <v>2337551.12</v>
          </cell>
          <cell r="FF135">
            <v>1579079.63</v>
          </cell>
          <cell r="FG135">
            <v>1855950.15</v>
          </cell>
          <cell r="FH135">
            <v>1427147.65</v>
          </cell>
          <cell r="FI135">
            <v>1689956.36</v>
          </cell>
          <cell r="FJ135">
            <v>1914804.54</v>
          </cell>
          <cell r="FK135">
            <v>1732967.4</v>
          </cell>
          <cell r="FL135">
            <v>1746404.92</v>
          </cell>
          <cell r="FM135">
            <v>1448048.69</v>
          </cell>
          <cell r="FN135">
            <v>1671066.3</v>
          </cell>
          <cell r="FO135">
            <v>2220320.35</v>
          </cell>
          <cell r="FP135">
            <v>992005.1</v>
          </cell>
          <cell r="FQ135">
            <v>3421539.53</v>
          </cell>
          <cell r="FR135"/>
          <cell r="FS135"/>
          <cell r="FT135"/>
          <cell r="FU135"/>
          <cell r="FV135"/>
          <cell r="FW135"/>
          <cell r="FX135"/>
          <cell r="FY135"/>
          <cell r="FZ135"/>
          <cell r="GA135"/>
          <cell r="GB135"/>
          <cell r="GC135"/>
          <cell r="GD135"/>
          <cell r="GE135"/>
          <cell r="GF135"/>
          <cell r="GG135"/>
          <cell r="GH135"/>
          <cell r="GI135"/>
          <cell r="GJ135"/>
          <cell r="GK135"/>
          <cell r="GL135"/>
          <cell r="GM135"/>
          <cell r="GN135"/>
          <cell r="GO135"/>
          <cell r="GP135"/>
          <cell r="GQ135"/>
          <cell r="GR135"/>
          <cell r="GS135"/>
          <cell r="GT135"/>
          <cell r="GU135"/>
          <cell r="GV135"/>
          <cell r="GW135"/>
          <cell r="GX135"/>
          <cell r="GY135"/>
          <cell r="GZ135"/>
          <cell r="HA135"/>
          <cell r="HB135"/>
          <cell r="HC135"/>
          <cell r="HD135"/>
          <cell r="HE135"/>
          <cell r="HF135"/>
          <cell r="HG135"/>
          <cell r="HH135"/>
          <cell r="HI135"/>
          <cell r="HJ135"/>
          <cell r="HK135"/>
          <cell r="HL135"/>
          <cell r="HM135"/>
          <cell r="HN135"/>
          <cell r="HO135"/>
          <cell r="HP135"/>
          <cell r="HQ135"/>
          <cell r="HR135"/>
          <cell r="HS135"/>
          <cell r="HT135"/>
          <cell r="HU135"/>
          <cell r="HV135"/>
          <cell r="HW135"/>
          <cell r="HX135"/>
          <cell r="HY135"/>
          <cell r="HZ135"/>
          <cell r="IA135"/>
          <cell r="IB135"/>
          <cell r="IC135"/>
          <cell r="ID135"/>
          <cell r="IE135"/>
          <cell r="IF135"/>
          <cell r="IG135"/>
          <cell r="IH135"/>
          <cell r="II135"/>
          <cell r="IJ135"/>
          <cell r="IK135"/>
          <cell r="IL135"/>
          <cell r="IM135"/>
          <cell r="IN135"/>
          <cell r="IO135"/>
          <cell r="IP135"/>
          <cell r="IQ135"/>
          <cell r="IR135"/>
          <cell r="IS135"/>
          <cell r="IT135"/>
          <cell r="IU135"/>
          <cell r="IV135"/>
          <cell r="IW135"/>
          <cell r="IX135"/>
          <cell r="IY135"/>
          <cell r="IZ135"/>
          <cell r="JA135"/>
          <cell r="JB135"/>
          <cell r="JC135"/>
          <cell r="JD135"/>
          <cell r="JE135"/>
          <cell r="JF135"/>
          <cell r="JG135"/>
          <cell r="JH135"/>
          <cell r="JI135"/>
          <cell r="JJ135"/>
          <cell r="JK135"/>
          <cell r="JL135"/>
          <cell r="JM135"/>
          <cell r="JN135"/>
          <cell r="JO135"/>
          <cell r="JP135"/>
          <cell r="JQ135"/>
          <cell r="JR135"/>
          <cell r="JS135"/>
          <cell r="JT135"/>
          <cell r="JU135"/>
          <cell r="JV135"/>
          <cell r="JW135"/>
          <cell r="JX135"/>
          <cell r="JY135"/>
          <cell r="JZ135"/>
          <cell r="KA135"/>
          <cell r="KB135"/>
          <cell r="KC135"/>
          <cell r="KD135"/>
          <cell r="KE135"/>
          <cell r="KF135"/>
          <cell r="KG135"/>
          <cell r="KH135"/>
          <cell r="KI135"/>
          <cell r="KJ135"/>
          <cell r="KK135"/>
          <cell r="KL135"/>
          <cell r="KM135"/>
          <cell r="KN135"/>
          <cell r="KO135"/>
          <cell r="KP135"/>
          <cell r="KQ135"/>
          <cell r="KR135"/>
          <cell r="KS135"/>
          <cell r="KT135"/>
          <cell r="KU135"/>
          <cell r="KV135"/>
          <cell r="KW135"/>
          <cell r="KX135"/>
          <cell r="KY135"/>
          <cell r="KZ135"/>
          <cell r="LA135"/>
          <cell r="LB135"/>
          <cell r="LC135"/>
          <cell r="LD135"/>
          <cell r="LE135"/>
          <cell r="LF135"/>
          <cell r="LG135"/>
          <cell r="LH135"/>
          <cell r="LI135"/>
        </row>
        <row r="136">
          <cell r="D136">
            <v>4241</v>
          </cell>
          <cell r="E136" t="str">
            <v>Liječenje van Crne Gore</v>
          </cell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  <cell r="S136"/>
          <cell r="T136"/>
          <cell r="U136"/>
          <cell r="V136"/>
          <cell r="W136"/>
          <cell r="X136"/>
          <cell r="Y136"/>
          <cell r="Z136"/>
          <cell r="AA136"/>
          <cell r="AB136"/>
          <cell r="AC136"/>
          <cell r="AD136"/>
          <cell r="AE136"/>
          <cell r="AF136"/>
          <cell r="AG136"/>
          <cell r="AH136"/>
          <cell r="AI136"/>
          <cell r="AJ136"/>
          <cell r="AK136"/>
          <cell r="AL136"/>
          <cell r="AM136"/>
          <cell r="AN136"/>
          <cell r="AO136"/>
          <cell r="AP136"/>
          <cell r="AQ136"/>
          <cell r="AR136"/>
          <cell r="AS136"/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/>
          <cell r="BG136"/>
          <cell r="BH136"/>
          <cell r="BI136"/>
          <cell r="BJ136"/>
          <cell r="BK136"/>
          <cell r="BL136"/>
          <cell r="BM136"/>
          <cell r="BN136"/>
          <cell r="BO136"/>
          <cell r="BP136"/>
          <cell r="BQ136"/>
          <cell r="BR136"/>
          <cell r="BS136"/>
          <cell r="BT136"/>
          <cell r="BU136"/>
          <cell r="BV136"/>
          <cell r="BW136"/>
          <cell r="BX136"/>
          <cell r="BY136"/>
          <cell r="BZ136"/>
          <cell r="CA136"/>
          <cell r="CB136"/>
          <cell r="CC136"/>
          <cell r="CD136"/>
          <cell r="CE136"/>
          <cell r="CF136"/>
          <cell r="CG136"/>
          <cell r="CH136"/>
          <cell r="CI136"/>
          <cell r="CJ136"/>
          <cell r="CK136"/>
          <cell r="CL136">
            <v>639432.91000000015</v>
          </cell>
          <cell r="CM136">
            <v>1579093.2500000002</v>
          </cell>
          <cell r="CN136">
            <v>626460.35000000009</v>
          </cell>
          <cell r="CO136">
            <v>1544704.7100000004</v>
          </cell>
          <cell r="CP136">
            <v>1166317.4599999997</v>
          </cell>
          <cell r="CQ136">
            <v>678250.89000000025</v>
          </cell>
          <cell r="CR136">
            <v>1306714.3699999999</v>
          </cell>
          <cell r="CS136">
            <v>1105331.22</v>
          </cell>
          <cell r="CT136">
            <v>1786629.0099999988</v>
          </cell>
          <cell r="CU136">
            <v>1261101.8699999999</v>
          </cell>
          <cell r="CV136">
            <v>1076426.2</v>
          </cell>
          <cell r="CW136">
            <v>2021633.8499999987</v>
          </cell>
          <cell r="CX136">
            <v>1293482.7299999997</v>
          </cell>
          <cell r="CY136">
            <v>1086849.98</v>
          </cell>
          <cell r="CZ136">
            <v>818430.35000000021</v>
          </cell>
          <cell r="DA136">
            <v>1570673.3899999997</v>
          </cell>
          <cell r="DB136">
            <v>1228987.79</v>
          </cell>
          <cell r="DC136">
            <v>1337111.7700000003</v>
          </cell>
          <cell r="DD136">
            <v>1115187.44</v>
          </cell>
          <cell r="DE136">
            <v>1756755.5599999998</v>
          </cell>
          <cell r="DF136">
            <v>609320.99</v>
          </cell>
          <cell r="DG136">
            <v>1504324.0299999996</v>
          </cell>
          <cell r="DH136">
            <v>1467582.65</v>
          </cell>
          <cell r="DI136">
            <v>1426429.0600000005</v>
          </cell>
          <cell r="DJ136">
            <v>2071244.14</v>
          </cell>
          <cell r="DK136">
            <v>1199019.9400000002</v>
          </cell>
          <cell r="DL136">
            <v>1102979.5</v>
          </cell>
          <cell r="DM136">
            <v>1146889.2000000004</v>
          </cell>
          <cell r="DN136">
            <v>1220185.26</v>
          </cell>
          <cell r="DO136">
            <v>594321.54</v>
          </cell>
          <cell r="DP136">
            <v>1273205.0199999998</v>
          </cell>
          <cell r="DQ136">
            <v>1006470.19</v>
          </cell>
          <cell r="DR136">
            <v>1242793.6300000001</v>
          </cell>
          <cell r="DS136">
            <v>1182832.1200000001</v>
          </cell>
          <cell r="DT136">
            <v>745599.45999999985</v>
          </cell>
          <cell r="DU136">
            <v>1664459.9999999995</v>
          </cell>
          <cell r="DV136">
            <v>1150369.68</v>
          </cell>
          <cell r="DW136">
            <v>923381.67999999959</v>
          </cell>
          <cell r="DX136">
            <v>1480160.7099999995</v>
          </cell>
          <cell r="DY136">
            <v>951748.64000000013</v>
          </cell>
          <cell r="DZ136">
            <v>1197411.44</v>
          </cell>
          <cell r="EB136"/>
          <cell r="EC136"/>
          <cell r="ED136"/>
          <cell r="EE136"/>
          <cell r="EF136"/>
          <cell r="EG136"/>
          <cell r="ET136"/>
          <cell r="EU136"/>
          <cell r="EV136"/>
          <cell r="EW136"/>
          <cell r="EX136"/>
          <cell r="EY136"/>
          <cell r="EZ136"/>
          <cell r="FA136"/>
          <cell r="FB136"/>
          <cell r="FC136"/>
          <cell r="FD136"/>
          <cell r="FE136"/>
          <cell r="FF136"/>
          <cell r="FG136"/>
          <cell r="FH136"/>
          <cell r="FI136"/>
          <cell r="FJ136"/>
          <cell r="FK136"/>
          <cell r="FL136"/>
          <cell r="FM136"/>
          <cell r="FN136"/>
          <cell r="FO136"/>
          <cell r="FP136"/>
          <cell r="FQ136"/>
          <cell r="FR136"/>
          <cell r="FS136"/>
          <cell r="FT136"/>
          <cell r="FU136"/>
          <cell r="FV136"/>
          <cell r="FW136"/>
          <cell r="FX136"/>
          <cell r="FY136"/>
          <cell r="FZ136"/>
          <cell r="GA136"/>
          <cell r="GB136"/>
          <cell r="GC136"/>
          <cell r="GD136"/>
          <cell r="GE136"/>
          <cell r="GF136"/>
          <cell r="GG136"/>
          <cell r="GH136"/>
          <cell r="GI136"/>
          <cell r="GJ136"/>
          <cell r="GK136"/>
          <cell r="GL136"/>
          <cell r="GM136"/>
          <cell r="GN136"/>
          <cell r="GO136"/>
          <cell r="GP136"/>
          <cell r="GQ136"/>
          <cell r="GR136"/>
          <cell r="GS136"/>
          <cell r="GT136"/>
          <cell r="GU136"/>
          <cell r="GV136"/>
          <cell r="GW136"/>
          <cell r="GX136"/>
          <cell r="GY136"/>
          <cell r="GZ136"/>
          <cell r="HA136"/>
          <cell r="HB136"/>
          <cell r="HC136"/>
          <cell r="HD136"/>
          <cell r="HE136"/>
          <cell r="HF136"/>
          <cell r="HG136"/>
          <cell r="HH136"/>
          <cell r="HI136"/>
          <cell r="HJ136"/>
          <cell r="HK136"/>
          <cell r="HL136"/>
          <cell r="HM136"/>
          <cell r="HN136"/>
          <cell r="HO136"/>
          <cell r="HP136"/>
          <cell r="HQ136"/>
          <cell r="HR136"/>
          <cell r="HS136"/>
          <cell r="HT136"/>
          <cell r="HU136"/>
          <cell r="HV136"/>
          <cell r="HW136"/>
          <cell r="HX136"/>
          <cell r="HY136"/>
          <cell r="HZ136"/>
          <cell r="IA136"/>
          <cell r="IB136"/>
          <cell r="IC136"/>
          <cell r="ID136"/>
          <cell r="IE136"/>
          <cell r="IF136"/>
          <cell r="IG136"/>
          <cell r="IH136"/>
          <cell r="II136"/>
          <cell r="IJ136"/>
          <cell r="IK136"/>
          <cell r="IL136"/>
          <cell r="IM136"/>
          <cell r="IN136"/>
          <cell r="IO136"/>
          <cell r="IP136"/>
          <cell r="IQ136"/>
          <cell r="IR136"/>
          <cell r="IS136"/>
          <cell r="IT136"/>
          <cell r="IU136"/>
          <cell r="IV136"/>
          <cell r="IW136"/>
          <cell r="IX136"/>
          <cell r="IY136"/>
          <cell r="IZ136"/>
          <cell r="JA136"/>
          <cell r="JB136"/>
          <cell r="JC136"/>
          <cell r="JD136"/>
          <cell r="JE136"/>
          <cell r="JF136"/>
          <cell r="JG136"/>
          <cell r="JH136"/>
          <cell r="JI136"/>
          <cell r="JJ136"/>
          <cell r="JK136"/>
          <cell r="JL136"/>
          <cell r="JM136"/>
          <cell r="JN136"/>
          <cell r="JO136"/>
          <cell r="JP136"/>
          <cell r="JQ136"/>
          <cell r="JR136"/>
          <cell r="JS136"/>
          <cell r="JT136"/>
          <cell r="JU136"/>
          <cell r="JV136"/>
          <cell r="JW136"/>
          <cell r="JX136"/>
          <cell r="JY136"/>
          <cell r="JZ136"/>
          <cell r="KA136"/>
          <cell r="KB136"/>
          <cell r="KC136"/>
          <cell r="KD136"/>
          <cell r="KE136"/>
          <cell r="KF136"/>
          <cell r="KG136"/>
          <cell r="KH136"/>
          <cell r="KI136"/>
          <cell r="KJ136"/>
          <cell r="KK136"/>
          <cell r="KL136"/>
          <cell r="KM136"/>
          <cell r="KN136"/>
          <cell r="KO136"/>
          <cell r="KP136"/>
          <cell r="KQ136"/>
          <cell r="KR136"/>
          <cell r="KS136"/>
          <cell r="KT136"/>
          <cell r="KU136"/>
          <cell r="KV136"/>
          <cell r="KW136"/>
          <cell r="KX136"/>
          <cell r="KY136"/>
          <cell r="KZ136"/>
          <cell r="LA136"/>
          <cell r="LB136"/>
          <cell r="LC136"/>
          <cell r="LD136"/>
          <cell r="LE136"/>
          <cell r="LF136"/>
          <cell r="LG136"/>
          <cell r="LH136"/>
          <cell r="LI136"/>
        </row>
        <row r="137">
          <cell r="C137">
            <v>425</v>
          </cell>
          <cell r="D137">
            <v>425</v>
          </cell>
          <cell r="E137" t="str">
            <v>Ostala prava iz zdravstvenog osiguranja</v>
          </cell>
          <cell r="F137"/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Q137"/>
          <cell r="R137"/>
          <cell r="S137"/>
          <cell r="T137"/>
          <cell r="U137"/>
          <cell r="V137"/>
          <cell r="W137"/>
          <cell r="X137"/>
          <cell r="Y137"/>
          <cell r="Z137"/>
          <cell r="AA137"/>
          <cell r="AB137"/>
          <cell r="AC137"/>
          <cell r="AD137"/>
          <cell r="AE137"/>
          <cell r="AF137"/>
          <cell r="AG137"/>
          <cell r="AH137"/>
          <cell r="AI137"/>
          <cell r="AJ137"/>
          <cell r="AK137"/>
          <cell r="AL137"/>
          <cell r="AM137"/>
          <cell r="AN137"/>
          <cell r="AO137"/>
          <cell r="AP137"/>
          <cell r="AQ137"/>
          <cell r="AR137"/>
          <cell r="AS137"/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  <cell r="BF137"/>
          <cell r="BG137"/>
          <cell r="BH137"/>
          <cell r="BI137"/>
          <cell r="BJ137"/>
          <cell r="BK137"/>
          <cell r="BL137"/>
          <cell r="BM137"/>
          <cell r="BN137"/>
          <cell r="BO137"/>
          <cell r="BP137"/>
          <cell r="BQ137"/>
          <cell r="BR137"/>
          <cell r="BS137"/>
          <cell r="BT137"/>
          <cell r="BU137"/>
          <cell r="BV137"/>
          <cell r="BW137"/>
          <cell r="BX137"/>
          <cell r="BY137"/>
          <cell r="BZ137"/>
          <cell r="CA137"/>
          <cell r="CB137"/>
          <cell r="CC137"/>
          <cell r="CD137"/>
          <cell r="CE137"/>
          <cell r="CF137"/>
          <cell r="CG137"/>
          <cell r="CH137"/>
          <cell r="CI137"/>
          <cell r="CJ137"/>
          <cell r="CK137"/>
          <cell r="CL137">
            <v>370401.12000000005</v>
          </cell>
          <cell r="CM137">
            <v>620552.5199999999</v>
          </cell>
          <cell r="CN137">
            <v>638457.29</v>
          </cell>
          <cell r="CO137">
            <v>505586.33999999991</v>
          </cell>
          <cell r="CP137">
            <v>569999.48</v>
          </cell>
          <cell r="CQ137">
            <v>860418.68</v>
          </cell>
          <cell r="CR137">
            <v>568338.07999999984</v>
          </cell>
          <cell r="CS137">
            <v>637853.68000000005</v>
          </cell>
          <cell r="CT137">
            <v>721453.06999999983</v>
          </cell>
          <cell r="CU137">
            <v>561941.62</v>
          </cell>
          <cell r="CV137">
            <v>443816.17000000004</v>
          </cell>
          <cell r="CW137">
            <v>1363707.3099999996</v>
          </cell>
          <cell r="CX137">
            <v>503185.41000000003</v>
          </cell>
          <cell r="CY137">
            <v>426354.28999999992</v>
          </cell>
          <cell r="CZ137">
            <v>628953.87</v>
          </cell>
          <cell r="DA137">
            <v>620067.23</v>
          </cell>
          <cell r="DB137">
            <v>662196.34000000008</v>
          </cell>
          <cell r="DC137">
            <v>772197.06999999983</v>
          </cell>
          <cell r="DD137">
            <v>705999.46</v>
          </cell>
          <cell r="DE137">
            <v>680678.52000000025</v>
          </cell>
          <cell r="DF137">
            <v>658703.32999999996</v>
          </cell>
          <cell r="DG137">
            <v>796557.62999999977</v>
          </cell>
          <cell r="DH137">
            <v>890787.12000000023</v>
          </cell>
          <cell r="DI137">
            <v>743659.84</v>
          </cell>
          <cell r="DJ137">
            <v>749043.34</v>
          </cell>
          <cell r="DK137">
            <v>616767.44999999984</v>
          </cell>
          <cell r="DL137">
            <v>535380.03</v>
          </cell>
          <cell r="DM137">
            <v>653304.86999999988</v>
          </cell>
          <cell r="DN137">
            <v>766570.99</v>
          </cell>
          <cell r="DO137">
            <v>569528.72</v>
          </cell>
          <cell r="DP137">
            <v>637917.58999999985</v>
          </cell>
          <cell r="DQ137">
            <v>324544.67999999993</v>
          </cell>
          <cell r="DR137">
            <v>1008401.7400000005</v>
          </cell>
          <cell r="DS137">
            <v>718254.19</v>
          </cell>
          <cell r="DT137">
            <v>778942.84</v>
          </cell>
          <cell r="DU137">
            <v>702885.63</v>
          </cell>
          <cell r="DV137">
            <v>652321.29999999981</v>
          </cell>
          <cell r="DW137">
            <v>711488.03</v>
          </cell>
          <cell r="DX137">
            <v>727068.71999999986</v>
          </cell>
          <cell r="DY137">
            <v>744546.84000000008</v>
          </cell>
          <cell r="DZ137">
            <v>845214.7</v>
          </cell>
          <cell r="EA137">
            <v>704498.55</v>
          </cell>
          <cell r="EB137">
            <v>527845.81999999995</v>
          </cell>
          <cell r="EC137">
            <v>606574.91</v>
          </cell>
          <cell r="ED137">
            <v>1032313.21</v>
          </cell>
          <cell r="EE137">
            <v>702384.14</v>
          </cell>
          <cell r="EF137">
            <v>706462.4</v>
          </cell>
          <cell r="EG137">
            <v>3305498.13</v>
          </cell>
          <cell r="EH137">
            <v>266542</v>
          </cell>
          <cell r="EI137">
            <v>813711.97</v>
          </cell>
          <cell r="EJ137">
            <v>753027.44</v>
          </cell>
          <cell r="EK137">
            <v>524268.09</v>
          </cell>
          <cell r="EL137">
            <v>1044437.47</v>
          </cell>
          <cell r="EM137">
            <v>791930.72</v>
          </cell>
          <cell r="EN137">
            <v>567515.49</v>
          </cell>
          <cell r="EO137">
            <v>700345.86</v>
          </cell>
          <cell r="EP137">
            <v>933405.66</v>
          </cell>
          <cell r="EQ137">
            <v>704680.49</v>
          </cell>
          <cell r="ER137">
            <v>758794.16</v>
          </cell>
          <cell r="ES137">
            <v>765627.44</v>
          </cell>
          <cell r="ET137">
            <v>735682.19</v>
          </cell>
          <cell r="EU137">
            <v>711043.97</v>
          </cell>
          <cell r="EV137">
            <v>763993.21</v>
          </cell>
          <cell r="EW137">
            <v>523366.82</v>
          </cell>
          <cell r="EX137">
            <v>710595.63</v>
          </cell>
          <cell r="EY137">
            <v>865086.19</v>
          </cell>
          <cell r="EZ137">
            <v>905597.97</v>
          </cell>
          <cell r="FA137">
            <v>3554670.62</v>
          </cell>
          <cell r="FB137">
            <v>1229369.33</v>
          </cell>
          <cell r="FC137">
            <v>891958.79</v>
          </cell>
          <cell r="FD137">
            <v>1174417.8</v>
          </cell>
          <cell r="FE137">
            <v>1173117.46</v>
          </cell>
          <cell r="FF137">
            <v>492655.92</v>
          </cell>
          <cell r="FG137">
            <v>1081000.8899999999</v>
          </cell>
          <cell r="FH137">
            <v>1075486.77</v>
          </cell>
          <cell r="FI137">
            <v>779978.55</v>
          </cell>
          <cell r="FJ137">
            <v>905277.52</v>
          </cell>
          <cell r="FK137">
            <v>909731.61</v>
          </cell>
          <cell r="FL137">
            <v>1039591.19</v>
          </cell>
          <cell r="FM137">
            <v>741808.15</v>
          </cell>
          <cell r="FN137">
            <v>1105589.55</v>
          </cell>
          <cell r="FO137">
            <v>969966.85</v>
          </cell>
          <cell r="FP137">
            <v>754479.33</v>
          </cell>
          <cell r="FQ137">
            <v>1667870.26</v>
          </cell>
          <cell r="FR137"/>
          <cell r="FS137"/>
          <cell r="FT137"/>
          <cell r="FU137"/>
          <cell r="FV137"/>
          <cell r="FW137"/>
          <cell r="FX137"/>
          <cell r="FY137"/>
          <cell r="FZ137"/>
          <cell r="GA137"/>
          <cell r="GB137"/>
          <cell r="GC137"/>
          <cell r="GD137"/>
          <cell r="GE137"/>
          <cell r="GF137"/>
          <cell r="GG137"/>
          <cell r="GH137"/>
          <cell r="GI137"/>
          <cell r="GJ137"/>
          <cell r="GK137"/>
          <cell r="GL137"/>
          <cell r="GM137"/>
          <cell r="GN137"/>
          <cell r="GO137"/>
          <cell r="GP137"/>
          <cell r="GQ137"/>
          <cell r="GR137"/>
          <cell r="GS137"/>
          <cell r="GT137"/>
          <cell r="GU137"/>
          <cell r="GV137"/>
          <cell r="GW137"/>
          <cell r="GX137"/>
          <cell r="GY137"/>
          <cell r="GZ137"/>
          <cell r="HA137"/>
          <cell r="HB137"/>
          <cell r="HC137"/>
          <cell r="HD137"/>
          <cell r="HE137"/>
          <cell r="HF137"/>
          <cell r="HG137"/>
          <cell r="HH137"/>
          <cell r="HI137"/>
          <cell r="HJ137"/>
          <cell r="HK137"/>
          <cell r="HL137"/>
          <cell r="HM137"/>
          <cell r="HN137"/>
          <cell r="HO137"/>
          <cell r="HP137"/>
          <cell r="HQ137"/>
          <cell r="HR137"/>
          <cell r="HS137"/>
          <cell r="HT137"/>
          <cell r="HU137"/>
          <cell r="HV137"/>
          <cell r="HW137"/>
          <cell r="HX137"/>
          <cell r="HY137"/>
          <cell r="HZ137"/>
          <cell r="IA137"/>
          <cell r="IB137"/>
          <cell r="IC137"/>
          <cell r="ID137"/>
          <cell r="IE137"/>
          <cell r="IF137"/>
          <cell r="IG137"/>
          <cell r="IH137"/>
          <cell r="II137"/>
          <cell r="IJ137"/>
          <cell r="IK137"/>
          <cell r="IL137"/>
          <cell r="IM137"/>
          <cell r="IN137"/>
          <cell r="IO137"/>
          <cell r="IP137"/>
          <cell r="IQ137"/>
          <cell r="IR137"/>
          <cell r="IS137"/>
          <cell r="IT137"/>
          <cell r="IU137"/>
          <cell r="IV137"/>
          <cell r="IW137"/>
          <cell r="IX137"/>
          <cell r="IY137"/>
          <cell r="IZ137"/>
          <cell r="JA137"/>
          <cell r="JB137"/>
          <cell r="JC137"/>
          <cell r="JD137"/>
          <cell r="JE137"/>
          <cell r="JF137"/>
          <cell r="JG137"/>
          <cell r="JH137"/>
          <cell r="JI137"/>
          <cell r="JJ137"/>
          <cell r="JK137"/>
          <cell r="JL137"/>
          <cell r="JM137"/>
          <cell r="JN137"/>
          <cell r="JO137"/>
          <cell r="JP137"/>
          <cell r="JQ137"/>
          <cell r="JR137"/>
          <cell r="JS137"/>
          <cell r="JT137"/>
          <cell r="JU137"/>
          <cell r="JV137"/>
          <cell r="JW137"/>
          <cell r="JX137"/>
          <cell r="JY137"/>
          <cell r="JZ137"/>
          <cell r="KA137"/>
          <cell r="KB137"/>
          <cell r="KC137"/>
          <cell r="KD137"/>
          <cell r="KE137"/>
          <cell r="KF137"/>
          <cell r="KG137"/>
          <cell r="KH137"/>
          <cell r="KI137"/>
          <cell r="KJ137"/>
          <cell r="KK137"/>
          <cell r="KL137"/>
          <cell r="KM137"/>
          <cell r="KN137"/>
          <cell r="KO137"/>
          <cell r="KP137"/>
          <cell r="KQ137"/>
          <cell r="KR137"/>
          <cell r="KS137"/>
          <cell r="KT137"/>
          <cell r="KU137"/>
          <cell r="KV137"/>
          <cell r="KW137"/>
          <cell r="KX137"/>
          <cell r="KY137"/>
          <cell r="KZ137"/>
          <cell r="LA137"/>
          <cell r="LB137"/>
          <cell r="LC137"/>
          <cell r="LD137"/>
          <cell r="LE137"/>
          <cell r="LF137"/>
          <cell r="LG137"/>
          <cell r="LH137"/>
          <cell r="LI137"/>
        </row>
        <row r="138">
          <cell r="D138">
            <v>4251</v>
          </cell>
          <cell r="E138" t="str">
            <v>Ortopedske sprave i pomagala</v>
          </cell>
          <cell r="F138"/>
          <cell r="G138"/>
          <cell r="H138"/>
          <cell r="I138"/>
          <cell r="J138"/>
          <cell r="K138"/>
          <cell r="L138"/>
          <cell r="M138"/>
          <cell r="N138"/>
          <cell r="O138"/>
          <cell r="P138"/>
          <cell r="Q138"/>
          <cell r="R138"/>
          <cell r="S138"/>
          <cell r="T138"/>
          <cell r="U138"/>
          <cell r="V138"/>
          <cell r="W138"/>
          <cell r="X138"/>
          <cell r="Y138"/>
          <cell r="Z138"/>
          <cell r="AA138"/>
          <cell r="AB138"/>
          <cell r="AC138"/>
          <cell r="AD138"/>
          <cell r="AE138"/>
          <cell r="AF138"/>
          <cell r="AG138"/>
          <cell r="AH138"/>
          <cell r="AI138"/>
          <cell r="AJ138"/>
          <cell r="AK138"/>
          <cell r="AL138"/>
          <cell r="AM138"/>
          <cell r="AN138"/>
          <cell r="AO138"/>
          <cell r="AP138"/>
          <cell r="AQ138"/>
          <cell r="AR138"/>
          <cell r="AS138"/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  <cell r="BF138"/>
          <cell r="BG138"/>
          <cell r="BH138"/>
          <cell r="BI138"/>
          <cell r="BJ138"/>
          <cell r="BK138"/>
          <cell r="BL138"/>
          <cell r="BM138"/>
          <cell r="BN138"/>
          <cell r="BO138"/>
          <cell r="BP138"/>
          <cell r="BQ138"/>
          <cell r="BR138"/>
          <cell r="BS138"/>
          <cell r="BT138"/>
          <cell r="BU138"/>
          <cell r="BV138"/>
          <cell r="BW138"/>
          <cell r="BX138"/>
          <cell r="BY138"/>
          <cell r="BZ138"/>
          <cell r="CA138"/>
          <cell r="CB138"/>
          <cell r="CC138"/>
          <cell r="CD138"/>
          <cell r="CE138"/>
          <cell r="CF138"/>
          <cell r="CG138"/>
          <cell r="CH138"/>
          <cell r="CI138"/>
          <cell r="CJ138"/>
          <cell r="CK138"/>
          <cell r="CL138">
            <v>5318.52</v>
          </cell>
          <cell r="CM138">
            <v>136195.00000000006</v>
          </cell>
          <cell r="CN138">
            <v>113585.04</v>
          </cell>
          <cell r="CO138">
            <v>148606.53</v>
          </cell>
          <cell r="CP138">
            <v>106435.74000000002</v>
          </cell>
          <cell r="CQ138">
            <v>133745.32999999996</v>
          </cell>
          <cell r="CR138">
            <v>107490.24000000003</v>
          </cell>
          <cell r="CS138">
            <v>165677.75999999998</v>
          </cell>
          <cell r="CT138">
            <v>76441.179999999993</v>
          </cell>
          <cell r="CU138">
            <v>78236.91</v>
          </cell>
          <cell r="CV138">
            <v>140605.26</v>
          </cell>
          <cell r="CW138">
            <v>230783.2699999999</v>
          </cell>
          <cell r="CX138">
            <v>105087.14000000001</v>
          </cell>
          <cell r="CY138">
            <v>120355.63999999996</v>
          </cell>
          <cell r="CZ138">
            <v>104139.21999999999</v>
          </cell>
          <cell r="DA138">
            <v>96597.85000000002</v>
          </cell>
          <cell r="DB138">
            <v>110535.58</v>
          </cell>
          <cell r="DC138">
            <v>112516.09999999999</v>
          </cell>
          <cell r="DD138">
            <v>186117.77999999997</v>
          </cell>
          <cell r="DE138">
            <v>132367.28000000003</v>
          </cell>
          <cell r="DF138">
            <v>120605.53000000001</v>
          </cell>
          <cell r="DG138">
            <v>101100.45999999999</v>
          </cell>
          <cell r="DH138">
            <v>106678.62000000001</v>
          </cell>
          <cell r="DI138">
            <v>133898.79999999999</v>
          </cell>
          <cell r="DJ138">
            <v>224934.99000000002</v>
          </cell>
          <cell r="DK138">
            <v>98936.429999999949</v>
          </cell>
          <cell r="DL138">
            <v>122866.40999999999</v>
          </cell>
          <cell r="DM138">
            <v>118740.00999999998</v>
          </cell>
          <cell r="DN138">
            <v>118345.54</v>
          </cell>
          <cell r="DO138">
            <v>1872.9300000000003</v>
          </cell>
          <cell r="DP138">
            <v>110561.47000000002</v>
          </cell>
          <cell r="DQ138">
            <v>112522.26</v>
          </cell>
          <cell r="DR138">
            <v>67718.299999999988</v>
          </cell>
          <cell r="DS138">
            <v>145906.90000000002</v>
          </cell>
          <cell r="DT138">
            <v>113457.29000000001</v>
          </cell>
          <cell r="DU138">
            <v>134137.47</v>
          </cell>
          <cell r="DV138">
            <v>110019.88999999998</v>
          </cell>
          <cell r="DW138">
            <v>98231.099999999991</v>
          </cell>
          <cell r="DX138">
            <v>132908.38</v>
          </cell>
          <cell r="DY138">
            <v>114458.42</v>
          </cell>
          <cell r="DZ138">
            <v>216275.72</v>
          </cell>
          <cell r="EB138"/>
          <cell r="EC138"/>
          <cell r="ED138"/>
          <cell r="EE138"/>
          <cell r="EF138"/>
          <cell r="EG138"/>
          <cell r="EH138"/>
          <cell r="EI138"/>
          <cell r="EJ138"/>
          <cell r="EK138"/>
          <cell r="EL138"/>
          <cell r="EM138"/>
          <cell r="EN138"/>
          <cell r="EO138"/>
          <cell r="EP138"/>
          <cell r="EQ138"/>
          <cell r="ER138"/>
          <cell r="ES138"/>
          <cell r="ET138"/>
          <cell r="EU138"/>
          <cell r="EV138"/>
          <cell r="EW138"/>
          <cell r="EX138"/>
          <cell r="EY138"/>
          <cell r="EZ138"/>
          <cell r="FA138"/>
          <cell r="FB138"/>
          <cell r="FC138"/>
          <cell r="FD138"/>
          <cell r="FE138"/>
          <cell r="FF138"/>
          <cell r="FG138"/>
          <cell r="FH138"/>
          <cell r="FI138"/>
          <cell r="FJ138"/>
          <cell r="FK138"/>
          <cell r="FL138"/>
          <cell r="FM138"/>
          <cell r="FN138"/>
          <cell r="FO138"/>
          <cell r="FP138"/>
          <cell r="FQ138"/>
          <cell r="FR138"/>
          <cell r="FS138"/>
          <cell r="FT138"/>
          <cell r="FU138"/>
          <cell r="FV138"/>
          <cell r="FW138"/>
          <cell r="FX138"/>
          <cell r="FY138"/>
          <cell r="FZ138"/>
          <cell r="GA138"/>
          <cell r="GB138"/>
          <cell r="GC138"/>
          <cell r="GD138"/>
          <cell r="GE138"/>
          <cell r="GF138"/>
          <cell r="GG138"/>
          <cell r="GH138"/>
          <cell r="GI138"/>
          <cell r="GJ138"/>
          <cell r="GK138"/>
          <cell r="GL138"/>
          <cell r="GM138"/>
          <cell r="GN138"/>
          <cell r="GO138"/>
          <cell r="GP138"/>
          <cell r="GQ138"/>
          <cell r="GR138"/>
          <cell r="GS138"/>
          <cell r="GT138"/>
          <cell r="GU138"/>
          <cell r="GV138"/>
          <cell r="GW138"/>
          <cell r="GX138"/>
          <cell r="GY138"/>
          <cell r="GZ138"/>
          <cell r="HA138"/>
          <cell r="HB138"/>
          <cell r="HC138"/>
          <cell r="HD138"/>
          <cell r="HE138"/>
          <cell r="HF138"/>
          <cell r="HG138"/>
          <cell r="HH138"/>
          <cell r="HI138"/>
          <cell r="HJ138"/>
          <cell r="HK138"/>
          <cell r="HL138"/>
          <cell r="HM138"/>
          <cell r="HN138"/>
          <cell r="HO138"/>
          <cell r="HP138"/>
          <cell r="HQ138"/>
          <cell r="HR138"/>
          <cell r="HS138"/>
          <cell r="HT138"/>
          <cell r="HU138"/>
          <cell r="HV138"/>
          <cell r="HW138"/>
          <cell r="HX138"/>
          <cell r="HY138"/>
          <cell r="HZ138"/>
          <cell r="IA138"/>
          <cell r="IB138"/>
          <cell r="IC138"/>
          <cell r="ID138"/>
          <cell r="IE138"/>
          <cell r="IF138"/>
          <cell r="IG138"/>
          <cell r="IH138"/>
          <cell r="II138"/>
          <cell r="IJ138"/>
          <cell r="IK138"/>
          <cell r="IL138"/>
          <cell r="IM138"/>
          <cell r="IN138"/>
          <cell r="IO138"/>
          <cell r="IP138"/>
          <cell r="IQ138"/>
          <cell r="IR138"/>
          <cell r="IS138"/>
          <cell r="IT138"/>
          <cell r="IU138"/>
          <cell r="IV138"/>
          <cell r="IW138"/>
          <cell r="IX138"/>
          <cell r="IY138"/>
          <cell r="IZ138"/>
          <cell r="JA138"/>
          <cell r="JB138"/>
          <cell r="JC138"/>
          <cell r="JD138"/>
          <cell r="JE138"/>
          <cell r="JF138"/>
          <cell r="JG138"/>
          <cell r="JH138"/>
          <cell r="JI138"/>
          <cell r="JJ138"/>
          <cell r="JK138"/>
          <cell r="JL138"/>
          <cell r="JM138"/>
          <cell r="JN138"/>
          <cell r="JO138"/>
          <cell r="JP138"/>
          <cell r="JQ138"/>
          <cell r="JR138"/>
          <cell r="JS138"/>
          <cell r="JT138"/>
          <cell r="JU138"/>
          <cell r="JV138"/>
          <cell r="JW138"/>
          <cell r="JX138"/>
          <cell r="JY138"/>
          <cell r="JZ138"/>
          <cell r="KA138"/>
          <cell r="KB138"/>
          <cell r="KC138"/>
          <cell r="KD138"/>
          <cell r="KE138"/>
          <cell r="KF138"/>
          <cell r="KG138"/>
          <cell r="KH138"/>
          <cell r="KI138"/>
          <cell r="KJ138"/>
          <cell r="KK138"/>
          <cell r="KL138"/>
          <cell r="KM138"/>
          <cell r="KN138"/>
          <cell r="KO138"/>
          <cell r="KP138"/>
          <cell r="KQ138"/>
          <cell r="KR138"/>
          <cell r="KS138"/>
          <cell r="KT138"/>
          <cell r="KU138"/>
          <cell r="KV138"/>
          <cell r="KW138"/>
          <cell r="KX138"/>
          <cell r="KY138"/>
          <cell r="KZ138"/>
          <cell r="LA138"/>
          <cell r="LB138"/>
          <cell r="LC138"/>
          <cell r="LD138"/>
          <cell r="LE138"/>
          <cell r="LF138"/>
          <cell r="LG138"/>
          <cell r="LH138"/>
          <cell r="LI138"/>
        </row>
        <row r="139">
          <cell r="D139">
            <v>4252</v>
          </cell>
          <cell r="E139" t="str">
            <v>Naknade za bolovanje preko 60 dana</v>
          </cell>
          <cell r="F139"/>
          <cell r="G139"/>
          <cell r="H139"/>
          <cell r="I139"/>
          <cell r="J139"/>
          <cell r="K139"/>
          <cell r="L139"/>
          <cell r="M139"/>
          <cell r="N139"/>
          <cell r="O139"/>
          <cell r="P139"/>
          <cell r="Q139"/>
          <cell r="R139"/>
          <cell r="S139"/>
          <cell r="T139"/>
          <cell r="U139"/>
          <cell r="V139"/>
          <cell r="W139"/>
          <cell r="X139"/>
          <cell r="Y139"/>
          <cell r="Z139"/>
          <cell r="AA139"/>
          <cell r="AB139"/>
          <cell r="AC139"/>
          <cell r="AD139"/>
          <cell r="AE139"/>
          <cell r="AF139"/>
          <cell r="AG139"/>
          <cell r="AH139"/>
          <cell r="AI139"/>
          <cell r="AJ139"/>
          <cell r="AK139"/>
          <cell r="AL139"/>
          <cell r="AM139"/>
          <cell r="AN139"/>
          <cell r="AO139"/>
          <cell r="AP139"/>
          <cell r="AQ139"/>
          <cell r="AR139"/>
          <cell r="AS139"/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  <cell r="BF139"/>
          <cell r="BG139"/>
          <cell r="BH139"/>
          <cell r="BI139"/>
          <cell r="BJ139"/>
          <cell r="BK139"/>
          <cell r="BL139"/>
          <cell r="BM139"/>
          <cell r="BN139"/>
          <cell r="BO139"/>
          <cell r="BP139"/>
          <cell r="BQ139"/>
          <cell r="BR139"/>
          <cell r="BS139"/>
          <cell r="BT139"/>
          <cell r="BU139"/>
          <cell r="BV139"/>
          <cell r="BW139"/>
          <cell r="BX139"/>
          <cell r="BY139"/>
          <cell r="BZ139"/>
          <cell r="CA139"/>
          <cell r="CB139"/>
          <cell r="CC139"/>
          <cell r="CD139"/>
          <cell r="CE139"/>
          <cell r="CF139"/>
          <cell r="CG139"/>
          <cell r="CH139"/>
          <cell r="CI139"/>
          <cell r="CJ139"/>
          <cell r="CK139"/>
          <cell r="CL139">
            <v>174980.17000000007</v>
          </cell>
          <cell r="CM139">
            <v>162369.47000000006</v>
          </cell>
          <cell r="CN139">
            <v>193871.93000000005</v>
          </cell>
          <cell r="CO139">
            <v>132859.09999999998</v>
          </cell>
          <cell r="CP139">
            <v>227031.55999999991</v>
          </cell>
          <cell r="CQ139">
            <v>101788.92000000003</v>
          </cell>
          <cell r="CR139">
            <v>238293.99999999988</v>
          </cell>
          <cell r="CS139">
            <v>149111.75</v>
          </cell>
          <cell r="CT139">
            <v>294855.35000000003</v>
          </cell>
          <cell r="CU139">
            <v>169950.05</v>
          </cell>
          <cell r="CV139">
            <v>116301.25</v>
          </cell>
          <cell r="CW139">
            <v>363585.95</v>
          </cell>
          <cell r="CX139">
            <v>162563.71999999997</v>
          </cell>
          <cell r="CY139">
            <v>121873.49000000002</v>
          </cell>
          <cell r="CZ139">
            <v>211651.86</v>
          </cell>
          <cell r="DA139">
            <v>220780.25</v>
          </cell>
          <cell r="DB139">
            <v>231618.75000000006</v>
          </cell>
          <cell r="DC139">
            <v>193594.77999999997</v>
          </cell>
          <cell r="DD139">
            <v>147325.19999999995</v>
          </cell>
          <cell r="DE139">
            <v>260161.72000000003</v>
          </cell>
          <cell r="DF139">
            <v>187127.37</v>
          </cell>
          <cell r="DG139">
            <v>200771.83</v>
          </cell>
          <cell r="DH139">
            <v>191005.09999999995</v>
          </cell>
          <cell r="DI139">
            <v>196525.92999999991</v>
          </cell>
          <cell r="DJ139">
            <v>202080.48</v>
          </cell>
          <cell r="DK139">
            <v>201538.77999999994</v>
          </cell>
          <cell r="DL139">
            <v>202453.86999999997</v>
          </cell>
          <cell r="DM139">
            <v>201417.68000000002</v>
          </cell>
          <cell r="DN139">
            <v>202606.82000000004</v>
          </cell>
          <cell r="DO139">
            <v>200826.3</v>
          </cell>
          <cell r="DP139">
            <v>203612.94999999998</v>
          </cell>
          <cell r="DQ139">
            <v>202119.69999999998</v>
          </cell>
          <cell r="DR139">
            <v>201440.21000000008</v>
          </cell>
          <cell r="DS139">
            <v>202643.86999999991</v>
          </cell>
          <cell r="DT139">
            <v>201958.02999999994</v>
          </cell>
          <cell r="DU139">
            <v>202301.27000000005</v>
          </cell>
          <cell r="DV139">
            <v>246156.83</v>
          </cell>
          <cell r="DW139">
            <v>218598.25999999998</v>
          </cell>
          <cell r="DX139">
            <v>269256.68</v>
          </cell>
          <cell r="DY139">
            <v>226607.22000000003</v>
          </cell>
          <cell r="DZ139">
            <v>277262.96000000002</v>
          </cell>
          <cell r="EB139"/>
          <cell r="EC139"/>
          <cell r="ED139"/>
          <cell r="EE139"/>
          <cell r="EF139"/>
          <cell r="EG139"/>
          <cell r="EH139"/>
          <cell r="EI139"/>
          <cell r="EJ139"/>
          <cell r="EK139"/>
          <cell r="EL139"/>
          <cell r="EM139"/>
          <cell r="EN139"/>
          <cell r="EO139"/>
          <cell r="EP139"/>
          <cell r="EQ139"/>
          <cell r="ER139"/>
          <cell r="ES139"/>
          <cell r="ET139"/>
          <cell r="EU139"/>
          <cell r="EV139"/>
          <cell r="EW139"/>
          <cell r="EX139"/>
          <cell r="EY139"/>
          <cell r="EZ139"/>
          <cell r="FA139"/>
          <cell r="FB139"/>
          <cell r="FC139"/>
          <cell r="FD139"/>
          <cell r="FE139"/>
          <cell r="FF139"/>
          <cell r="FG139"/>
          <cell r="FH139"/>
          <cell r="FI139"/>
          <cell r="FJ139"/>
          <cell r="FK139"/>
          <cell r="FL139"/>
          <cell r="FM139"/>
          <cell r="FN139"/>
          <cell r="FO139"/>
          <cell r="FP139"/>
          <cell r="FQ139"/>
          <cell r="FR139"/>
          <cell r="FS139"/>
          <cell r="FT139"/>
          <cell r="FU139"/>
          <cell r="FV139"/>
          <cell r="FW139"/>
          <cell r="FX139"/>
          <cell r="FY139"/>
          <cell r="FZ139"/>
          <cell r="GA139"/>
          <cell r="GB139"/>
          <cell r="GC139"/>
          <cell r="GD139"/>
          <cell r="GE139"/>
          <cell r="GF139"/>
          <cell r="GG139"/>
          <cell r="GH139"/>
          <cell r="GI139"/>
          <cell r="GJ139"/>
          <cell r="GK139"/>
          <cell r="GL139"/>
          <cell r="GM139"/>
          <cell r="GN139"/>
          <cell r="GO139"/>
          <cell r="GP139"/>
          <cell r="GQ139"/>
          <cell r="GR139"/>
          <cell r="GS139"/>
          <cell r="GT139"/>
          <cell r="GU139"/>
          <cell r="GV139"/>
          <cell r="GW139"/>
          <cell r="GX139"/>
          <cell r="GY139"/>
          <cell r="GZ139"/>
          <cell r="HA139"/>
          <cell r="HB139"/>
          <cell r="HC139"/>
          <cell r="HD139"/>
          <cell r="HE139"/>
          <cell r="HF139"/>
          <cell r="HG139"/>
          <cell r="HH139"/>
          <cell r="HI139"/>
          <cell r="HJ139"/>
          <cell r="HK139"/>
          <cell r="HL139"/>
          <cell r="HM139"/>
          <cell r="HN139"/>
          <cell r="HO139"/>
          <cell r="HP139"/>
          <cell r="HQ139"/>
          <cell r="HR139"/>
          <cell r="HS139"/>
          <cell r="HT139"/>
          <cell r="HU139"/>
          <cell r="HV139"/>
          <cell r="HW139"/>
          <cell r="HX139"/>
          <cell r="HY139"/>
          <cell r="HZ139"/>
          <cell r="IA139"/>
          <cell r="IB139"/>
          <cell r="IC139"/>
          <cell r="ID139"/>
          <cell r="IE139"/>
          <cell r="IF139"/>
          <cell r="IG139"/>
          <cell r="IH139"/>
          <cell r="II139"/>
          <cell r="IJ139"/>
          <cell r="IK139"/>
          <cell r="IL139"/>
          <cell r="IM139"/>
          <cell r="IN139"/>
          <cell r="IO139"/>
          <cell r="IP139"/>
          <cell r="IQ139"/>
          <cell r="IR139"/>
          <cell r="IS139"/>
          <cell r="IT139"/>
          <cell r="IU139"/>
          <cell r="IV139"/>
          <cell r="IW139"/>
          <cell r="IX139"/>
          <cell r="IY139"/>
          <cell r="IZ139"/>
          <cell r="JA139"/>
          <cell r="JB139"/>
          <cell r="JC139"/>
          <cell r="JD139"/>
          <cell r="JE139"/>
          <cell r="JF139"/>
          <cell r="JG139"/>
          <cell r="JH139"/>
          <cell r="JI139"/>
          <cell r="JJ139"/>
          <cell r="JK139"/>
          <cell r="JL139"/>
          <cell r="JM139"/>
          <cell r="JN139"/>
          <cell r="JO139"/>
          <cell r="JP139"/>
          <cell r="JQ139"/>
          <cell r="JR139"/>
          <cell r="JS139"/>
          <cell r="JT139"/>
          <cell r="JU139"/>
          <cell r="JV139"/>
          <cell r="JW139"/>
          <cell r="JX139"/>
          <cell r="JY139"/>
          <cell r="JZ139"/>
          <cell r="KA139"/>
          <cell r="KB139"/>
          <cell r="KC139"/>
          <cell r="KD139"/>
          <cell r="KE139"/>
          <cell r="KF139"/>
          <cell r="KG139"/>
          <cell r="KH139"/>
          <cell r="KI139"/>
          <cell r="KJ139"/>
          <cell r="KK139"/>
          <cell r="KL139"/>
          <cell r="KM139"/>
          <cell r="KN139"/>
          <cell r="KO139"/>
          <cell r="KP139"/>
          <cell r="KQ139"/>
          <cell r="KR139"/>
          <cell r="KS139"/>
          <cell r="KT139"/>
          <cell r="KU139"/>
          <cell r="KV139"/>
          <cell r="KW139"/>
          <cell r="KX139"/>
          <cell r="KY139"/>
          <cell r="KZ139"/>
          <cell r="LA139"/>
          <cell r="LB139"/>
          <cell r="LC139"/>
          <cell r="LD139"/>
          <cell r="LE139"/>
          <cell r="LF139"/>
          <cell r="LG139"/>
          <cell r="LH139"/>
          <cell r="LI139"/>
        </row>
        <row r="140">
          <cell r="D140">
            <v>4253</v>
          </cell>
          <cell r="E140" t="str">
            <v>Naknade za putne troškove osiguranika</v>
          </cell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  <cell r="T140"/>
          <cell r="U140"/>
          <cell r="V140"/>
          <cell r="W140"/>
          <cell r="X140"/>
          <cell r="Y140"/>
          <cell r="Z140"/>
          <cell r="AA140"/>
          <cell r="AB140"/>
          <cell r="AC140"/>
          <cell r="AD140"/>
          <cell r="AE140"/>
          <cell r="AF140"/>
          <cell r="AG140"/>
          <cell r="AH140"/>
          <cell r="AI140"/>
          <cell r="AJ140"/>
          <cell r="AK140"/>
          <cell r="AL140"/>
          <cell r="AM140"/>
          <cell r="AN140"/>
          <cell r="AO140"/>
          <cell r="AP140"/>
          <cell r="AQ140"/>
          <cell r="AR140"/>
          <cell r="AS140"/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/>
          <cell r="BG140"/>
          <cell r="BH140"/>
          <cell r="BI140"/>
          <cell r="BJ140"/>
          <cell r="BK140"/>
          <cell r="BL140"/>
          <cell r="BM140"/>
          <cell r="BN140"/>
          <cell r="BO140"/>
          <cell r="BP140"/>
          <cell r="BQ140"/>
          <cell r="BR140"/>
          <cell r="BS140"/>
          <cell r="BT140"/>
          <cell r="BU140"/>
          <cell r="BV140"/>
          <cell r="BW140"/>
          <cell r="BX140"/>
          <cell r="BY140"/>
          <cell r="BZ140"/>
          <cell r="CA140"/>
          <cell r="CB140"/>
          <cell r="CC140"/>
          <cell r="CD140"/>
          <cell r="CE140"/>
          <cell r="CF140"/>
          <cell r="CG140"/>
          <cell r="CH140"/>
          <cell r="CI140"/>
          <cell r="CJ140"/>
          <cell r="CK140"/>
          <cell r="CL140">
            <v>190102.43</v>
          </cell>
          <cell r="CM140">
            <v>321988.04999999981</v>
          </cell>
          <cell r="CN140">
            <v>331000.32000000001</v>
          </cell>
          <cell r="CO140">
            <v>224120.7099999999</v>
          </cell>
          <cell r="CP140">
            <v>236532.18000000008</v>
          </cell>
          <cell r="CQ140">
            <v>624884.43000000005</v>
          </cell>
          <cell r="CR140">
            <v>222553.83999999997</v>
          </cell>
          <cell r="CS140">
            <v>323064.17000000004</v>
          </cell>
          <cell r="CT140">
            <v>350156.53999999986</v>
          </cell>
          <cell r="CU140">
            <v>313754.65999999997</v>
          </cell>
          <cell r="CV140">
            <v>186909.66</v>
          </cell>
          <cell r="CW140">
            <v>769338.08999999973</v>
          </cell>
          <cell r="CX140">
            <v>235534.55000000005</v>
          </cell>
          <cell r="CY140">
            <v>184125.15999999997</v>
          </cell>
          <cell r="CZ140">
            <v>313162.79000000004</v>
          </cell>
          <cell r="DA140">
            <v>302689.12999999989</v>
          </cell>
          <cell r="DB140">
            <v>320042.01000000007</v>
          </cell>
          <cell r="DC140">
            <v>466086.18999999994</v>
          </cell>
          <cell r="DD140">
            <v>372556.48000000004</v>
          </cell>
          <cell r="DE140">
            <v>288149.52000000014</v>
          </cell>
          <cell r="DF140">
            <v>350970.42999999993</v>
          </cell>
          <cell r="DG140">
            <v>494685.33999999979</v>
          </cell>
          <cell r="DH140">
            <v>593103.40000000026</v>
          </cell>
          <cell r="DI140">
            <v>413235.1100000001</v>
          </cell>
          <cell r="DJ140">
            <v>322027.86999999994</v>
          </cell>
          <cell r="DK140">
            <v>316292.23999999993</v>
          </cell>
          <cell r="DL140">
            <v>210059.75000000003</v>
          </cell>
          <cell r="DM140">
            <v>333147.17999999993</v>
          </cell>
          <cell r="DN140">
            <v>445618.63</v>
          </cell>
          <cell r="DO140">
            <v>366829.49</v>
          </cell>
          <cell r="DP140">
            <v>323743.16999999993</v>
          </cell>
          <cell r="DQ140">
            <v>9902.7200000000012</v>
          </cell>
          <cell r="DR140">
            <v>739243.23000000045</v>
          </cell>
          <cell r="DS140">
            <v>369703.42</v>
          </cell>
          <cell r="DT140">
            <v>463527.52</v>
          </cell>
          <cell r="DU140">
            <v>366446.88999999996</v>
          </cell>
          <cell r="DV140">
            <v>296144.57999999984</v>
          </cell>
          <cell r="DW140">
            <v>394658.67000000004</v>
          </cell>
          <cell r="DX140">
            <v>324903.65999999986</v>
          </cell>
          <cell r="DY140">
            <v>403481.20000000013</v>
          </cell>
          <cell r="DZ140">
            <v>351676.02</v>
          </cell>
          <cell r="EB140"/>
          <cell r="EC140"/>
          <cell r="ED140"/>
          <cell r="EE140"/>
          <cell r="EF140"/>
          <cell r="EG140"/>
          <cell r="ET140"/>
          <cell r="EU140"/>
          <cell r="EV140"/>
          <cell r="EW140"/>
          <cell r="EX140"/>
          <cell r="EY140"/>
          <cell r="EZ140"/>
          <cell r="FA140"/>
          <cell r="FB140"/>
          <cell r="FC140"/>
          <cell r="FD140"/>
          <cell r="FE140"/>
          <cell r="FF140"/>
          <cell r="FG140"/>
          <cell r="FH140"/>
          <cell r="FI140"/>
          <cell r="FJ140"/>
          <cell r="FK140"/>
          <cell r="FL140"/>
          <cell r="FM140"/>
          <cell r="FN140"/>
          <cell r="FO140"/>
          <cell r="FP140"/>
          <cell r="FQ140"/>
          <cell r="FR140"/>
          <cell r="FS140"/>
          <cell r="FT140"/>
          <cell r="FU140"/>
          <cell r="FV140"/>
          <cell r="FW140"/>
          <cell r="FX140"/>
          <cell r="FY140"/>
          <cell r="FZ140"/>
          <cell r="GA140"/>
          <cell r="GB140"/>
          <cell r="GC140"/>
          <cell r="GD140"/>
          <cell r="GE140"/>
          <cell r="GF140"/>
          <cell r="GG140"/>
          <cell r="GH140"/>
          <cell r="GI140"/>
          <cell r="GJ140"/>
          <cell r="GK140"/>
          <cell r="GL140"/>
          <cell r="GM140"/>
          <cell r="GN140"/>
          <cell r="GO140"/>
          <cell r="GP140"/>
          <cell r="GQ140"/>
          <cell r="GR140"/>
          <cell r="GS140"/>
          <cell r="GT140"/>
          <cell r="GU140"/>
          <cell r="GV140"/>
          <cell r="GW140"/>
          <cell r="GX140"/>
          <cell r="GY140"/>
          <cell r="GZ140"/>
          <cell r="HA140"/>
          <cell r="HB140"/>
          <cell r="HC140"/>
          <cell r="HD140"/>
          <cell r="HE140"/>
          <cell r="HF140"/>
          <cell r="HG140"/>
          <cell r="HH140"/>
          <cell r="HI140"/>
          <cell r="HJ140"/>
          <cell r="HK140"/>
          <cell r="HL140"/>
          <cell r="HM140"/>
          <cell r="HN140"/>
          <cell r="HO140"/>
          <cell r="HP140"/>
          <cell r="HQ140"/>
          <cell r="HR140"/>
          <cell r="HS140"/>
          <cell r="HT140"/>
          <cell r="HU140"/>
          <cell r="HV140"/>
          <cell r="HW140"/>
          <cell r="HX140"/>
          <cell r="HY140"/>
          <cell r="HZ140"/>
          <cell r="IA140"/>
          <cell r="IB140"/>
          <cell r="IC140"/>
          <cell r="ID140"/>
          <cell r="IE140"/>
          <cell r="IF140"/>
          <cell r="IG140"/>
          <cell r="IH140"/>
          <cell r="II140"/>
          <cell r="IJ140"/>
          <cell r="IK140"/>
          <cell r="IL140"/>
          <cell r="IM140"/>
          <cell r="IN140"/>
          <cell r="IO140"/>
          <cell r="IP140"/>
          <cell r="IQ140"/>
          <cell r="IR140"/>
          <cell r="IS140"/>
          <cell r="IT140"/>
          <cell r="IU140"/>
          <cell r="IV140"/>
          <cell r="IW140"/>
          <cell r="IX140"/>
          <cell r="IY140"/>
          <cell r="IZ140"/>
          <cell r="JA140"/>
          <cell r="JB140"/>
          <cell r="JC140"/>
          <cell r="JD140"/>
          <cell r="JE140"/>
          <cell r="JF140"/>
          <cell r="JG140"/>
          <cell r="JH140"/>
          <cell r="JI140"/>
          <cell r="JJ140"/>
          <cell r="JK140"/>
          <cell r="JL140"/>
          <cell r="JM140"/>
          <cell r="JN140"/>
          <cell r="JO140"/>
          <cell r="JP140"/>
          <cell r="JQ140"/>
          <cell r="JR140"/>
          <cell r="JS140"/>
          <cell r="JT140"/>
          <cell r="JU140"/>
          <cell r="JV140"/>
          <cell r="JW140"/>
          <cell r="JX140"/>
          <cell r="JY140"/>
          <cell r="JZ140"/>
          <cell r="KA140"/>
          <cell r="KB140"/>
          <cell r="KC140"/>
          <cell r="KD140"/>
          <cell r="KE140"/>
          <cell r="KF140"/>
          <cell r="KG140"/>
          <cell r="KH140"/>
          <cell r="KI140"/>
          <cell r="KJ140"/>
          <cell r="KK140"/>
          <cell r="KL140"/>
          <cell r="KM140"/>
          <cell r="KN140"/>
          <cell r="KO140"/>
          <cell r="KP140"/>
          <cell r="KQ140"/>
          <cell r="KR140"/>
          <cell r="KS140"/>
          <cell r="KT140"/>
          <cell r="KU140"/>
          <cell r="KV140"/>
          <cell r="KW140"/>
          <cell r="KX140"/>
          <cell r="KY140"/>
          <cell r="KZ140"/>
          <cell r="LA140"/>
          <cell r="LB140"/>
          <cell r="LC140"/>
          <cell r="LD140"/>
          <cell r="LE140"/>
          <cell r="LF140"/>
          <cell r="LG140"/>
          <cell r="LH140"/>
          <cell r="LI140"/>
        </row>
        <row r="141">
          <cell r="A141" t="str">
            <v xml:space="preserve"> </v>
          </cell>
          <cell r="B141">
            <v>43</v>
          </cell>
          <cell r="D141">
            <v>43</v>
          </cell>
          <cell r="E141" t="str">
            <v xml:space="preserve">Transferi institucijama, pojedincima, nevladinom i javnom sektoru </v>
          </cell>
          <cell r="F141"/>
          <cell r="G141"/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  <cell r="S141"/>
          <cell r="T141"/>
          <cell r="U141"/>
          <cell r="V141"/>
          <cell r="W141"/>
          <cell r="X141"/>
          <cell r="Y141"/>
          <cell r="Z141"/>
          <cell r="AA141"/>
          <cell r="AB141"/>
          <cell r="AC141"/>
          <cell r="AD141"/>
          <cell r="AE141"/>
          <cell r="AF141"/>
          <cell r="AG141"/>
          <cell r="AH141"/>
          <cell r="AI141"/>
          <cell r="AJ141"/>
          <cell r="AK141"/>
          <cell r="AL141"/>
          <cell r="AM141"/>
          <cell r="AN141"/>
          <cell r="AO141"/>
          <cell r="AP141"/>
          <cell r="AQ141"/>
          <cell r="AR141"/>
          <cell r="AS141"/>
          <cell r="AT141"/>
          <cell r="AU141"/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  <cell r="BF141"/>
          <cell r="BG141"/>
          <cell r="BH141"/>
          <cell r="BI141"/>
          <cell r="BJ141"/>
          <cell r="BK141"/>
          <cell r="BL141"/>
          <cell r="BM141"/>
          <cell r="BN141"/>
          <cell r="BO141"/>
          <cell r="BP141"/>
          <cell r="BQ141"/>
          <cell r="BR141"/>
          <cell r="BS141"/>
          <cell r="BT141"/>
          <cell r="BU141"/>
          <cell r="BV141"/>
          <cell r="BW141"/>
          <cell r="BX141"/>
          <cell r="BY141"/>
          <cell r="BZ141"/>
          <cell r="CA141"/>
          <cell r="CB141"/>
          <cell r="CC141"/>
          <cell r="CD141"/>
          <cell r="CE141"/>
          <cell r="CF141"/>
          <cell r="CG141"/>
          <cell r="CH141"/>
          <cell r="CI141"/>
          <cell r="CJ141"/>
          <cell r="CK141"/>
          <cell r="CL141">
            <v>4766352.82</v>
          </cell>
          <cell r="CM141">
            <v>7183318.2800000003</v>
          </cell>
          <cell r="CN141">
            <v>8947545.6400000043</v>
          </cell>
          <cell r="CO141">
            <v>5884665.6099999966</v>
          </cell>
          <cell r="CP141">
            <v>7415737.6300000092</v>
          </cell>
          <cell r="CQ141">
            <v>7060820.3000000007</v>
          </cell>
          <cell r="CR141">
            <v>5861351.5200000033</v>
          </cell>
          <cell r="CS141">
            <v>9038041.9699999969</v>
          </cell>
          <cell r="CT141">
            <v>8245712.2599999988</v>
          </cell>
          <cell r="CU141">
            <v>7298462.0700000059</v>
          </cell>
          <cell r="CV141">
            <v>4753269.4800000023</v>
          </cell>
          <cell r="CW141">
            <v>17851748.629999999</v>
          </cell>
          <cell r="CX141">
            <v>4729453.0199999968</v>
          </cell>
          <cell r="CY141">
            <v>3668588.0200000005</v>
          </cell>
          <cell r="CZ141">
            <v>11943087.780000003</v>
          </cell>
          <cell r="DA141">
            <v>8801515.4700000044</v>
          </cell>
          <cell r="DB141">
            <v>7959182.730000007</v>
          </cell>
          <cell r="DC141">
            <v>8709222.3800000045</v>
          </cell>
          <cell r="DD141">
            <v>7344002.3300000019</v>
          </cell>
          <cell r="DE141">
            <v>8854476.2599999998</v>
          </cell>
          <cell r="DF141">
            <v>7105061.4999999991</v>
          </cell>
          <cell r="DG141">
            <v>13729651.66</v>
          </cell>
          <cell r="DH141">
            <v>4705106.5999999996</v>
          </cell>
          <cell r="DI141">
            <v>11500398.329999996</v>
          </cell>
          <cell r="DJ141">
            <v>11457600.680000011</v>
          </cell>
          <cell r="DK141">
            <v>6752624.2700000033</v>
          </cell>
          <cell r="DL141">
            <v>11420501.770000005</v>
          </cell>
          <cell r="DM141">
            <v>14999479.220000006</v>
          </cell>
          <cell r="DN141">
            <v>7593694.929999995</v>
          </cell>
          <cell r="DO141">
            <v>8426871.379999999</v>
          </cell>
          <cell r="DP141">
            <v>10744092.740000006</v>
          </cell>
          <cell r="DQ141">
            <v>11333981.32</v>
          </cell>
          <cell r="DR141">
            <v>10383700.710000008</v>
          </cell>
          <cell r="DS141">
            <v>11050474.780000005</v>
          </cell>
          <cell r="DT141">
            <v>10760211.210000003</v>
          </cell>
          <cell r="DU141">
            <v>21302981.459999997</v>
          </cell>
          <cell r="DV141">
            <v>5182408.62</v>
          </cell>
          <cell r="DW141">
            <v>8548848.3000000007</v>
          </cell>
          <cell r="DX141">
            <v>21000988.850000013</v>
          </cell>
          <cell r="DY141">
            <v>15199940.680000002</v>
          </cell>
          <cell r="DZ141">
            <v>11045075.699999999</v>
          </cell>
          <cell r="EA141">
            <v>11676659.710000001</v>
          </cell>
          <cell r="EB141">
            <v>10057576.49</v>
          </cell>
          <cell r="EC141">
            <v>13191630.189999999</v>
          </cell>
          <cell r="ED141">
            <v>11618940.939999999</v>
          </cell>
          <cell r="EE141">
            <v>10639076.880000001</v>
          </cell>
          <cell r="EF141">
            <v>14397093.9</v>
          </cell>
          <cell r="EG141">
            <v>39257145.460000001</v>
          </cell>
          <cell r="EH141">
            <v>5367351.82</v>
          </cell>
          <cell r="EI141">
            <v>7878426.2999999998</v>
          </cell>
          <cell r="EJ141">
            <v>12624632.02</v>
          </cell>
          <cell r="EK141">
            <v>15717196.880000001</v>
          </cell>
          <cell r="EL141">
            <v>10712461.529999999</v>
          </cell>
          <cell r="EM141">
            <v>13589172.92</v>
          </cell>
          <cell r="EN141">
            <v>17165199.760000002</v>
          </cell>
          <cell r="EO141">
            <v>15793377.119999999</v>
          </cell>
          <cell r="EP141">
            <v>13743974.02</v>
          </cell>
          <cell r="EQ141">
            <v>13251144.24</v>
          </cell>
          <cell r="ER141">
            <v>11142113.050000001</v>
          </cell>
          <cell r="ES141">
            <v>29896675.100000001</v>
          </cell>
          <cell r="ET141">
            <v>11036841.98</v>
          </cell>
          <cell r="EU141">
            <v>13096709.15</v>
          </cell>
          <cell r="EV141">
            <v>16347312.470000001</v>
          </cell>
          <cell r="EW141">
            <v>15696656.369999999</v>
          </cell>
          <cell r="EX141">
            <v>13306183.48</v>
          </cell>
          <cell r="EY141">
            <v>17878544.43</v>
          </cell>
          <cell r="EZ141">
            <v>20218156.109999999</v>
          </cell>
          <cell r="FA141">
            <v>17179475.350000001</v>
          </cell>
          <cell r="FB141">
            <v>16100951.01</v>
          </cell>
          <cell r="FC141">
            <v>16865388.859999999</v>
          </cell>
          <cell r="FD141">
            <v>17575098.66</v>
          </cell>
          <cell r="FE141">
            <v>33425392.469999999</v>
          </cell>
          <cell r="FF141">
            <v>15740550.810000001</v>
          </cell>
          <cell r="FG141">
            <v>18630588.73</v>
          </cell>
          <cell r="FH141">
            <v>16694917.779999999</v>
          </cell>
          <cell r="FI141">
            <v>16108536.07</v>
          </cell>
          <cell r="FJ141">
            <v>17254969.68</v>
          </cell>
          <cell r="FK141">
            <v>13582344.5</v>
          </cell>
          <cell r="FL141">
            <v>25674739.879999999</v>
          </cell>
          <cell r="FM141">
            <v>14819789.789999999</v>
          </cell>
          <cell r="FN141">
            <v>22891347.969999999</v>
          </cell>
          <cell r="FO141">
            <v>17069504.329999998</v>
          </cell>
          <cell r="FP141">
            <v>17615895</v>
          </cell>
          <cell r="FQ141">
            <v>23619301.27</v>
          </cell>
          <cell r="FR141"/>
          <cell r="FS141"/>
          <cell r="FT141"/>
          <cell r="FU141"/>
          <cell r="FV141"/>
          <cell r="FW141"/>
          <cell r="FX141"/>
          <cell r="FY141"/>
          <cell r="FZ141"/>
          <cell r="GA141"/>
          <cell r="GB141"/>
          <cell r="GC141"/>
          <cell r="GD141"/>
          <cell r="GE141"/>
          <cell r="GF141"/>
          <cell r="GG141"/>
          <cell r="GH141"/>
          <cell r="GI141"/>
          <cell r="GJ141"/>
          <cell r="GK141"/>
          <cell r="GL141"/>
          <cell r="GM141"/>
          <cell r="GN141"/>
          <cell r="GO141"/>
          <cell r="GP141"/>
          <cell r="GQ141"/>
          <cell r="GR141"/>
          <cell r="GS141"/>
          <cell r="GT141"/>
          <cell r="GU141"/>
          <cell r="GV141"/>
          <cell r="GW141"/>
          <cell r="GX141"/>
          <cell r="GY141"/>
          <cell r="GZ141"/>
          <cell r="HA141"/>
          <cell r="HB141"/>
          <cell r="HC141"/>
          <cell r="HD141"/>
          <cell r="HE141"/>
          <cell r="HF141"/>
          <cell r="HG141"/>
          <cell r="HH141"/>
          <cell r="HI141"/>
          <cell r="HJ141"/>
          <cell r="HK141"/>
          <cell r="HL141"/>
          <cell r="HM141"/>
          <cell r="HN141"/>
          <cell r="HO141"/>
          <cell r="HP141"/>
          <cell r="HQ141"/>
          <cell r="HR141"/>
          <cell r="HS141"/>
          <cell r="HT141"/>
          <cell r="HU141"/>
          <cell r="HV141"/>
          <cell r="HW141"/>
          <cell r="HX141"/>
          <cell r="HY141"/>
          <cell r="HZ141"/>
          <cell r="IA141"/>
          <cell r="IB141"/>
          <cell r="IC141"/>
          <cell r="ID141"/>
          <cell r="IE141"/>
          <cell r="IF141"/>
          <cell r="IG141"/>
          <cell r="IH141"/>
          <cell r="II141"/>
          <cell r="IJ141"/>
          <cell r="IK141"/>
          <cell r="IL141"/>
          <cell r="IM141"/>
          <cell r="IN141"/>
          <cell r="IO141"/>
          <cell r="IP141"/>
          <cell r="IQ141"/>
          <cell r="IR141"/>
          <cell r="IS141"/>
          <cell r="IT141"/>
          <cell r="IU141"/>
          <cell r="IV141"/>
          <cell r="IW141"/>
          <cell r="IX141"/>
          <cell r="IY141"/>
          <cell r="IZ141"/>
          <cell r="JA141"/>
          <cell r="JB141"/>
          <cell r="JC141"/>
          <cell r="JD141"/>
          <cell r="JE141"/>
          <cell r="JF141"/>
          <cell r="JG141"/>
          <cell r="JH141"/>
          <cell r="JI141"/>
          <cell r="JJ141"/>
          <cell r="JK141"/>
          <cell r="JL141"/>
          <cell r="JM141"/>
          <cell r="JN141"/>
          <cell r="JO141"/>
          <cell r="JP141"/>
          <cell r="JQ141"/>
          <cell r="JR141"/>
          <cell r="JS141"/>
          <cell r="JT141"/>
          <cell r="JU141"/>
          <cell r="JV141"/>
          <cell r="JW141"/>
          <cell r="JX141"/>
          <cell r="JY141"/>
          <cell r="JZ141"/>
          <cell r="KA141"/>
          <cell r="KB141"/>
          <cell r="KC141"/>
          <cell r="KD141"/>
          <cell r="KE141"/>
          <cell r="KF141"/>
          <cell r="KG141"/>
          <cell r="KH141"/>
          <cell r="KI141"/>
          <cell r="KJ141"/>
          <cell r="KK141"/>
          <cell r="KL141"/>
          <cell r="KM141"/>
          <cell r="KN141"/>
          <cell r="KO141"/>
          <cell r="KP141"/>
          <cell r="KQ141"/>
          <cell r="KR141"/>
          <cell r="KS141"/>
          <cell r="KT141"/>
          <cell r="KU141"/>
          <cell r="KV141"/>
          <cell r="KW141"/>
          <cell r="KX141"/>
          <cell r="KY141"/>
          <cell r="KZ141"/>
          <cell r="LA141"/>
          <cell r="LB141"/>
          <cell r="LC141"/>
          <cell r="LD141"/>
          <cell r="LE141"/>
          <cell r="LF141"/>
          <cell r="LG141"/>
          <cell r="LH141"/>
          <cell r="LI141"/>
        </row>
        <row r="142">
          <cell r="A142" t="str">
            <v xml:space="preserve"> </v>
          </cell>
          <cell r="B142" t="str">
            <v xml:space="preserve"> </v>
          </cell>
          <cell r="C142">
            <v>431</v>
          </cell>
          <cell r="D142">
            <v>431</v>
          </cell>
          <cell r="E142" t="str">
            <v xml:space="preserve">Transferi institucijama, pojedincima, nevladinom i javnom sektoru </v>
          </cell>
          <cell r="F142"/>
          <cell r="G142"/>
          <cell r="H142"/>
          <cell r="I142"/>
          <cell r="J142"/>
          <cell r="K142"/>
          <cell r="L142"/>
          <cell r="M142"/>
          <cell r="N142"/>
          <cell r="O142"/>
          <cell r="P142"/>
          <cell r="Q142"/>
          <cell r="R142"/>
          <cell r="S142"/>
          <cell r="T142"/>
          <cell r="U142"/>
          <cell r="V142"/>
          <cell r="W142"/>
          <cell r="X142"/>
          <cell r="Y142"/>
          <cell r="Z142"/>
          <cell r="AA142"/>
          <cell r="AB142"/>
          <cell r="AC142"/>
          <cell r="AD142"/>
          <cell r="AE142"/>
          <cell r="AF142"/>
          <cell r="AG142"/>
          <cell r="AH142"/>
          <cell r="AI142"/>
          <cell r="AJ142"/>
          <cell r="AK142"/>
          <cell r="AL142"/>
          <cell r="AM142"/>
          <cell r="AN142"/>
          <cell r="AO142"/>
          <cell r="AP142"/>
          <cell r="AQ142"/>
          <cell r="AR142"/>
          <cell r="AS142"/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  <cell r="BF142"/>
          <cell r="BG142"/>
          <cell r="BH142"/>
          <cell r="BI142"/>
          <cell r="BJ142"/>
          <cell r="BK142"/>
          <cell r="BL142"/>
          <cell r="BM142"/>
          <cell r="BN142"/>
          <cell r="BO142"/>
          <cell r="BP142"/>
          <cell r="BQ142"/>
          <cell r="BR142"/>
          <cell r="BS142"/>
          <cell r="BT142"/>
          <cell r="BU142"/>
          <cell r="BV142"/>
          <cell r="BW142"/>
          <cell r="BX142"/>
          <cell r="BY142"/>
          <cell r="BZ142"/>
          <cell r="CA142"/>
          <cell r="CB142"/>
          <cell r="CC142"/>
          <cell r="CD142"/>
          <cell r="CE142"/>
          <cell r="CF142"/>
          <cell r="CG142"/>
          <cell r="CH142"/>
          <cell r="CI142"/>
          <cell r="CJ142"/>
          <cell r="CK142"/>
          <cell r="CL142">
            <v>4766352.82</v>
          </cell>
          <cell r="CM142">
            <v>7183318.2800000003</v>
          </cell>
          <cell r="CN142">
            <v>8945045.6400000043</v>
          </cell>
          <cell r="CO142">
            <v>5880665.6099999966</v>
          </cell>
          <cell r="CP142">
            <v>7415737.6300000092</v>
          </cell>
          <cell r="CQ142">
            <v>7060820.3000000007</v>
          </cell>
          <cell r="CR142">
            <v>5860351.5200000033</v>
          </cell>
          <cell r="CS142">
            <v>9017741.9699999969</v>
          </cell>
          <cell r="CT142">
            <v>8242712.2599999988</v>
          </cell>
          <cell r="CU142">
            <v>7282489.8800000055</v>
          </cell>
          <cell r="CV142">
            <v>4546653.2400000021</v>
          </cell>
          <cell r="CW142">
            <v>16619491.83</v>
          </cell>
          <cell r="CX142">
            <v>4729453.0199999968</v>
          </cell>
          <cell r="CY142">
            <v>3668588.0200000005</v>
          </cell>
          <cell r="CZ142">
            <v>11943087.780000003</v>
          </cell>
          <cell r="DA142">
            <v>8801515.4700000044</v>
          </cell>
          <cell r="DB142">
            <v>7959182.730000007</v>
          </cell>
          <cell r="DC142">
            <v>8474803.7700000051</v>
          </cell>
          <cell r="DD142">
            <v>7344002.3300000019</v>
          </cell>
          <cell r="DE142">
            <v>8688828.7300000004</v>
          </cell>
          <cell r="DF142">
            <v>7098548.0999999987</v>
          </cell>
          <cell r="DG142">
            <v>13257486.939999999</v>
          </cell>
          <cell r="DH142">
            <v>4644206.5999999996</v>
          </cell>
          <cell r="DI142">
            <v>10253278.469999997</v>
          </cell>
          <cell r="DJ142">
            <v>11457600.680000011</v>
          </cell>
          <cell r="DK142">
            <v>6752624.2700000033</v>
          </cell>
          <cell r="DL142">
            <v>11210501.770000005</v>
          </cell>
          <cell r="DM142">
            <v>14999479.220000006</v>
          </cell>
          <cell r="DN142">
            <v>7593694.929999995</v>
          </cell>
          <cell r="DO142">
            <v>8416871.379999999</v>
          </cell>
          <cell r="DP142">
            <v>10541092.800000006</v>
          </cell>
          <cell r="DQ142">
            <v>11333981.32</v>
          </cell>
          <cell r="DR142">
            <v>10383700.710000008</v>
          </cell>
          <cell r="DS142">
            <v>11050474.780000005</v>
          </cell>
          <cell r="DT142">
            <v>10758211.210000003</v>
          </cell>
          <cell r="DU142">
            <v>21273051.029999997</v>
          </cell>
          <cell r="DV142">
            <v>5182408.62</v>
          </cell>
          <cell r="DW142">
            <v>8542348.3000000007</v>
          </cell>
          <cell r="DX142">
            <v>20704889.629999999</v>
          </cell>
          <cell r="DY142">
            <v>14867940.68</v>
          </cell>
          <cell r="DZ142">
            <v>11045075.699999999</v>
          </cell>
          <cell r="EA142">
            <v>11393659.710000001</v>
          </cell>
          <cell r="EB142">
            <v>10057576.49</v>
          </cell>
          <cell r="EC142">
            <v>13191630.189999999</v>
          </cell>
          <cell r="ED142">
            <v>11618940.939999999</v>
          </cell>
          <cell r="EE142">
            <v>10639076.880000001</v>
          </cell>
          <cell r="EF142">
            <v>14397093.9</v>
          </cell>
          <cell r="EG142">
            <v>38981145.460000001</v>
          </cell>
          <cell r="EH142"/>
          <cell r="EI142">
            <v>7878426.2999999998</v>
          </cell>
          <cell r="EJ142">
            <v>12624632.02</v>
          </cell>
          <cell r="EK142">
            <v>15248396.880000001</v>
          </cell>
          <cell r="EL142">
            <v>10712461.529999999</v>
          </cell>
          <cell r="EM142">
            <v>13530839.57</v>
          </cell>
          <cell r="EN142">
            <v>16956874.25</v>
          </cell>
          <cell r="EO142">
            <v>15251339.6</v>
          </cell>
          <cell r="EP142"/>
          <cell r="EQ142">
            <v>13129810.890000001</v>
          </cell>
          <cell r="ER142">
            <v>11137560.17</v>
          </cell>
          <cell r="ES142"/>
          <cell r="ET142">
            <v>10553508.65</v>
          </cell>
          <cell r="EU142">
            <v>12813375.82</v>
          </cell>
          <cell r="EV142">
            <v>16064062.789999999</v>
          </cell>
          <cell r="EW142">
            <v>15105967.18</v>
          </cell>
          <cell r="EX142">
            <v>13005350.15</v>
          </cell>
          <cell r="EY142">
            <v>17522711.100000001</v>
          </cell>
          <cell r="EZ142">
            <v>19249518.940000001</v>
          </cell>
          <cell r="FA142">
            <v>16863227.57</v>
          </cell>
          <cell r="FB142">
            <v>15737223.15</v>
          </cell>
          <cell r="FC142">
            <v>16273114.359999999</v>
          </cell>
          <cell r="FD142">
            <v>17323478.239999998</v>
          </cell>
          <cell r="FE142">
            <v>33100597.25</v>
          </cell>
          <cell r="FF142"/>
          <cell r="FG142">
            <v>16553117.15</v>
          </cell>
          <cell r="FH142"/>
          <cell r="FI142"/>
          <cell r="FJ142"/>
          <cell r="FK142"/>
          <cell r="FL142"/>
          <cell r="FM142"/>
          <cell r="FN142"/>
          <cell r="FO142"/>
          <cell r="FP142"/>
          <cell r="FQ142"/>
          <cell r="FR142"/>
          <cell r="FS142"/>
          <cell r="FT142"/>
          <cell r="FU142"/>
          <cell r="FV142"/>
          <cell r="FW142"/>
          <cell r="FX142"/>
          <cell r="FY142"/>
          <cell r="FZ142"/>
          <cell r="GA142"/>
          <cell r="GB142"/>
          <cell r="GC142"/>
          <cell r="GD142"/>
          <cell r="GE142"/>
          <cell r="GF142"/>
          <cell r="GG142"/>
          <cell r="GH142"/>
          <cell r="GI142"/>
          <cell r="GJ142"/>
          <cell r="GK142"/>
          <cell r="GL142"/>
          <cell r="GM142"/>
          <cell r="GN142"/>
          <cell r="GO142"/>
          <cell r="GP142"/>
          <cell r="GQ142"/>
          <cell r="GR142"/>
          <cell r="GS142"/>
          <cell r="GT142"/>
          <cell r="GU142"/>
          <cell r="GV142"/>
          <cell r="GW142"/>
          <cell r="GX142"/>
          <cell r="GY142"/>
          <cell r="GZ142"/>
          <cell r="HA142"/>
          <cell r="HB142"/>
          <cell r="HC142"/>
          <cell r="HD142"/>
          <cell r="HE142"/>
          <cell r="HF142"/>
          <cell r="HG142"/>
          <cell r="HH142"/>
          <cell r="HI142"/>
          <cell r="HJ142"/>
          <cell r="HK142"/>
          <cell r="HL142"/>
          <cell r="HM142"/>
          <cell r="HN142"/>
          <cell r="HO142"/>
          <cell r="HP142"/>
          <cell r="HQ142"/>
          <cell r="HR142"/>
          <cell r="HS142"/>
          <cell r="HT142"/>
          <cell r="HU142"/>
          <cell r="HV142"/>
          <cell r="HW142"/>
          <cell r="HX142"/>
          <cell r="HY142"/>
          <cell r="HZ142"/>
          <cell r="IA142"/>
          <cell r="IB142"/>
          <cell r="IC142"/>
          <cell r="ID142"/>
          <cell r="IE142"/>
          <cell r="IF142"/>
          <cell r="IG142"/>
          <cell r="IH142"/>
          <cell r="II142"/>
          <cell r="IJ142"/>
          <cell r="IK142"/>
          <cell r="IL142"/>
          <cell r="IM142"/>
          <cell r="IN142"/>
          <cell r="IO142"/>
          <cell r="IP142"/>
          <cell r="IQ142"/>
          <cell r="IR142"/>
          <cell r="IS142"/>
          <cell r="IT142"/>
          <cell r="IU142"/>
          <cell r="IV142"/>
          <cell r="IW142"/>
          <cell r="IX142"/>
          <cell r="IY142"/>
          <cell r="IZ142"/>
          <cell r="JA142"/>
          <cell r="JB142"/>
          <cell r="JC142"/>
          <cell r="JD142"/>
          <cell r="JE142"/>
          <cell r="JF142"/>
          <cell r="JG142"/>
          <cell r="JH142"/>
          <cell r="JI142"/>
          <cell r="JJ142"/>
          <cell r="JK142"/>
          <cell r="JL142"/>
          <cell r="JM142"/>
          <cell r="JN142"/>
          <cell r="JO142"/>
          <cell r="JP142"/>
          <cell r="JQ142"/>
          <cell r="JR142"/>
          <cell r="JS142"/>
          <cell r="JT142"/>
          <cell r="JU142"/>
          <cell r="JV142"/>
          <cell r="JW142"/>
          <cell r="JX142"/>
          <cell r="JY142"/>
          <cell r="JZ142"/>
          <cell r="KA142"/>
          <cell r="KB142"/>
          <cell r="KC142"/>
          <cell r="KD142"/>
          <cell r="KE142"/>
          <cell r="KF142"/>
          <cell r="KG142"/>
          <cell r="KH142"/>
          <cell r="KI142"/>
          <cell r="KJ142"/>
          <cell r="KK142"/>
          <cell r="KL142"/>
          <cell r="KM142"/>
          <cell r="KN142"/>
          <cell r="KO142"/>
          <cell r="KP142"/>
          <cell r="KQ142"/>
          <cell r="KR142"/>
          <cell r="KS142"/>
          <cell r="KT142"/>
          <cell r="KU142"/>
          <cell r="KV142"/>
          <cell r="KW142"/>
          <cell r="KX142"/>
          <cell r="KY142"/>
          <cell r="KZ142"/>
          <cell r="LA142"/>
          <cell r="LB142"/>
          <cell r="LC142"/>
          <cell r="LD142"/>
          <cell r="LE142"/>
          <cell r="LF142"/>
          <cell r="LG142"/>
          <cell r="LH142"/>
          <cell r="LI142"/>
        </row>
        <row r="143">
          <cell r="D143">
            <v>4311</v>
          </cell>
          <cell r="E143" t="str">
            <v xml:space="preserve">Transferi za zdravstvenu zaštitu </v>
          </cell>
          <cell r="F143"/>
          <cell r="G143"/>
          <cell r="H143"/>
          <cell r="I143"/>
          <cell r="J143"/>
          <cell r="K143"/>
          <cell r="L143"/>
          <cell r="M143"/>
          <cell r="N143"/>
          <cell r="O143"/>
          <cell r="P143"/>
          <cell r="Q143"/>
          <cell r="R143"/>
          <cell r="S143"/>
          <cell r="T143"/>
          <cell r="U143"/>
          <cell r="V143"/>
          <cell r="W143"/>
          <cell r="X143"/>
          <cell r="Y143"/>
          <cell r="Z143"/>
          <cell r="AA143"/>
          <cell r="AB143"/>
          <cell r="AC143"/>
          <cell r="AD143"/>
          <cell r="AE143"/>
          <cell r="AF143"/>
          <cell r="AG143"/>
          <cell r="AH143"/>
          <cell r="AI143"/>
          <cell r="AJ143"/>
          <cell r="AK143"/>
          <cell r="AL143"/>
          <cell r="AM143"/>
          <cell r="AN143"/>
          <cell r="AO143"/>
          <cell r="AP143"/>
          <cell r="AQ143"/>
          <cell r="AR143"/>
          <cell r="AS143"/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  <cell r="BF143"/>
          <cell r="BG143"/>
          <cell r="BH143"/>
          <cell r="BI143"/>
          <cell r="BJ143"/>
          <cell r="BK143"/>
          <cell r="BL143"/>
          <cell r="BM143"/>
          <cell r="BN143"/>
          <cell r="BO143"/>
          <cell r="BP143"/>
          <cell r="BQ143"/>
          <cell r="BR143"/>
          <cell r="BS143"/>
          <cell r="BT143"/>
          <cell r="BU143"/>
          <cell r="BV143"/>
          <cell r="BW143"/>
          <cell r="BX143"/>
          <cell r="BY143"/>
          <cell r="BZ143"/>
          <cell r="CA143"/>
          <cell r="CB143"/>
          <cell r="CC143"/>
          <cell r="CD143"/>
          <cell r="CE143"/>
          <cell r="CF143"/>
          <cell r="CG143"/>
          <cell r="CH143"/>
          <cell r="CI143"/>
          <cell r="CJ143"/>
          <cell r="CK143"/>
          <cell r="CL143">
            <v>3573650.94</v>
          </cell>
          <cell r="CM143">
            <v>4505192.4200000009</v>
          </cell>
          <cell r="CN143">
            <v>6025699.8300000029</v>
          </cell>
          <cell r="CO143">
            <v>2615352.1199999973</v>
          </cell>
          <cell r="CP143">
            <v>5152536.1200000066</v>
          </cell>
          <cell r="CQ143">
            <v>4523363.4999999991</v>
          </cell>
          <cell r="CR143">
            <v>2913767.9499999993</v>
          </cell>
          <cell r="CS143">
            <v>6138065.4799999977</v>
          </cell>
          <cell r="CT143">
            <v>5872842.96</v>
          </cell>
          <cell r="CU143">
            <v>4772419.6500000041</v>
          </cell>
          <cell r="CV143">
            <v>3110152.7700000014</v>
          </cell>
          <cell r="CW143">
            <v>9177617.7000000011</v>
          </cell>
          <cell r="CX143">
            <v>3853394.4399999967</v>
          </cell>
          <cell r="CY143">
            <v>1640129.33</v>
          </cell>
          <cell r="CZ143">
            <v>8519754.9900000021</v>
          </cell>
          <cell r="DA143">
            <v>6327561.1900000041</v>
          </cell>
          <cell r="DB143">
            <v>5336289.8400000073</v>
          </cell>
          <cell r="DC143">
            <v>5156467.1200000057</v>
          </cell>
          <cell r="DD143">
            <v>4564730.6000000006</v>
          </cell>
          <cell r="DE143">
            <v>5589535.3500000006</v>
          </cell>
          <cell r="DF143">
            <v>4053275.8599999985</v>
          </cell>
          <cell r="DG143">
            <v>9566505.2000000011</v>
          </cell>
          <cell r="DH143">
            <v>2162806.0199999996</v>
          </cell>
          <cell r="DI143">
            <v>3175131.2299999972</v>
          </cell>
          <cell r="DJ143">
            <v>5536673.8800000101</v>
          </cell>
          <cell r="DK143">
            <v>4300280.2700000023</v>
          </cell>
          <cell r="DL143">
            <v>5807149.2000000058</v>
          </cell>
          <cell r="DM143">
            <v>8234781.9800000079</v>
          </cell>
          <cell r="DN143">
            <v>2175484.1599999941</v>
          </cell>
          <cell r="DO143">
            <v>4610413.3299999982</v>
          </cell>
          <cell r="DP143">
            <v>4653281.7500000047</v>
          </cell>
          <cell r="DQ143">
            <v>4996181.6099999975</v>
          </cell>
          <cell r="DR143">
            <v>5017138.6900000088</v>
          </cell>
          <cell r="DS143">
            <v>5157752.2200000035</v>
          </cell>
          <cell r="DT143">
            <v>6081931.6000000043</v>
          </cell>
          <cell r="DU143">
            <v>5914938.5799999991</v>
          </cell>
          <cell r="DV143">
            <v>3612271.65</v>
          </cell>
          <cell r="DW143">
            <v>3581008.5500000003</v>
          </cell>
          <cell r="DX143">
            <v>10432641.290000016</v>
          </cell>
          <cell r="DY143">
            <v>7162067.3800000018</v>
          </cell>
          <cell r="DZ143">
            <v>5662218.6100000003</v>
          </cell>
          <cell r="EB143"/>
          <cell r="EC143"/>
          <cell r="ED143"/>
          <cell r="EE143"/>
          <cell r="EF143"/>
          <cell r="EG143"/>
          <cell r="EH143"/>
          <cell r="EI143"/>
          <cell r="EJ143"/>
          <cell r="EK143"/>
          <cell r="EL143"/>
          <cell r="EM143"/>
          <cell r="EN143"/>
          <cell r="EO143"/>
          <cell r="EP143"/>
          <cell r="EQ143"/>
          <cell r="ER143"/>
          <cell r="ES143"/>
          <cell r="ET143"/>
          <cell r="EU143"/>
          <cell r="EV143"/>
          <cell r="EW143"/>
          <cell r="EX143"/>
          <cell r="EY143"/>
          <cell r="EZ143"/>
          <cell r="FA143"/>
          <cell r="FB143"/>
          <cell r="FC143"/>
          <cell r="FD143"/>
          <cell r="FE143"/>
          <cell r="FF143"/>
          <cell r="FG143"/>
          <cell r="FH143"/>
          <cell r="FI143"/>
          <cell r="FJ143"/>
          <cell r="FK143"/>
          <cell r="FL143"/>
          <cell r="FM143"/>
          <cell r="FN143"/>
          <cell r="FO143"/>
          <cell r="FP143"/>
          <cell r="FQ143"/>
          <cell r="FR143"/>
          <cell r="FS143"/>
          <cell r="FT143"/>
          <cell r="FU143"/>
          <cell r="FV143"/>
          <cell r="FW143"/>
          <cell r="FX143"/>
          <cell r="FY143"/>
          <cell r="FZ143"/>
          <cell r="GA143"/>
          <cell r="GB143"/>
          <cell r="GC143"/>
          <cell r="GD143"/>
          <cell r="GE143"/>
          <cell r="GF143"/>
          <cell r="GG143"/>
          <cell r="GH143"/>
          <cell r="GI143"/>
          <cell r="GJ143"/>
          <cell r="GK143"/>
          <cell r="GL143"/>
          <cell r="GM143"/>
          <cell r="GN143"/>
          <cell r="GO143"/>
          <cell r="GP143"/>
          <cell r="GQ143"/>
          <cell r="GR143"/>
          <cell r="GS143"/>
          <cell r="GT143"/>
          <cell r="GU143"/>
          <cell r="GV143"/>
          <cell r="GW143"/>
          <cell r="GX143"/>
          <cell r="GY143"/>
          <cell r="GZ143"/>
          <cell r="HA143"/>
          <cell r="HB143"/>
          <cell r="HC143"/>
          <cell r="HD143"/>
          <cell r="HE143"/>
          <cell r="HF143"/>
          <cell r="HG143"/>
          <cell r="HH143"/>
          <cell r="HI143"/>
          <cell r="HJ143"/>
          <cell r="HK143"/>
          <cell r="HL143"/>
          <cell r="HM143"/>
          <cell r="HN143"/>
          <cell r="HO143"/>
          <cell r="HP143"/>
          <cell r="HQ143"/>
          <cell r="HR143"/>
          <cell r="HS143"/>
          <cell r="HT143"/>
          <cell r="HU143"/>
          <cell r="HV143"/>
          <cell r="HW143"/>
          <cell r="HX143"/>
          <cell r="HY143"/>
          <cell r="HZ143"/>
          <cell r="IA143"/>
          <cell r="IB143"/>
          <cell r="IC143"/>
          <cell r="ID143"/>
          <cell r="IE143"/>
          <cell r="IF143"/>
          <cell r="IG143"/>
          <cell r="IH143"/>
          <cell r="II143"/>
          <cell r="IJ143"/>
          <cell r="IK143"/>
          <cell r="IL143"/>
          <cell r="IM143"/>
          <cell r="IN143"/>
          <cell r="IO143"/>
          <cell r="IP143"/>
          <cell r="IQ143"/>
          <cell r="IR143"/>
          <cell r="IS143"/>
          <cell r="IT143"/>
          <cell r="IU143"/>
          <cell r="IV143"/>
          <cell r="IW143"/>
          <cell r="IX143"/>
          <cell r="IY143"/>
          <cell r="IZ143"/>
          <cell r="JA143"/>
          <cell r="JB143"/>
          <cell r="JC143"/>
          <cell r="JD143"/>
          <cell r="JE143"/>
          <cell r="JF143"/>
          <cell r="JG143"/>
          <cell r="JH143"/>
          <cell r="JI143"/>
          <cell r="JJ143"/>
          <cell r="JK143"/>
          <cell r="JL143"/>
          <cell r="JM143"/>
          <cell r="JN143"/>
          <cell r="JO143"/>
          <cell r="JP143"/>
          <cell r="JQ143"/>
          <cell r="JR143"/>
          <cell r="JS143"/>
          <cell r="JT143"/>
          <cell r="JU143"/>
          <cell r="JV143"/>
          <cell r="JW143"/>
          <cell r="JX143"/>
          <cell r="JY143"/>
          <cell r="JZ143"/>
          <cell r="KA143"/>
          <cell r="KB143"/>
          <cell r="KC143"/>
          <cell r="KD143"/>
          <cell r="KE143"/>
          <cell r="KF143"/>
          <cell r="KG143"/>
          <cell r="KH143"/>
          <cell r="KI143"/>
          <cell r="KJ143"/>
          <cell r="KK143"/>
          <cell r="KL143"/>
          <cell r="KM143"/>
          <cell r="KN143"/>
          <cell r="KO143"/>
          <cell r="KP143"/>
          <cell r="KQ143"/>
          <cell r="KR143"/>
          <cell r="KS143"/>
          <cell r="KT143"/>
          <cell r="KU143"/>
          <cell r="KV143"/>
          <cell r="KW143"/>
          <cell r="KX143"/>
          <cell r="KY143"/>
          <cell r="KZ143"/>
          <cell r="LA143"/>
          <cell r="LB143"/>
          <cell r="LC143"/>
          <cell r="LD143"/>
          <cell r="LE143"/>
          <cell r="LF143"/>
          <cell r="LG143"/>
          <cell r="LH143"/>
          <cell r="LI143"/>
        </row>
        <row r="144">
          <cell r="D144">
            <v>4312</v>
          </cell>
          <cell r="E144" t="str">
            <v>Transferi obrazovanju</v>
          </cell>
          <cell r="F144"/>
          <cell r="G144"/>
          <cell r="H144"/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  <cell r="S144"/>
          <cell r="T144"/>
          <cell r="U144"/>
          <cell r="V144"/>
          <cell r="W144"/>
          <cell r="X144"/>
          <cell r="Y144"/>
          <cell r="Z144"/>
          <cell r="AA144"/>
          <cell r="AB144"/>
          <cell r="AC144"/>
          <cell r="AD144"/>
          <cell r="AE144"/>
          <cell r="AF144"/>
          <cell r="AG144"/>
          <cell r="AH144"/>
          <cell r="AI144"/>
          <cell r="AJ144"/>
          <cell r="AK144"/>
          <cell r="AL144"/>
          <cell r="AM144"/>
          <cell r="AN144"/>
          <cell r="AO144"/>
          <cell r="AP144"/>
          <cell r="AQ144"/>
          <cell r="AR144"/>
          <cell r="AS144"/>
          <cell r="AT144"/>
          <cell r="AU144"/>
          <cell r="AV144"/>
          <cell r="AW144"/>
          <cell r="AX144"/>
          <cell r="AY144"/>
          <cell r="AZ144"/>
          <cell r="BA144"/>
          <cell r="BB144"/>
          <cell r="BC144"/>
          <cell r="BD144"/>
          <cell r="BE144"/>
          <cell r="BF144"/>
          <cell r="BG144"/>
          <cell r="BH144"/>
          <cell r="BI144"/>
          <cell r="BJ144"/>
          <cell r="BK144"/>
          <cell r="BL144"/>
          <cell r="BM144"/>
          <cell r="BN144"/>
          <cell r="BO144"/>
          <cell r="BP144"/>
          <cell r="BQ144"/>
          <cell r="BR144"/>
          <cell r="BS144"/>
          <cell r="BT144"/>
          <cell r="BU144"/>
          <cell r="BV144"/>
          <cell r="BW144"/>
          <cell r="BX144"/>
          <cell r="BY144"/>
          <cell r="BZ144"/>
          <cell r="CA144"/>
          <cell r="CB144"/>
          <cell r="CC144"/>
          <cell r="CD144"/>
          <cell r="CE144"/>
          <cell r="CF144"/>
          <cell r="CG144"/>
          <cell r="CH144"/>
          <cell r="CI144"/>
          <cell r="CJ144"/>
          <cell r="CK144"/>
          <cell r="CL144">
            <v>248962.44</v>
          </cell>
          <cell r="CM144">
            <v>252365.31</v>
          </cell>
          <cell r="CN144">
            <v>0</v>
          </cell>
          <cell r="CO144">
            <v>259865.02999999997</v>
          </cell>
          <cell r="CP144">
            <v>11196.529999999999</v>
          </cell>
          <cell r="CQ144">
            <v>257246.21000000008</v>
          </cell>
          <cell r="CR144">
            <v>200</v>
          </cell>
          <cell r="CS144">
            <v>268390.82</v>
          </cell>
          <cell r="CT144">
            <v>1757</v>
          </cell>
          <cell r="CU144">
            <v>450</v>
          </cell>
          <cell r="CV144">
            <v>53573.08</v>
          </cell>
          <cell r="CW144">
            <v>1500728.43</v>
          </cell>
          <cell r="CX144">
            <v>99665.95</v>
          </cell>
          <cell r="CY144">
            <v>381698.57000000007</v>
          </cell>
          <cell r="CZ144">
            <v>433969.12000000017</v>
          </cell>
          <cell r="DA144">
            <v>55645.069999999992</v>
          </cell>
          <cell r="DB144">
            <v>469121.1999999999</v>
          </cell>
          <cell r="DC144">
            <v>873450.41999999993</v>
          </cell>
          <cell r="DD144">
            <v>383008.91</v>
          </cell>
          <cell r="DE144">
            <v>800416.66999999993</v>
          </cell>
          <cell r="DF144">
            <v>311688.29000000004</v>
          </cell>
          <cell r="DG144">
            <v>745448.95999999961</v>
          </cell>
          <cell r="DH144">
            <v>9994.48</v>
          </cell>
          <cell r="DI144">
            <v>1998310.4699999995</v>
          </cell>
          <cell r="DJ144">
            <v>1177476.83</v>
          </cell>
          <cell r="DK144">
            <v>416971.60000000003</v>
          </cell>
          <cell r="DL144">
            <v>1545683.8399999999</v>
          </cell>
          <cell r="DM144">
            <v>2973747.0599999996</v>
          </cell>
          <cell r="DN144">
            <v>1626606.61</v>
          </cell>
          <cell r="DO144">
            <v>151911.44999999995</v>
          </cell>
          <cell r="DP144">
            <v>2854382.15</v>
          </cell>
          <cell r="DQ144">
            <v>1797132.86</v>
          </cell>
          <cell r="DR144">
            <v>1733810.6800000002</v>
          </cell>
          <cell r="DS144">
            <v>1606402.17</v>
          </cell>
          <cell r="DT144">
            <v>493304.1700000001</v>
          </cell>
          <cell r="DU144">
            <v>4673911.5500000007</v>
          </cell>
          <cell r="DV144">
            <v>117683.83999999998</v>
          </cell>
          <cell r="DW144">
            <v>1736761.8299999998</v>
          </cell>
          <cell r="DX144">
            <v>2593457.83</v>
          </cell>
          <cell r="DY144">
            <v>3024939.8899999992</v>
          </cell>
          <cell r="DZ144">
            <v>1118400.17</v>
          </cell>
          <cell r="EB144"/>
          <cell r="EC144"/>
          <cell r="ED144"/>
          <cell r="EE144"/>
          <cell r="EF144"/>
          <cell r="EG144"/>
          <cell r="EH144"/>
          <cell r="EI144"/>
          <cell r="EJ144"/>
          <cell r="EK144"/>
          <cell r="EL144"/>
          <cell r="EM144"/>
          <cell r="EN144"/>
          <cell r="EO144"/>
          <cell r="EP144"/>
          <cell r="EQ144"/>
          <cell r="ER144"/>
          <cell r="ES144"/>
          <cell r="ET144"/>
          <cell r="EU144"/>
          <cell r="EV144"/>
          <cell r="EW144"/>
          <cell r="EX144"/>
          <cell r="EY144"/>
          <cell r="EZ144"/>
          <cell r="FA144"/>
          <cell r="FB144"/>
          <cell r="FC144"/>
          <cell r="FD144"/>
          <cell r="FE144"/>
          <cell r="FF144"/>
          <cell r="FG144"/>
          <cell r="FH144"/>
          <cell r="FI144"/>
          <cell r="FJ144"/>
          <cell r="FK144"/>
          <cell r="FL144"/>
          <cell r="FM144"/>
          <cell r="FN144"/>
          <cell r="FO144"/>
          <cell r="FP144"/>
          <cell r="FQ144"/>
          <cell r="FR144"/>
          <cell r="FS144"/>
          <cell r="FT144"/>
          <cell r="FU144"/>
          <cell r="FV144"/>
          <cell r="FW144"/>
          <cell r="FX144"/>
          <cell r="FY144"/>
          <cell r="FZ144"/>
          <cell r="GA144"/>
          <cell r="GB144"/>
          <cell r="GC144"/>
          <cell r="GD144"/>
          <cell r="GE144"/>
          <cell r="GF144"/>
          <cell r="GG144"/>
          <cell r="GH144"/>
          <cell r="GI144"/>
          <cell r="GJ144"/>
          <cell r="GK144"/>
          <cell r="GL144"/>
          <cell r="GM144"/>
          <cell r="GN144"/>
          <cell r="GO144"/>
          <cell r="GP144"/>
          <cell r="GQ144"/>
          <cell r="GR144"/>
          <cell r="GS144"/>
          <cell r="GT144"/>
          <cell r="GU144"/>
          <cell r="GV144"/>
          <cell r="GW144"/>
          <cell r="GX144"/>
          <cell r="GY144"/>
          <cell r="GZ144"/>
          <cell r="HA144"/>
          <cell r="HB144"/>
          <cell r="HC144"/>
          <cell r="HD144"/>
          <cell r="HE144"/>
          <cell r="HF144"/>
          <cell r="HG144"/>
          <cell r="HH144"/>
          <cell r="HI144"/>
          <cell r="HJ144"/>
          <cell r="HK144"/>
          <cell r="HL144"/>
          <cell r="HM144"/>
          <cell r="HN144"/>
          <cell r="HO144"/>
          <cell r="HP144"/>
          <cell r="HQ144"/>
          <cell r="HR144"/>
          <cell r="HS144"/>
          <cell r="HT144"/>
          <cell r="HU144"/>
          <cell r="HV144"/>
          <cell r="HW144"/>
          <cell r="HX144"/>
          <cell r="HY144"/>
          <cell r="HZ144"/>
          <cell r="IA144"/>
          <cell r="IB144"/>
          <cell r="IC144"/>
          <cell r="ID144"/>
          <cell r="IE144"/>
          <cell r="IF144"/>
          <cell r="IG144"/>
          <cell r="IH144"/>
          <cell r="II144"/>
          <cell r="IJ144"/>
          <cell r="IK144"/>
          <cell r="IL144"/>
          <cell r="IM144"/>
          <cell r="IN144"/>
          <cell r="IO144"/>
          <cell r="IP144"/>
          <cell r="IQ144"/>
          <cell r="IR144"/>
          <cell r="IS144"/>
          <cell r="IT144"/>
          <cell r="IU144"/>
          <cell r="IV144"/>
          <cell r="IW144"/>
          <cell r="IX144"/>
          <cell r="IY144"/>
          <cell r="IZ144"/>
          <cell r="JA144"/>
          <cell r="JB144"/>
          <cell r="JC144"/>
          <cell r="JD144"/>
          <cell r="JE144"/>
          <cell r="JF144"/>
          <cell r="JG144"/>
          <cell r="JH144"/>
          <cell r="JI144"/>
          <cell r="JJ144"/>
          <cell r="JK144"/>
          <cell r="JL144"/>
          <cell r="JM144"/>
          <cell r="JN144"/>
          <cell r="JO144"/>
          <cell r="JP144"/>
          <cell r="JQ144"/>
          <cell r="JR144"/>
          <cell r="JS144"/>
          <cell r="JT144"/>
          <cell r="JU144"/>
          <cell r="JV144"/>
          <cell r="JW144"/>
          <cell r="JX144"/>
          <cell r="JY144"/>
          <cell r="JZ144"/>
          <cell r="KA144"/>
          <cell r="KB144"/>
          <cell r="KC144"/>
          <cell r="KD144"/>
          <cell r="KE144"/>
          <cell r="KF144"/>
          <cell r="KG144"/>
          <cell r="KH144"/>
          <cell r="KI144"/>
          <cell r="KJ144"/>
          <cell r="KK144"/>
          <cell r="KL144"/>
          <cell r="KM144"/>
          <cell r="KN144"/>
          <cell r="KO144"/>
          <cell r="KP144"/>
          <cell r="KQ144"/>
          <cell r="KR144"/>
          <cell r="KS144"/>
          <cell r="KT144"/>
          <cell r="KU144"/>
          <cell r="KV144"/>
          <cell r="KW144"/>
          <cell r="KX144"/>
          <cell r="KY144"/>
          <cell r="KZ144"/>
          <cell r="LA144"/>
          <cell r="LB144"/>
          <cell r="LC144"/>
          <cell r="LD144"/>
          <cell r="LE144"/>
          <cell r="LF144"/>
          <cell r="LG144"/>
          <cell r="LH144"/>
          <cell r="LI144"/>
        </row>
        <row r="145">
          <cell r="D145">
            <v>4313</v>
          </cell>
          <cell r="E145" t="str">
            <v>Transferi institucijama kulture i sporta</v>
          </cell>
          <cell r="F145"/>
          <cell r="G145"/>
          <cell r="H145"/>
          <cell r="I145"/>
          <cell r="J145"/>
          <cell r="K145"/>
          <cell r="L145"/>
          <cell r="M145"/>
          <cell r="N145"/>
          <cell r="O145"/>
          <cell r="P145"/>
          <cell r="Q145"/>
          <cell r="R145"/>
          <cell r="S145"/>
          <cell r="T145"/>
          <cell r="U145"/>
          <cell r="V145"/>
          <cell r="W145"/>
          <cell r="X145"/>
          <cell r="Y145"/>
          <cell r="Z145"/>
          <cell r="AA145"/>
          <cell r="AB145"/>
          <cell r="AC145"/>
          <cell r="AD145"/>
          <cell r="AE145"/>
          <cell r="AF145"/>
          <cell r="AG145"/>
          <cell r="AH145"/>
          <cell r="AI145"/>
          <cell r="AJ145"/>
          <cell r="AK145"/>
          <cell r="AL145"/>
          <cell r="AM145"/>
          <cell r="AN145"/>
          <cell r="AO145"/>
          <cell r="AP145"/>
          <cell r="AQ145"/>
          <cell r="AR145"/>
          <cell r="AS145"/>
          <cell r="AT145"/>
          <cell r="AU145"/>
          <cell r="AV145"/>
          <cell r="AW145"/>
          <cell r="AX145"/>
          <cell r="AY145"/>
          <cell r="AZ145"/>
          <cell r="BA145"/>
          <cell r="BB145"/>
          <cell r="BC145"/>
          <cell r="BD145"/>
          <cell r="BE145"/>
          <cell r="BF145"/>
          <cell r="BG145"/>
          <cell r="BH145"/>
          <cell r="BI145"/>
          <cell r="BJ145"/>
          <cell r="BK145"/>
          <cell r="BL145"/>
          <cell r="BM145"/>
          <cell r="BN145"/>
          <cell r="BO145"/>
          <cell r="BP145"/>
          <cell r="BQ145"/>
          <cell r="BR145"/>
          <cell r="BS145"/>
          <cell r="BT145"/>
          <cell r="BU145"/>
          <cell r="BV145"/>
          <cell r="BW145"/>
          <cell r="BX145"/>
          <cell r="BY145"/>
          <cell r="BZ145"/>
          <cell r="CA145"/>
          <cell r="CB145"/>
          <cell r="CC145"/>
          <cell r="CD145"/>
          <cell r="CE145"/>
          <cell r="CF145"/>
          <cell r="CG145"/>
          <cell r="CH145"/>
          <cell r="CI145"/>
          <cell r="CJ145"/>
          <cell r="CK145"/>
          <cell r="CL145">
            <v>246666.66999999998</v>
          </cell>
          <cell r="CM145">
            <v>308916.67</v>
          </cell>
          <cell r="CN145">
            <v>385415.67</v>
          </cell>
          <cell r="CO145">
            <v>779576.67</v>
          </cell>
          <cell r="CP145">
            <v>457682.02999999997</v>
          </cell>
          <cell r="CQ145">
            <v>285623.46999999997</v>
          </cell>
          <cell r="CR145">
            <v>363833.33999999997</v>
          </cell>
          <cell r="CS145">
            <v>287350</v>
          </cell>
          <cell r="CT145">
            <v>500733.33999999997</v>
          </cell>
          <cell r="CU145">
            <v>147416.66999999998</v>
          </cell>
          <cell r="CV145">
            <v>104666</v>
          </cell>
          <cell r="CW145">
            <v>141155</v>
          </cell>
          <cell r="CX145">
            <v>255500</v>
          </cell>
          <cell r="CY145">
            <v>233100</v>
          </cell>
          <cell r="CZ145">
            <v>232640</v>
          </cell>
          <cell r="DA145">
            <v>369303.35</v>
          </cell>
          <cell r="DB145">
            <v>347953.33999999997</v>
          </cell>
          <cell r="DC145">
            <v>435633.32999999996</v>
          </cell>
          <cell r="DD145">
            <v>276511.67</v>
          </cell>
          <cell r="DE145">
            <v>139333.5</v>
          </cell>
          <cell r="DF145">
            <v>364603.31</v>
          </cell>
          <cell r="DG145">
            <v>363353.02</v>
          </cell>
          <cell r="DH145">
            <v>624811.14</v>
          </cell>
          <cell r="DI145">
            <v>535620</v>
          </cell>
          <cell r="DJ145">
            <v>225520</v>
          </cell>
          <cell r="DK145">
            <v>245350</v>
          </cell>
          <cell r="DL145">
            <v>299100</v>
          </cell>
          <cell r="DM145">
            <v>460704</v>
          </cell>
          <cell r="DN145">
            <v>929500</v>
          </cell>
          <cell r="DO145">
            <v>178500</v>
          </cell>
          <cell r="DP145">
            <v>245700</v>
          </cell>
          <cell r="DQ145">
            <v>152220</v>
          </cell>
          <cell r="DR145">
            <v>412220</v>
          </cell>
          <cell r="DS145">
            <v>204373.29999999987</v>
          </cell>
          <cell r="DT145">
            <v>1808570</v>
          </cell>
          <cell r="DU145">
            <v>1176730.9800000002</v>
          </cell>
          <cell r="DV145">
            <v>150630</v>
          </cell>
          <cell r="DW145">
            <v>537020</v>
          </cell>
          <cell r="DX145">
            <v>896220</v>
          </cell>
          <cell r="DY145">
            <v>1033230</v>
          </cell>
          <cell r="DZ145">
            <v>880300</v>
          </cell>
          <cell r="EB145"/>
          <cell r="EC145"/>
          <cell r="ED145"/>
          <cell r="EE145"/>
          <cell r="EF145"/>
          <cell r="EG145"/>
          <cell r="EH145"/>
          <cell r="EI145"/>
          <cell r="EJ145"/>
          <cell r="EK145"/>
          <cell r="EL145"/>
          <cell r="EM145"/>
          <cell r="EN145"/>
          <cell r="EO145"/>
          <cell r="EP145"/>
          <cell r="EQ145"/>
          <cell r="ER145"/>
          <cell r="ES145"/>
          <cell r="ET145"/>
          <cell r="EU145"/>
          <cell r="EV145"/>
          <cell r="EW145"/>
          <cell r="EX145"/>
          <cell r="EY145"/>
          <cell r="EZ145"/>
          <cell r="FA145"/>
          <cell r="FB145"/>
          <cell r="FC145"/>
          <cell r="FD145"/>
          <cell r="FE145"/>
          <cell r="FF145"/>
          <cell r="FG145"/>
          <cell r="FH145"/>
          <cell r="FI145"/>
          <cell r="FJ145"/>
          <cell r="FK145"/>
          <cell r="FL145"/>
          <cell r="FM145"/>
          <cell r="FN145"/>
          <cell r="FO145"/>
          <cell r="FP145"/>
          <cell r="FQ145"/>
          <cell r="FR145"/>
          <cell r="FS145"/>
          <cell r="FT145"/>
          <cell r="FU145"/>
          <cell r="FV145"/>
          <cell r="FW145"/>
          <cell r="FX145"/>
          <cell r="FY145"/>
          <cell r="FZ145"/>
          <cell r="GA145"/>
          <cell r="GB145"/>
          <cell r="GC145"/>
          <cell r="GD145"/>
          <cell r="GE145"/>
          <cell r="GF145"/>
          <cell r="GG145"/>
          <cell r="GH145"/>
          <cell r="GI145"/>
          <cell r="GJ145"/>
          <cell r="GK145"/>
          <cell r="GL145"/>
          <cell r="GM145"/>
          <cell r="GN145"/>
          <cell r="GO145"/>
          <cell r="GP145"/>
          <cell r="GQ145"/>
          <cell r="GR145"/>
          <cell r="GS145"/>
          <cell r="GT145"/>
          <cell r="GU145"/>
          <cell r="GV145"/>
          <cell r="GW145"/>
          <cell r="GX145"/>
          <cell r="GY145"/>
          <cell r="GZ145"/>
          <cell r="HA145"/>
          <cell r="HB145"/>
          <cell r="HC145"/>
          <cell r="HD145"/>
          <cell r="HE145"/>
          <cell r="HF145"/>
          <cell r="HG145"/>
          <cell r="HH145"/>
          <cell r="HI145"/>
          <cell r="HJ145"/>
          <cell r="HK145"/>
          <cell r="HL145"/>
          <cell r="HM145"/>
          <cell r="HN145"/>
          <cell r="HO145"/>
          <cell r="HP145"/>
          <cell r="HQ145"/>
          <cell r="HR145"/>
          <cell r="HS145"/>
          <cell r="HT145"/>
          <cell r="HU145"/>
          <cell r="HV145"/>
          <cell r="HW145"/>
          <cell r="HX145"/>
          <cell r="HY145"/>
          <cell r="HZ145"/>
          <cell r="IA145"/>
          <cell r="IB145"/>
          <cell r="IC145"/>
          <cell r="ID145"/>
          <cell r="IE145"/>
          <cell r="IF145"/>
          <cell r="IG145"/>
          <cell r="IH145"/>
          <cell r="II145"/>
          <cell r="IJ145"/>
          <cell r="IK145"/>
          <cell r="IL145"/>
          <cell r="IM145"/>
          <cell r="IN145"/>
          <cell r="IO145"/>
          <cell r="IP145"/>
          <cell r="IQ145"/>
          <cell r="IR145"/>
          <cell r="IS145"/>
          <cell r="IT145"/>
          <cell r="IU145"/>
          <cell r="IV145"/>
          <cell r="IW145"/>
          <cell r="IX145"/>
          <cell r="IY145"/>
          <cell r="IZ145"/>
          <cell r="JA145"/>
          <cell r="JB145"/>
          <cell r="JC145"/>
          <cell r="JD145"/>
          <cell r="JE145"/>
          <cell r="JF145"/>
          <cell r="JG145"/>
          <cell r="JH145"/>
          <cell r="JI145"/>
          <cell r="JJ145"/>
          <cell r="JK145"/>
          <cell r="JL145"/>
          <cell r="JM145"/>
          <cell r="JN145"/>
          <cell r="JO145"/>
          <cell r="JP145"/>
          <cell r="JQ145"/>
          <cell r="JR145"/>
          <cell r="JS145"/>
          <cell r="JT145"/>
          <cell r="JU145"/>
          <cell r="JV145"/>
          <cell r="JW145"/>
          <cell r="JX145"/>
          <cell r="JY145"/>
          <cell r="JZ145"/>
          <cell r="KA145"/>
          <cell r="KB145"/>
          <cell r="KC145"/>
          <cell r="KD145"/>
          <cell r="KE145"/>
          <cell r="KF145"/>
          <cell r="KG145"/>
          <cell r="KH145"/>
          <cell r="KI145"/>
          <cell r="KJ145"/>
          <cell r="KK145"/>
          <cell r="KL145"/>
          <cell r="KM145"/>
          <cell r="KN145"/>
          <cell r="KO145"/>
          <cell r="KP145"/>
          <cell r="KQ145"/>
          <cell r="KR145"/>
          <cell r="KS145"/>
          <cell r="KT145"/>
          <cell r="KU145"/>
          <cell r="KV145"/>
          <cell r="KW145"/>
          <cell r="KX145"/>
          <cell r="KY145"/>
          <cell r="KZ145"/>
          <cell r="LA145"/>
          <cell r="LB145"/>
          <cell r="LC145"/>
          <cell r="LD145"/>
          <cell r="LE145"/>
          <cell r="LF145"/>
          <cell r="LG145"/>
          <cell r="LH145"/>
          <cell r="LI145"/>
        </row>
        <row r="146">
          <cell r="D146">
            <v>4314</v>
          </cell>
          <cell r="E146" t="str">
            <v>Transferi nevladinim organizacijama</v>
          </cell>
          <cell r="F146"/>
          <cell r="G146"/>
          <cell r="H146"/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  <cell r="V146"/>
          <cell r="W146"/>
          <cell r="X146"/>
          <cell r="Y146"/>
          <cell r="Z146"/>
          <cell r="AA146"/>
          <cell r="AB146"/>
          <cell r="AC146"/>
          <cell r="AD146"/>
          <cell r="AE146"/>
          <cell r="AF146"/>
          <cell r="AG146"/>
          <cell r="AH146"/>
          <cell r="AI146"/>
          <cell r="AJ146"/>
          <cell r="AK146"/>
          <cell r="AL146"/>
          <cell r="AM146"/>
          <cell r="AN146"/>
          <cell r="AO146"/>
          <cell r="AP146"/>
          <cell r="AQ146"/>
          <cell r="AR146"/>
          <cell r="AS146"/>
          <cell r="AT146"/>
          <cell r="AU146"/>
          <cell r="AV146"/>
          <cell r="AW146"/>
          <cell r="AX146"/>
          <cell r="AY146"/>
          <cell r="AZ146"/>
          <cell r="BA146"/>
          <cell r="BB146"/>
          <cell r="BC146"/>
          <cell r="BD146"/>
          <cell r="BE146"/>
          <cell r="BF146"/>
          <cell r="BG146"/>
          <cell r="BH146"/>
          <cell r="BI146"/>
          <cell r="BJ146"/>
          <cell r="BK146"/>
          <cell r="BL146"/>
          <cell r="BM146"/>
          <cell r="BN146"/>
          <cell r="BO146"/>
          <cell r="BP146"/>
          <cell r="BQ146"/>
          <cell r="BR146"/>
          <cell r="BS146"/>
          <cell r="BT146"/>
          <cell r="BU146"/>
          <cell r="BV146"/>
          <cell r="BW146"/>
          <cell r="BX146"/>
          <cell r="BY146"/>
          <cell r="BZ146"/>
          <cell r="CA146"/>
          <cell r="CB146"/>
          <cell r="CC146"/>
          <cell r="CD146"/>
          <cell r="CE146"/>
          <cell r="CF146"/>
          <cell r="CG146"/>
          <cell r="CH146"/>
          <cell r="CI146"/>
          <cell r="CJ146"/>
          <cell r="CK146"/>
          <cell r="CL146">
            <v>0</v>
          </cell>
          <cell r="CM146">
            <v>45833.34</v>
          </cell>
          <cell r="CN146">
            <v>23116.67</v>
          </cell>
          <cell r="CO146">
            <v>0</v>
          </cell>
          <cell r="CP146">
            <v>22916.67</v>
          </cell>
          <cell r="CQ146">
            <v>22916.67</v>
          </cell>
          <cell r="CR146">
            <v>69816.67</v>
          </cell>
          <cell r="CS146">
            <v>129466.67</v>
          </cell>
          <cell r="CT146">
            <v>136466.66999999998</v>
          </cell>
          <cell r="CU146">
            <v>67316.67</v>
          </cell>
          <cell r="CV146">
            <v>64700</v>
          </cell>
          <cell r="CW146">
            <v>1798665.9900000002</v>
          </cell>
          <cell r="CX146">
            <v>9800</v>
          </cell>
          <cell r="CY146">
            <v>23187.5</v>
          </cell>
          <cell r="CZ146">
            <v>22687.5</v>
          </cell>
          <cell r="DA146">
            <v>22687.5</v>
          </cell>
          <cell r="DB146">
            <v>45375</v>
          </cell>
          <cell r="DC146">
            <v>23337.5</v>
          </cell>
          <cell r="DD146">
            <v>96000</v>
          </cell>
          <cell r="DE146">
            <v>197875</v>
          </cell>
          <cell r="DF146">
            <v>33100</v>
          </cell>
          <cell r="DG146">
            <v>118875</v>
          </cell>
          <cell r="DH146">
            <v>71787.5</v>
          </cell>
          <cell r="DI146">
            <v>1675968.5</v>
          </cell>
          <cell r="DJ146">
            <v>0</v>
          </cell>
          <cell r="DK146">
            <v>0</v>
          </cell>
          <cell r="DL146">
            <v>4320</v>
          </cell>
          <cell r="DM146">
            <v>500</v>
          </cell>
          <cell r="DN146">
            <v>39480</v>
          </cell>
          <cell r="DO146">
            <v>148920</v>
          </cell>
          <cell r="DP146">
            <v>53100</v>
          </cell>
          <cell r="DQ146">
            <v>135160</v>
          </cell>
          <cell r="DR146">
            <v>44150</v>
          </cell>
          <cell r="DS146">
            <v>61760</v>
          </cell>
          <cell r="DT146">
            <v>95140</v>
          </cell>
          <cell r="DU146">
            <v>2352165.5500000007</v>
          </cell>
          <cell r="DV146">
            <v>0</v>
          </cell>
          <cell r="DW146">
            <v>6000</v>
          </cell>
          <cell r="DX146">
            <v>1719.9999999999998</v>
          </cell>
          <cell r="DY146">
            <v>32295</v>
          </cell>
          <cell r="DZ146">
            <v>131308.32999999999</v>
          </cell>
          <cell r="EB146"/>
          <cell r="EC146"/>
          <cell r="ED146"/>
          <cell r="EE146"/>
          <cell r="EF146"/>
          <cell r="EG146"/>
          <cell r="EH146"/>
          <cell r="EI146"/>
          <cell r="EJ146"/>
          <cell r="EK146"/>
          <cell r="EL146"/>
          <cell r="EM146"/>
          <cell r="EN146"/>
          <cell r="EO146"/>
          <cell r="EP146"/>
          <cell r="EQ146"/>
          <cell r="ER146"/>
          <cell r="ES146"/>
          <cell r="ET146"/>
          <cell r="EU146"/>
          <cell r="EV146"/>
          <cell r="EW146"/>
          <cell r="EX146"/>
          <cell r="EY146"/>
          <cell r="EZ146"/>
          <cell r="FA146"/>
          <cell r="FB146"/>
          <cell r="FC146"/>
          <cell r="FD146"/>
          <cell r="FE146"/>
          <cell r="FF146"/>
          <cell r="FG146"/>
          <cell r="FH146"/>
          <cell r="FI146"/>
          <cell r="FJ146"/>
          <cell r="FK146"/>
          <cell r="FL146"/>
          <cell r="FM146"/>
          <cell r="FN146"/>
          <cell r="FO146"/>
          <cell r="FP146"/>
          <cell r="FQ146"/>
          <cell r="FR146"/>
          <cell r="FS146"/>
          <cell r="FT146"/>
          <cell r="FU146"/>
          <cell r="FV146"/>
          <cell r="FW146"/>
          <cell r="FX146"/>
          <cell r="FY146"/>
          <cell r="FZ146"/>
          <cell r="GA146"/>
          <cell r="GB146"/>
          <cell r="GC146"/>
          <cell r="GD146"/>
          <cell r="GE146"/>
          <cell r="GF146"/>
          <cell r="GG146"/>
          <cell r="GH146"/>
          <cell r="GI146"/>
          <cell r="GJ146"/>
          <cell r="GK146"/>
          <cell r="GL146"/>
          <cell r="GM146"/>
          <cell r="GN146"/>
          <cell r="GO146"/>
          <cell r="GP146"/>
          <cell r="GQ146"/>
          <cell r="GR146"/>
          <cell r="GS146"/>
          <cell r="GT146"/>
          <cell r="GU146"/>
          <cell r="GV146"/>
          <cell r="GW146"/>
          <cell r="GX146"/>
          <cell r="GY146"/>
          <cell r="GZ146"/>
          <cell r="HA146"/>
          <cell r="HB146"/>
          <cell r="HC146"/>
          <cell r="HD146"/>
          <cell r="HE146"/>
          <cell r="HF146"/>
          <cell r="HG146"/>
          <cell r="HH146"/>
          <cell r="HI146"/>
          <cell r="HJ146"/>
          <cell r="HK146"/>
          <cell r="HL146"/>
          <cell r="HM146"/>
          <cell r="HN146"/>
          <cell r="HO146"/>
          <cell r="HP146"/>
          <cell r="HQ146"/>
          <cell r="HR146"/>
          <cell r="HS146"/>
          <cell r="HT146"/>
          <cell r="HU146"/>
          <cell r="HV146"/>
          <cell r="HW146"/>
          <cell r="HX146"/>
          <cell r="HY146"/>
          <cell r="HZ146"/>
          <cell r="IA146"/>
          <cell r="IB146"/>
          <cell r="IC146"/>
          <cell r="ID146"/>
          <cell r="IE146"/>
          <cell r="IF146"/>
          <cell r="IG146"/>
          <cell r="IH146"/>
          <cell r="II146"/>
          <cell r="IJ146"/>
          <cell r="IK146"/>
          <cell r="IL146"/>
          <cell r="IM146"/>
          <cell r="IN146"/>
          <cell r="IO146"/>
          <cell r="IP146"/>
          <cell r="IQ146"/>
          <cell r="IR146"/>
          <cell r="IS146"/>
          <cell r="IT146"/>
          <cell r="IU146"/>
          <cell r="IV146"/>
          <cell r="IW146"/>
          <cell r="IX146"/>
          <cell r="IY146"/>
          <cell r="IZ146"/>
          <cell r="JA146"/>
          <cell r="JB146"/>
          <cell r="JC146"/>
          <cell r="JD146"/>
          <cell r="JE146"/>
          <cell r="JF146"/>
          <cell r="JG146"/>
          <cell r="JH146"/>
          <cell r="JI146"/>
          <cell r="JJ146"/>
          <cell r="JK146"/>
          <cell r="JL146"/>
          <cell r="JM146"/>
          <cell r="JN146"/>
          <cell r="JO146"/>
          <cell r="JP146"/>
          <cell r="JQ146"/>
          <cell r="JR146"/>
          <cell r="JS146"/>
          <cell r="JT146"/>
          <cell r="JU146"/>
          <cell r="JV146"/>
          <cell r="JW146"/>
          <cell r="JX146"/>
          <cell r="JY146"/>
          <cell r="JZ146"/>
          <cell r="KA146"/>
          <cell r="KB146"/>
          <cell r="KC146"/>
          <cell r="KD146"/>
          <cell r="KE146"/>
          <cell r="KF146"/>
          <cell r="KG146"/>
          <cell r="KH146"/>
          <cell r="KI146"/>
          <cell r="KJ146"/>
          <cell r="KK146"/>
          <cell r="KL146"/>
          <cell r="KM146"/>
          <cell r="KN146"/>
          <cell r="KO146"/>
          <cell r="KP146"/>
          <cell r="KQ146"/>
          <cell r="KR146"/>
          <cell r="KS146"/>
          <cell r="KT146"/>
          <cell r="KU146"/>
          <cell r="KV146"/>
          <cell r="KW146"/>
          <cell r="KX146"/>
          <cell r="KY146"/>
          <cell r="KZ146"/>
          <cell r="LA146"/>
          <cell r="LB146"/>
          <cell r="LC146"/>
          <cell r="LD146"/>
          <cell r="LE146"/>
          <cell r="LF146"/>
          <cell r="LG146"/>
          <cell r="LH146"/>
          <cell r="LI146"/>
        </row>
        <row r="147">
          <cell r="D147">
            <v>4315</v>
          </cell>
          <cell r="E147" t="str">
            <v>Transferi političkim partijama, strankama i udruženjima</v>
          </cell>
          <cell r="F147"/>
          <cell r="G147"/>
          <cell r="H147"/>
          <cell r="I147"/>
          <cell r="J147"/>
          <cell r="K147"/>
          <cell r="L147"/>
          <cell r="M147"/>
          <cell r="N147"/>
          <cell r="O147"/>
          <cell r="P147"/>
          <cell r="Q147"/>
          <cell r="R147"/>
          <cell r="S147"/>
          <cell r="T147"/>
          <cell r="U147"/>
          <cell r="V147"/>
          <cell r="W147"/>
          <cell r="X147"/>
          <cell r="Y147"/>
          <cell r="Z147"/>
          <cell r="AA147"/>
          <cell r="AB147"/>
          <cell r="AC147"/>
          <cell r="AD147"/>
          <cell r="AE147"/>
          <cell r="AF147"/>
          <cell r="AG147"/>
          <cell r="AH147"/>
          <cell r="AI147"/>
          <cell r="AJ147"/>
          <cell r="AK147"/>
          <cell r="AL147"/>
          <cell r="AM147"/>
          <cell r="AN147"/>
          <cell r="AO147"/>
          <cell r="AP147"/>
          <cell r="AQ147"/>
          <cell r="AR147"/>
          <cell r="AS147"/>
          <cell r="AT147"/>
          <cell r="AU147"/>
          <cell r="AV147"/>
          <cell r="AW147"/>
          <cell r="AX147"/>
          <cell r="AY147"/>
          <cell r="AZ147"/>
          <cell r="BA147"/>
          <cell r="BB147"/>
          <cell r="BC147"/>
          <cell r="BD147"/>
          <cell r="BE147"/>
          <cell r="BF147"/>
          <cell r="BG147"/>
          <cell r="BH147"/>
          <cell r="BI147"/>
          <cell r="BJ147"/>
          <cell r="BK147"/>
          <cell r="BL147"/>
          <cell r="BM147"/>
          <cell r="BN147"/>
          <cell r="BO147"/>
          <cell r="BP147"/>
          <cell r="BQ147"/>
          <cell r="BR147"/>
          <cell r="BS147"/>
          <cell r="BT147"/>
          <cell r="BU147"/>
          <cell r="BV147"/>
          <cell r="BW147"/>
          <cell r="BX147"/>
          <cell r="BY147"/>
          <cell r="BZ147"/>
          <cell r="CA147"/>
          <cell r="CB147"/>
          <cell r="CC147"/>
          <cell r="CD147"/>
          <cell r="CE147"/>
          <cell r="CF147"/>
          <cell r="CG147"/>
          <cell r="CH147"/>
          <cell r="CI147"/>
          <cell r="CJ147"/>
          <cell r="CK147"/>
          <cell r="CL147">
            <v>266748.61999999994</v>
          </cell>
          <cell r="CM147">
            <v>316898.53999999975</v>
          </cell>
          <cell r="CN147">
            <v>292348.57999999984</v>
          </cell>
          <cell r="CO147">
            <v>291648.57999999984</v>
          </cell>
          <cell r="CP147">
            <v>266748.62</v>
          </cell>
          <cell r="CQ147">
            <v>316748.5399999998</v>
          </cell>
          <cell r="CR147">
            <v>275481.90999999986</v>
          </cell>
          <cell r="CS147">
            <v>303848.58999999997</v>
          </cell>
          <cell r="CT147">
            <v>267648.58999999997</v>
          </cell>
          <cell r="CU147">
            <v>298848.57999999978</v>
          </cell>
          <cell r="CV147">
            <v>270032.63999999996</v>
          </cell>
          <cell r="CW147">
            <v>314977.80999999982</v>
          </cell>
          <cell r="CX147">
            <v>299820.37999999995</v>
          </cell>
          <cell r="CY147">
            <v>313632.45</v>
          </cell>
          <cell r="CZ147">
            <v>320131.86999999976</v>
          </cell>
          <cell r="DA147">
            <v>311194.89999999997</v>
          </cell>
          <cell r="DB147">
            <v>311194.89999999979</v>
          </cell>
          <cell r="DC147">
            <v>311194.89999999979</v>
          </cell>
          <cell r="DD147">
            <v>311194.90000000002</v>
          </cell>
          <cell r="DE147">
            <v>310591.24999999994</v>
          </cell>
          <cell r="DF147">
            <v>311798.54999999993</v>
          </cell>
          <cell r="DG147">
            <v>311894.89999999997</v>
          </cell>
          <cell r="DH147">
            <v>311844.89999999979</v>
          </cell>
          <cell r="DI147">
            <v>312245.30999999994</v>
          </cell>
          <cell r="DJ147">
            <v>372755.46999999991</v>
          </cell>
          <cell r="DK147">
            <v>372755.4599999999</v>
          </cell>
          <cell r="DL147">
            <v>406190.3000000001</v>
          </cell>
          <cell r="DM147">
            <v>373755.46000000008</v>
          </cell>
          <cell r="DN147">
            <v>390912.02</v>
          </cell>
          <cell r="DO147">
            <v>381833.74000000011</v>
          </cell>
          <cell r="DP147">
            <v>381383.74</v>
          </cell>
          <cell r="DQ147">
            <v>406333.69999999984</v>
          </cell>
          <cell r="DR147">
            <v>348750.45000000013</v>
          </cell>
          <cell r="DS147">
            <v>388917.07</v>
          </cell>
          <cell r="DT147">
            <v>381633.73999999993</v>
          </cell>
          <cell r="DU147">
            <v>382732.66000000009</v>
          </cell>
          <cell r="DV147">
            <v>428528.31999999989</v>
          </cell>
          <cell r="DW147">
            <v>428528.33999999991</v>
          </cell>
          <cell r="DX147">
            <v>435428.33</v>
          </cell>
          <cell r="DY147">
            <v>428528.3299999999</v>
          </cell>
          <cell r="DZ147">
            <v>428528</v>
          </cell>
          <cell r="EB147"/>
          <cell r="EC147"/>
          <cell r="ED147"/>
          <cell r="EE147"/>
          <cell r="EF147"/>
          <cell r="EG147"/>
          <cell r="EH147"/>
          <cell r="EI147"/>
          <cell r="EJ147"/>
          <cell r="EK147"/>
          <cell r="EL147"/>
          <cell r="EM147"/>
          <cell r="EN147"/>
          <cell r="EO147"/>
          <cell r="EP147"/>
          <cell r="EQ147"/>
          <cell r="ER147"/>
          <cell r="ES147"/>
          <cell r="ET147"/>
          <cell r="EU147"/>
          <cell r="EV147"/>
          <cell r="EW147"/>
          <cell r="EX147"/>
          <cell r="EY147"/>
          <cell r="EZ147"/>
          <cell r="FA147"/>
          <cell r="FB147"/>
          <cell r="FC147"/>
          <cell r="FD147"/>
          <cell r="FE147"/>
          <cell r="FF147"/>
          <cell r="FG147"/>
          <cell r="FH147"/>
          <cell r="FI147"/>
          <cell r="FJ147"/>
          <cell r="FK147"/>
          <cell r="FL147"/>
          <cell r="FM147"/>
          <cell r="FN147"/>
          <cell r="FO147"/>
          <cell r="FP147"/>
          <cell r="FQ147"/>
          <cell r="FR147"/>
          <cell r="FS147"/>
          <cell r="FT147"/>
          <cell r="FU147"/>
          <cell r="FV147"/>
          <cell r="FW147"/>
          <cell r="FX147"/>
          <cell r="FY147"/>
          <cell r="FZ147"/>
          <cell r="GA147"/>
          <cell r="GB147"/>
          <cell r="GC147"/>
          <cell r="GD147"/>
          <cell r="GE147"/>
          <cell r="GF147"/>
          <cell r="GG147"/>
          <cell r="GH147"/>
          <cell r="GI147"/>
          <cell r="GJ147"/>
          <cell r="GK147"/>
          <cell r="GL147"/>
          <cell r="GM147"/>
          <cell r="GN147"/>
          <cell r="GO147"/>
          <cell r="GP147"/>
          <cell r="GQ147"/>
          <cell r="GR147"/>
          <cell r="GS147"/>
          <cell r="GT147"/>
          <cell r="GU147"/>
          <cell r="GV147"/>
          <cell r="GW147"/>
          <cell r="GX147"/>
          <cell r="GY147"/>
          <cell r="GZ147"/>
          <cell r="HA147"/>
          <cell r="HB147"/>
          <cell r="HC147"/>
          <cell r="HD147"/>
          <cell r="HE147"/>
          <cell r="HF147"/>
          <cell r="HG147"/>
          <cell r="HH147"/>
          <cell r="HI147"/>
          <cell r="HJ147"/>
          <cell r="HK147"/>
          <cell r="HL147"/>
          <cell r="HM147"/>
          <cell r="HN147"/>
          <cell r="HO147"/>
          <cell r="HP147"/>
          <cell r="HQ147"/>
          <cell r="HR147"/>
          <cell r="HS147"/>
          <cell r="HT147"/>
          <cell r="HU147"/>
          <cell r="HV147"/>
          <cell r="HW147"/>
          <cell r="HX147"/>
          <cell r="HY147"/>
          <cell r="HZ147"/>
          <cell r="IA147"/>
          <cell r="IB147"/>
          <cell r="IC147"/>
          <cell r="ID147"/>
          <cell r="IE147"/>
          <cell r="IF147"/>
          <cell r="IG147"/>
          <cell r="IH147"/>
          <cell r="II147"/>
          <cell r="IJ147"/>
          <cell r="IK147"/>
          <cell r="IL147"/>
          <cell r="IM147"/>
          <cell r="IN147"/>
          <cell r="IO147"/>
          <cell r="IP147"/>
          <cell r="IQ147"/>
          <cell r="IR147"/>
          <cell r="IS147"/>
          <cell r="IT147"/>
          <cell r="IU147"/>
          <cell r="IV147"/>
          <cell r="IW147"/>
          <cell r="IX147"/>
          <cell r="IY147"/>
          <cell r="IZ147"/>
          <cell r="JA147"/>
          <cell r="JB147"/>
          <cell r="JC147"/>
          <cell r="JD147"/>
          <cell r="JE147"/>
          <cell r="JF147"/>
          <cell r="JG147"/>
          <cell r="JH147"/>
          <cell r="JI147"/>
          <cell r="JJ147"/>
          <cell r="JK147"/>
          <cell r="JL147"/>
          <cell r="JM147"/>
          <cell r="JN147"/>
          <cell r="JO147"/>
          <cell r="JP147"/>
          <cell r="JQ147"/>
          <cell r="JR147"/>
          <cell r="JS147"/>
          <cell r="JT147"/>
          <cell r="JU147"/>
          <cell r="JV147"/>
          <cell r="JW147"/>
          <cell r="JX147"/>
          <cell r="JY147"/>
          <cell r="JZ147"/>
          <cell r="KA147"/>
          <cell r="KB147"/>
          <cell r="KC147"/>
          <cell r="KD147"/>
          <cell r="KE147"/>
          <cell r="KF147"/>
          <cell r="KG147"/>
          <cell r="KH147"/>
          <cell r="KI147"/>
          <cell r="KJ147"/>
          <cell r="KK147"/>
          <cell r="KL147"/>
          <cell r="KM147"/>
          <cell r="KN147"/>
          <cell r="KO147"/>
          <cell r="KP147"/>
          <cell r="KQ147"/>
          <cell r="KR147"/>
          <cell r="KS147"/>
          <cell r="KT147"/>
          <cell r="KU147"/>
          <cell r="KV147"/>
          <cell r="KW147"/>
          <cell r="KX147"/>
          <cell r="KY147"/>
          <cell r="KZ147"/>
          <cell r="LA147"/>
          <cell r="LB147"/>
          <cell r="LC147"/>
          <cell r="LD147"/>
          <cell r="LE147"/>
          <cell r="LF147"/>
          <cell r="LG147"/>
          <cell r="LH147"/>
          <cell r="LI147"/>
        </row>
        <row r="148">
          <cell r="D148">
            <v>4316</v>
          </cell>
          <cell r="E148" t="str">
            <v>Transferi za jednokratne socijalne pomoći</v>
          </cell>
          <cell r="F148"/>
          <cell r="G148"/>
          <cell r="H148"/>
          <cell r="I148"/>
          <cell r="J148"/>
          <cell r="K148"/>
          <cell r="L148"/>
          <cell r="M148"/>
          <cell r="N148"/>
          <cell r="O148"/>
          <cell r="P148"/>
          <cell r="Q148"/>
          <cell r="R148"/>
          <cell r="S148"/>
          <cell r="T148"/>
          <cell r="U148"/>
          <cell r="V148"/>
          <cell r="W148"/>
          <cell r="X148"/>
          <cell r="Y148"/>
          <cell r="Z148"/>
          <cell r="AA148"/>
          <cell r="AB148"/>
          <cell r="AC148"/>
          <cell r="AD148"/>
          <cell r="AE148"/>
          <cell r="AF148"/>
          <cell r="AG148"/>
          <cell r="AH148"/>
          <cell r="AI148"/>
          <cell r="AJ148"/>
          <cell r="AK148"/>
          <cell r="AL148"/>
          <cell r="AM148"/>
          <cell r="AN148"/>
          <cell r="AO148"/>
          <cell r="AP148"/>
          <cell r="AQ148"/>
          <cell r="AR148"/>
          <cell r="AS148"/>
          <cell r="AT148"/>
          <cell r="AU148"/>
          <cell r="AV148"/>
          <cell r="AW148"/>
          <cell r="AX148"/>
          <cell r="AY148"/>
          <cell r="AZ148"/>
          <cell r="BA148"/>
          <cell r="BB148"/>
          <cell r="BC148"/>
          <cell r="BD148"/>
          <cell r="BE148"/>
          <cell r="BF148"/>
          <cell r="BG148"/>
          <cell r="BH148"/>
          <cell r="BI148"/>
          <cell r="BJ148"/>
          <cell r="BK148"/>
          <cell r="BL148"/>
          <cell r="BM148"/>
          <cell r="BN148"/>
          <cell r="BO148"/>
          <cell r="BP148"/>
          <cell r="BQ148"/>
          <cell r="BR148"/>
          <cell r="BS148"/>
          <cell r="BT148"/>
          <cell r="BU148"/>
          <cell r="BV148"/>
          <cell r="BW148"/>
          <cell r="BX148"/>
          <cell r="BY148"/>
          <cell r="BZ148"/>
          <cell r="CA148"/>
          <cell r="CB148"/>
          <cell r="CC148"/>
          <cell r="CD148"/>
          <cell r="CE148"/>
          <cell r="CF148"/>
          <cell r="CG148"/>
          <cell r="CH148"/>
          <cell r="CI148"/>
          <cell r="CJ148"/>
          <cell r="CK148"/>
          <cell r="CL148">
            <v>0</v>
          </cell>
          <cell r="CM148">
            <v>10476.59</v>
          </cell>
          <cell r="CN148">
            <v>8230</v>
          </cell>
          <cell r="CO148">
            <v>3315</v>
          </cell>
          <cell r="CP148">
            <v>4472.75</v>
          </cell>
          <cell r="CQ148">
            <v>3325</v>
          </cell>
          <cell r="CR148">
            <v>310430</v>
          </cell>
          <cell r="CS148">
            <v>1370</v>
          </cell>
          <cell r="CT148">
            <v>880</v>
          </cell>
          <cell r="CU148">
            <v>6050</v>
          </cell>
          <cell r="CV148">
            <v>1310</v>
          </cell>
          <cell r="CW148">
            <v>324403.81999999995</v>
          </cell>
          <cell r="CX148">
            <v>10200</v>
          </cell>
          <cell r="CY148">
            <v>22350</v>
          </cell>
          <cell r="CZ148">
            <v>47450.43</v>
          </cell>
          <cell r="DA148">
            <v>3850</v>
          </cell>
          <cell r="DB148">
            <v>1650</v>
          </cell>
          <cell r="DC148">
            <v>45270</v>
          </cell>
          <cell r="DD148">
            <v>55243.73000000001</v>
          </cell>
          <cell r="DE148">
            <v>10048.689999999999</v>
          </cell>
          <cell r="DF148">
            <v>427624</v>
          </cell>
          <cell r="DG148">
            <v>497989.00000000006</v>
          </cell>
          <cell r="DH148">
            <v>43536</v>
          </cell>
          <cell r="DI148">
            <v>78394</v>
          </cell>
          <cell r="DJ148">
            <v>37890</v>
          </cell>
          <cell r="DK148">
            <v>16614</v>
          </cell>
          <cell r="DL148">
            <v>52898.679999999993</v>
          </cell>
          <cell r="DM148">
            <v>157505.70000000001</v>
          </cell>
          <cell r="DN148">
            <v>38178.479999999996</v>
          </cell>
          <cell r="DO148">
            <v>67698.319999999992</v>
          </cell>
          <cell r="DP148">
            <v>78813.75</v>
          </cell>
          <cell r="DQ148">
            <v>582872.80000000005</v>
          </cell>
          <cell r="DR148">
            <v>76313.909999999989</v>
          </cell>
          <cell r="DS148">
            <v>220363.19999999998</v>
          </cell>
          <cell r="DT148">
            <v>133899.73000000001</v>
          </cell>
          <cell r="DU148">
            <v>364944.91000000003</v>
          </cell>
          <cell r="DV148">
            <v>48117.740000000005</v>
          </cell>
          <cell r="DW148">
            <v>205967.35</v>
          </cell>
          <cell r="DX148">
            <v>139628.79999999999</v>
          </cell>
          <cell r="DY148">
            <v>67970.5</v>
          </cell>
          <cell r="DZ148">
            <v>163659.67000000001</v>
          </cell>
          <cell r="EB148"/>
          <cell r="EC148"/>
          <cell r="ED148"/>
          <cell r="EE148"/>
          <cell r="EF148"/>
          <cell r="EG148"/>
          <cell r="EH148"/>
          <cell r="EI148"/>
          <cell r="EJ148"/>
          <cell r="EK148"/>
          <cell r="EL148"/>
          <cell r="EM148"/>
          <cell r="EN148"/>
          <cell r="EO148"/>
          <cell r="EP148"/>
          <cell r="EQ148"/>
          <cell r="ER148"/>
          <cell r="ES148"/>
          <cell r="ET148"/>
          <cell r="EU148"/>
          <cell r="EV148"/>
          <cell r="EW148"/>
          <cell r="EX148"/>
          <cell r="EY148"/>
          <cell r="EZ148"/>
          <cell r="FA148"/>
          <cell r="FB148"/>
          <cell r="FC148"/>
          <cell r="FD148"/>
          <cell r="FE148"/>
          <cell r="FF148"/>
          <cell r="FG148"/>
          <cell r="FH148"/>
          <cell r="FI148"/>
          <cell r="FJ148"/>
          <cell r="FK148"/>
          <cell r="FL148"/>
          <cell r="FM148"/>
          <cell r="FN148"/>
          <cell r="FO148"/>
          <cell r="FP148"/>
          <cell r="FQ148"/>
          <cell r="FR148"/>
          <cell r="FS148"/>
          <cell r="FT148"/>
          <cell r="FU148"/>
          <cell r="FV148"/>
          <cell r="FW148"/>
          <cell r="FX148"/>
          <cell r="FY148"/>
          <cell r="FZ148"/>
          <cell r="GA148"/>
          <cell r="GB148"/>
          <cell r="GC148"/>
          <cell r="GD148"/>
          <cell r="GE148"/>
          <cell r="GF148"/>
          <cell r="GG148"/>
          <cell r="GH148"/>
          <cell r="GI148"/>
          <cell r="GJ148"/>
          <cell r="GK148"/>
          <cell r="GL148"/>
          <cell r="GM148"/>
          <cell r="GN148"/>
          <cell r="GO148"/>
          <cell r="GP148"/>
          <cell r="GQ148"/>
          <cell r="GR148"/>
          <cell r="GS148"/>
          <cell r="GT148"/>
          <cell r="GU148"/>
          <cell r="GV148"/>
          <cell r="GW148"/>
          <cell r="GX148"/>
          <cell r="GY148"/>
          <cell r="GZ148"/>
          <cell r="HA148"/>
          <cell r="HB148"/>
          <cell r="HC148"/>
          <cell r="HD148"/>
          <cell r="HE148"/>
          <cell r="HF148"/>
          <cell r="HG148"/>
          <cell r="HH148"/>
          <cell r="HI148"/>
          <cell r="HJ148"/>
          <cell r="HK148"/>
          <cell r="HL148"/>
          <cell r="HM148"/>
          <cell r="HN148"/>
          <cell r="HO148"/>
          <cell r="HP148"/>
          <cell r="HQ148"/>
          <cell r="HR148"/>
          <cell r="HS148"/>
          <cell r="HT148"/>
          <cell r="HU148"/>
          <cell r="HV148"/>
          <cell r="HW148"/>
          <cell r="HX148"/>
          <cell r="HY148"/>
          <cell r="HZ148"/>
          <cell r="IA148"/>
          <cell r="IB148"/>
          <cell r="IC148"/>
          <cell r="ID148"/>
          <cell r="IE148"/>
          <cell r="IF148"/>
          <cell r="IG148"/>
          <cell r="IH148"/>
          <cell r="II148"/>
          <cell r="IJ148"/>
          <cell r="IK148"/>
          <cell r="IL148"/>
          <cell r="IM148"/>
          <cell r="IN148"/>
          <cell r="IO148"/>
          <cell r="IP148"/>
          <cell r="IQ148"/>
          <cell r="IR148"/>
          <cell r="IS148"/>
          <cell r="IT148"/>
          <cell r="IU148"/>
          <cell r="IV148"/>
          <cell r="IW148"/>
          <cell r="IX148"/>
          <cell r="IY148"/>
          <cell r="IZ148"/>
          <cell r="JA148"/>
          <cell r="JB148"/>
          <cell r="JC148"/>
          <cell r="JD148"/>
          <cell r="JE148"/>
          <cell r="JF148"/>
          <cell r="JG148"/>
          <cell r="JH148"/>
          <cell r="JI148"/>
          <cell r="JJ148"/>
          <cell r="JK148"/>
          <cell r="JL148"/>
          <cell r="JM148"/>
          <cell r="JN148"/>
          <cell r="JO148"/>
          <cell r="JP148"/>
          <cell r="JQ148"/>
          <cell r="JR148"/>
          <cell r="JS148"/>
          <cell r="JT148"/>
          <cell r="JU148"/>
          <cell r="JV148"/>
          <cell r="JW148"/>
          <cell r="JX148"/>
          <cell r="JY148"/>
          <cell r="JZ148"/>
          <cell r="KA148"/>
          <cell r="KB148"/>
          <cell r="KC148"/>
          <cell r="KD148"/>
          <cell r="KE148"/>
          <cell r="KF148"/>
          <cell r="KG148"/>
          <cell r="KH148"/>
          <cell r="KI148"/>
          <cell r="KJ148"/>
          <cell r="KK148"/>
          <cell r="KL148"/>
          <cell r="KM148"/>
          <cell r="KN148"/>
          <cell r="KO148"/>
          <cell r="KP148"/>
          <cell r="KQ148"/>
          <cell r="KR148"/>
          <cell r="KS148"/>
          <cell r="KT148"/>
          <cell r="KU148"/>
          <cell r="KV148"/>
          <cell r="KW148"/>
          <cell r="KX148"/>
          <cell r="KY148"/>
          <cell r="KZ148"/>
          <cell r="LA148"/>
          <cell r="LB148"/>
          <cell r="LC148"/>
          <cell r="LD148"/>
          <cell r="LE148"/>
          <cell r="LF148"/>
          <cell r="LG148"/>
          <cell r="LH148"/>
          <cell r="LI148"/>
        </row>
        <row r="149">
          <cell r="D149">
            <v>4317</v>
          </cell>
          <cell r="E149" t="str">
            <v>Transferi za lična primanja pripravnika</v>
          </cell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>
            <v>3237.41</v>
          </cell>
          <cell r="CM149">
            <v>96184.400000000023</v>
          </cell>
          <cell r="CN149">
            <v>89346.049999999988</v>
          </cell>
          <cell r="CO149">
            <v>145886.35999999999</v>
          </cell>
          <cell r="CP149">
            <v>3237.41</v>
          </cell>
          <cell r="CQ149">
            <v>82166.94</v>
          </cell>
          <cell r="CR149">
            <v>49107.600000000006</v>
          </cell>
          <cell r="CS149">
            <v>52798.87000000001</v>
          </cell>
          <cell r="CT149">
            <v>32492.760000000002</v>
          </cell>
          <cell r="CU149">
            <v>28540.980000000003</v>
          </cell>
          <cell r="CV149">
            <v>22385.61</v>
          </cell>
          <cell r="CW149">
            <v>389400.5400000001</v>
          </cell>
          <cell r="CX149">
            <v>0</v>
          </cell>
          <cell r="CY149">
            <v>405707.50000000012</v>
          </cell>
          <cell r="CZ149">
            <v>957720.87999999989</v>
          </cell>
          <cell r="DA149">
            <v>928328.25999999989</v>
          </cell>
          <cell r="DB149">
            <v>881192.29</v>
          </cell>
          <cell r="DC149">
            <v>936996.85</v>
          </cell>
          <cell r="DD149">
            <v>906223.41999999993</v>
          </cell>
          <cell r="DE149">
            <v>1096158.4399999997</v>
          </cell>
          <cell r="DF149">
            <v>889074.96999999974</v>
          </cell>
          <cell r="DG149">
            <v>896285.74999999977</v>
          </cell>
          <cell r="DH149">
            <v>454865.69</v>
          </cell>
          <cell r="DI149">
            <v>84429.430000000008</v>
          </cell>
          <cell r="DJ149">
            <v>0</v>
          </cell>
          <cell r="DK149">
            <v>434202.28</v>
          </cell>
          <cell r="DL149">
            <v>867874.35000000009</v>
          </cell>
          <cell r="DM149">
            <v>862676.80999999971</v>
          </cell>
          <cell r="DN149">
            <v>848123.13</v>
          </cell>
          <cell r="DO149">
            <v>872521.20999999973</v>
          </cell>
          <cell r="DP149">
            <v>828213.14000000013</v>
          </cell>
          <cell r="DQ149">
            <v>857958.06000000017</v>
          </cell>
          <cell r="DR149">
            <v>848986.98999999987</v>
          </cell>
          <cell r="DS149">
            <v>834822.32999999984</v>
          </cell>
          <cell r="DT149">
            <v>426163.12</v>
          </cell>
          <cell r="DU149">
            <v>175020.66999999998</v>
          </cell>
          <cell r="DV149">
            <v>0</v>
          </cell>
          <cell r="DW149">
            <v>376004.54000000004</v>
          </cell>
          <cell r="DX149">
            <v>869121.24000000011</v>
          </cell>
          <cell r="DY149">
            <v>839366.55</v>
          </cell>
          <cell r="DZ149">
            <v>827960.69</v>
          </cell>
          <cell r="EB149"/>
          <cell r="EC149"/>
          <cell r="ED149"/>
          <cell r="EE149"/>
          <cell r="EF149"/>
          <cell r="EG149"/>
          <cell r="EH149"/>
          <cell r="EI149"/>
          <cell r="EJ149"/>
          <cell r="EK149"/>
          <cell r="EL149"/>
          <cell r="EM149"/>
          <cell r="EN149"/>
          <cell r="EO149"/>
          <cell r="EP149"/>
          <cell r="EQ149"/>
          <cell r="ER149"/>
          <cell r="ES149"/>
          <cell r="ET149"/>
          <cell r="EU149"/>
          <cell r="EV149"/>
          <cell r="EW149"/>
          <cell r="EX149"/>
          <cell r="EY149"/>
          <cell r="EZ149"/>
          <cell r="FA149"/>
          <cell r="FB149"/>
          <cell r="FC149"/>
          <cell r="FD149"/>
          <cell r="FE149"/>
          <cell r="FF149"/>
          <cell r="FG149"/>
          <cell r="FH149"/>
          <cell r="FI149"/>
          <cell r="FJ149"/>
          <cell r="FK149"/>
          <cell r="FL149"/>
          <cell r="FM149"/>
          <cell r="FN149"/>
          <cell r="FO149"/>
          <cell r="FP149"/>
          <cell r="FQ149"/>
          <cell r="FR149"/>
          <cell r="FS149"/>
          <cell r="FT149"/>
          <cell r="FU149"/>
          <cell r="FV149"/>
          <cell r="FW149"/>
          <cell r="FX149"/>
          <cell r="FY149"/>
          <cell r="FZ149"/>
          <cell r="GA149"/>
          <cell r="GB149"/>
          <cell r="GC149"/>
          <cell r="GD149"/>
          <cell r="GE149"/>
          <cell r="GF149"/>
          <cell r="GG149"/>
          <cell r="GH149"/>
          <cell r="GI149"/>
          <cell r="GJ149"/>
          <cell r="GK149"/>
          <cell r="GL149"/>
          <cell r="GM149"/>
          <cell r="GN149"/>
          <cell r="GO149"/>
          <cell r="GP149"/>
          <cell r="GQ149"/>
          <cell r="GR149"/>
          <cell r="GS149"/>
          <cell r="GT149"/>
          <cell r="GU149"/>
          <cell r="GV149"/>
          <cell r="GW149"/>
          <cell r="GX149"/>
          <cell r="GY149"/>
          <cell r="GZ149"/>
          <cell r="HA149"/>
          <cell r="HB149"/>
          <cell r="HC149"/>
          <cell r="HD149"/>
          <cell r="HE149"/>
          <cell r="HF149"/>
          <cell r="HG149"/>
          <cell r="HH149"/>
          <cell r="HI149"/>
          <cell r="HJ149"/>
          <cell r="HK149"/>
          <cell r="HL149"/>
          <cell r="HM149"/>
          <cell r="HN149"/>
          <cell r="HO149"/>
          <cell r="HP149"/>
          <cell r="HQ149"/>
          <cell r="HR149"/>
          <cell r="HS149"/>
          <cell r="HT149"/>
          <cell r="HU149"/>
          <cell r="HV149"/>
          <cell r="HW149"/>
          <cell r="HX149"/>
          <cell r="HY149"/>
          <cell r="HZ149"/>
          <cell r="IA149"/>
          <cell r="IB149"/>
          <cell r="IC149"/>
          <cell r="ID149"/>
          <cell r="IE149"/>
          <cell r="IF149"/>
          <cell r="IG149"/>
          <cell r="IH149"/>
          <cell r="II149"/>
          <cell r="IJ149"/>
          <cell r="IK149"/>
          <cell r="IL149"/>
          <cell r="IM149"/>
          <cell r="IN149"/>
          <cell r="IO149"/>
          <cell r="IP149"/>
          <cell r="IQ149"/>
          <cell r="IR149"/>
          <cell r="IS149"/>
          <cell r="IT149"/>
          <cell r="IU149"/>
          <cell r="IV149"/>
          <cell r="IW149"/>
          <cell r="IX149"/>
          <cell r="IY149"/>
          <cell r="IZ149"/>
          <cell r="JA149"/>
          <cell r="JB149"/>
          <cell r="JC149"/>
          <cell r="JD149"/>
          <cell r="JE149"/>
          <cell r="JF149"/>
          <cell r="JG149"/>
          <cell r="JH149"/>
          <cell r="JI149"/>
          <cell r="JJ149"/>
          <cell r="JK149"/>
          <cell r="JL149"/>
          <cell r="JM149"/>
          <cell r="JN149"/>
          <cell r="JO149"/>
          <cell r="JP149"/>
          <cell r="JQ149"/>
          <cell r="JR149"/>
          <cell r="JS149"/>
          <cell r="JT149"/>
          <cell r="JU149"/>
          <cell r="JV149"/>
          <cell r="JW149"/>
          <cell r="JX149"/>
          <cell r="JY149"/>
          <cell r="JZ149"/>
          <cell r="KA149"/>
          <cell r="KB149"/>
          <cell r="KC149"/>
          <cell r="KD149"/>
          <cell r="KE149"/>
          <cell r="KF149"/>
          <cell r="KG149"/>
          <cell r="KH149"/>
          <cell r="KI149"/>
          <cell r="KJ149"/>
          <cell r="KK149"/>
          <cell r="KL149"/>
          <cell r="KM149"/>
          <cell r="KN149"/>
          <cell r="KO149"/>
          <cell r="KP149"/>
          <cell r="KQ149"/>
          <cell r="KR149"/>
          <cell r="KS149"/>
          <cell r="KT149"/>
          <cell r="KU149"/>
          <cell r="KV149"/>
          <cell r="KW149"/>
          <cell r="KX149"/>
          <cell r="KY149"/>
          <cell r="KZ149"/>
          <cell r="LA149"/>
          <cell r="LB149"/>
          <cell r="LC149"/>
          <cell r="LD149"/>
          <cell r="LE149"/>
          <cell r="LF149"/>
          <cell r="LG149"/>
          <cell r="LH149"/>
          <cell r="LI149"/>
        </row>
        <row r="150">
          <cell r="D150">
            <v>4318</v>
          </cell>
          <cell r="E150" t="str">
            <v>Ostali transferi pojedincima</v>
          </cell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>
            <v>403695.66999999993</v>
          </cell>
          <cell r="CM150">
            <v>1104292.8000000003</v>
          </cell>
          <cell r="CN150">
            <v>2009659.2300000021</v>
          </cell>
          <cell r="CO150">
            <v>1710678.0800000008</v>
          </cell>
          <cell r="CP150">
            <v>1460705.2400000021</v>
          </cell>
          <cell r="CQ150">
            <v>1441074.4000000018</v>
          </cell>
          <cell r="CR150">
            <v>1808425.0700000038</v>
          </cell>
          <cell r="CS150">
            <v>1772052.2500000007</v>
          </cell>
          <cell r="CT150">
            <v>1343330.8900000001</v>
          </cell>
          <cell r="CU150">
            <v>1849553.7100000009</v>
          </cell>
          <cell r="CV150">
            <v>906550.39000000025</v>
          </cell>
          <cell r="CW150">
            <v>2344583.7199999974</v>
          </cell>
          <cell r="CX150">
            <v>154210.70000000007</v>
          </cell>
          <cell r="CY150">
            <v>506535.48000000004</v>
          </cell>
          <cell r="CZ150">
            <v>603849.34000000032</v>
          </cell>
          <cell r="DA150">
            <v>726205.21000000043</v>
          </cell>
          <cell r="DB150">
            <v>455906.81000000046</v>
          </cell>
          <cell r="DC150">
            <v>585050.16000000015</v>
          </cell>
          <cell r="DD150">
            <v>686132.44000000006</v>
          </cell>
          <cell r="DE150">
            <v>475722.24000000011</v>
          </cell>
          <cell r="DF150">
            <v>607299.71000000054</v>
          </cell>
          <cell r="DG150">
            <v>560977.44000000041</v>
          </cell>
          <cell r="DH150">
            <v>713554.15000000026</v>
          </cell>
          <cell r="DI150">
            <v>1031421.8600000018</v>
          </cell>
          <cell r="DJ150">
            <v>298624.92000000004</v>
          </cell>
          <cell r="DK150">
            <v>498809.93000000046</v>
          </cell>
          <cell r="DL150">
            <v>852681.2699999999</v>
          </cell>
          <cell r="DM150">
            <v>365615.20999999973</v>
          </cell>
          <cell r="DN150">
            <v>522771.63000000064</v>
          </cell>
          <cell r="DO150">
            <v>972235.08000000124</v>
          </cell>
          <cell r="DP150">
            <v>786771.90000000142</v>
          </cell>
          <cell r="DQ150">
            <v>671148.39000000199</v>
          </cell>
          <cell r="DR150">
            <v>588789.3600000008</v>
          </cell>
          <cell r="DS150">
            <v>954967.48000000254</v>
          </cell>
          <cell r="DT150">
            <v>994040.65000000119</v>
          </cell>
          <cell r="DU150">
            <v>3593424.239999997</v>
          </cell>
          <cell r="DV150">
            <v>203334.19000000006</v>
          </cell>
          <cell r="DW150">
            <v>568203.01000000013</v>
          </cell>
          <cell r="DX150">
            <v>581566.50999999989</v>
          </cell>
          <cell r="DY150">
            <v>848586.34000000043</v>
          </cell>
          <cell r="DZ150">
            <v>997953.14</v>
          </cell>
          <cell r="EB150"/>
          <cell r="EC150"/>
          <cell r="ED150"/>
          <cell r="EE150"/>
          <cell r="EF150"/>
          <cell r="EG150"/>
          <cell r="EH150"/>
          <cell r="EI150"/>
          <cell r="EJ150"/>
          <cell r="EK150"/>
          <cell r="EL150"/>
          <cell r="EM150"/>
          <cell r="EN150"/>
          <cell r="EO150"/>
          <cell r="EP150"/>
          <cell r="EQ150"/>
          <cell r="ER150"/>
          <cell r="ES150"/>
          <cell r="ET150"/>
          <cell r="EU150"/>
          <cell r="EV150"/>
          <cell r="EW150"/>
          <cell r="EX150"/>
          <cell r="EY150"/>
          <cell r="EZ150"/>
          <cell r="FA150"/>
          <cell r="FB150"/>
          <cell r="FC150"/>
          <cell r="FD150"/>
          <cell r="FE150"/>
          <cell r="FF150"/>
          <cell r="FG150"/>
          <cell r="FH150"/>
          <cell r="FI150"/>
          <cell r="FJ150"/>
          <cell r="FK150"/>
          <cell r="FL150"/>
          <cell r="FM150"/>
          <cell r="FN150"/>
          <cell r="FO150"/>
          <cell r="FP150"/>
          <cell r="FQ150"/>
          <cell r="FR150"/>
          <cell r="FS150"/>
          <cell r="FT150"/>
          <cell r="FU150"/>
          <cell r="FV150"/>
          <cell r="FW150"/>
          <cell r="FX150"/>
          <cell r="FY150"/>
          <cell r="FZ150"/>
          <cell r="GA150"/>
          <cell r="GB150"/>
          <cell r="GC150"/>
          <cell r="GD150"/>
          <cell r="GE150"/>
          <cell r="GF150"/>
          <cell r="GG150"/>
          <cell r="GH150"/>
          <cell r="GI150"/>
          <cell r="GJ150"/>
          <cell r="GK150"/>
          <cell r="GL150"/>
          <cell r="GM150"/>
          <cell r="GN150"/>
          <cell r="GO150"/>
          <cell r="GP150"/>
          <cell r="GQ150"/>
          <cell r="GR150"/>
          <cell r="GS150"/>
          <cell r="GT150"/>
          <cell r="GU150"/>
          <cell r="GV150"/>
          <cell r="GW150"/>
          <cell r="GX150"/>
          <cell r="GY150"/>
          <cell r="GZ150"/>
          <cell r="HA150"/>
          <cell r="HB150"/>
          <cell r="HC150"/>
          <cell r="HD150"/>
          <cell r="HE150"/>
          <cell r="HF150"/>
          <cell r="HG150"/>
          <cell r="HH150"/>
          <cell r="HI150"/>
          <cell r="HJ150"/>
          <cell r="HK150"/>
          <cell r="HL150"/>
          <cell r="HM150"/>
          <cell r="HN150"/>
          <cell r="HO150"/>
          <cell r="HP150"/>
          <cell r="HQ150"/>
          <cell r="HR150"/>
          <cell r="HS150"/>
          <cell r="HT150"/>
          <cell r="HU150"/>
          <cell r="HV150"/>
          <cell r="HW150"/>
          <cell r="HX150"/>
          <cell r="HY150"/>
          <cell r="HZ150"/>
          <cell r="IA150"/>
          <cell r="IB150"/>
          <cell r="IC150"/>
          <cell r="ID150"/>
          <cell r="IE150"/>
          <cell r="IF150"/>
          <cell r="IG150"/>
          <cell r="IH150"/>
          <cell r="II150"/>
          <cell r="IJ150"/>
          <cell r="IK150"/>
          <cell r="IL150"/>
          <cell r="IM150"/>
          <cell r="IN150"/>
          <cell r="IO150"/>
          <cell r="IP150"/>
          <cell r="IQ150"/>
          <cell r="IR150"/>
          <cell r="IS150"/>
          <cell r="IT150"/>
          <cell r="IU150"/>
          <cell r="IV150"/>
          <cell r="IW150"/>
          <cell r="IX150"/>
          <cell r="IY150"/>
          <cell r="IZ150"/>
          <cell r="JA150"/>
          <cell r="JB150"/>
          <cell r="JC150"/>
          <cell r="JD150"/>
          <cell r="JE150"/>
          <cell r="JF150"/>
          <cell r="JG150"/>
          <cell r="JH150"/>
          <cell r="JI150"/>
          <cell r="JJ150"/>
          <cell r="JK150"/>
          <cell r="JL150"/>
          <cell r="JM150"/>
          <cell r="JN150"/>
          <cell r="JO150"/>
          <cell r="JP150"/>
          <cell r="JQ150"/>
          <cell r="JR150"/>
          <cell r="JS150"/>
          <cell r="JT150"/>
          <cell r="JU150"/>
          <cell r="JV150"/>
          <cell r="JW150"/>
          <cell r="JX150"/>
          <cell r="JY150"/>
          <cell r="JZ150"/>
          <cell r="KA150"/>
          <cell r="KB150"/>
          <cell r="KC150"/>
          <cell r="KD150"/>
          <cell r="KE150"/>
          <cell r="KF150"/>
          <cell r="KG150"/>
          <cell r="KH150"/>
          <cell r="KI150"/>
          <cell r="KJ150"/>
          <cell r="KK150"/>
          <cell r="KL150"/>
          <cell r="KM150"/>
          <cell r="KN150"/>
          <cell r="KO150"/>
          <cell r="KP150"/>
          <cell r="KQ150"/>
          <cell r="KR150"/>
          <cell r="KS150"/>
          <cell r="KT150"/>
          <cell r="KU150"/>
          <cell r="KV150"/>
          <cell r="KW150"/>
          <cell r="KX150"/>
          <cell r="KY150"/>
          <cell r="KZ150"/>
          <cell r="LA150"/>
          <cell r="LB150"/>
          <cell r="LC150"/>
          <cell r="LD150"/>
          <cell r="LE150"/>
          <cell r="LF150"/>
          <cell r="LG150"/>
          <cell r="LH150"/>
          <cell r="LI150"/>
        </row>
        <row r="151">
          <cell r="D151">
            <v>4319</v>
          </cell>
          <cell r="E151" t="str">
            <v>Ostali transferi institucijama</v>
          </cell>
          <cell r="F151"/>
          <cell r="G151"/>
          <cell r="H151"/>
          <cell r="I151"/>
          <cell r="J151"/>
          <cell r="K151"/>
          <cell r="L151"/>
          <cell r="M151"/>
          <cell r="N151"/>
          <cell r="O151"/>
          <cell r="P151"/>
          <cell r="Q151"/>
          <cell r="R151"/>
          <cell r="S151"/>
          <cell r="T151"/>
          <cell r="U151"/>
          <cell r="V151"/>
          <cell r="W151"/>
          <cell r="X151"/>
          <cell r="Y151"/>
          <cell r="Z151"/>
          <cell r="AA151"/>
          <cell r="AB151"/>
          <cell r="AC151"/>
          <cell r="AD151"/>
          <cell r="AE151"/>
          <cell r="AF151"/>
          <cell r="AG151"/>
          <cell r="AH151"/>
          <cell r="AI151"/>
          <cell r="AJ151"/>
          <cell r="AK151"/>
          <cell r="AL151"/>
          <cell r="AM151"/>
          <cell r="AN151"/>
          <cell r="AO151"/>
          <cell r="AP151"/>
          <cell r="AQ151"/>
          <cell r="AR151"/>
          <cell r="AS151"/>
          <cell r="AT151"/>
          <cell r="AU151"/>
          <cell r="AV151"/>
          <cell r="AW151"/>
          <cell r="AX151"/>
          <cell r="AY151"/>
          <cell r="AZ151"/>
          <cell r="BA151"/>
          <cell r="BB151"/>
          <cell r="BC151"/>
          <cell r="BD151"/>
          <cell r="BE151"/>
          <cell r="BF151"/>
          <cell r="BG151"/>
          <cell r="BH151"/>
          <cell r="BI151"/>
          <cell r="BJ151"/>
          <cell r="BK151"/>
          <cell r="BL151"/>
          <cell r="BM151"/>
          <cell r="BN151"/>
          <cell r="BO151"/>
          <cell r="BP151"/>
          <cell r="BQ151"/>
          <cell r="BR151"/>
          <cell r="BS151"/>
          <cell r="BT151"/>
          <cell r="BU151"/>
          <cell r="BV151"/>
          <cell r="BW151"/>
          <cell r="BX151"/>
          <cell r="BY151"/>
          <cell r="BZ151"/>
          <cell r="CA151"/>
          <cell r="CB151"/>
          <cell r="CC151"/>
          <cell r="CD151"/>
          <cell r="CE151"/>
          <cell r="CF151"/>
          <cell r="CG151"/>
          <cell r="CH151"/>
          <cell r="CI151"/>
          <cell r="CJ151"/>
          <cell r="CK151"/>
          <cell r="CL151">
            <v>23391.07</v>
          </cell>
          <cell r="CM151">
            <v>543158.21</v>
          </cell>
          <cell r="CN151">
            <v>111229.61</v>
          </cell>
          <cell r="CO151">
            <v>74343.77</v>
          </cell>
          <cell r="CP151">
            <v>36242.259999999995</v>
          </cell>
          <cell r="CQ151">
            <v>128355.56999999999</v>
          </cell>
          <cell r="CR151">
            <v>69288.98</v>
          </cell>
          <cell r="CS151">
            <v>64399.29</v>
          </cell>
          <cell r="CT151">
            <v>86560.05</v>
          </cell>
          <cell r="CU151">
            <v>111893.62000000001</v>
          </cell>
          <cell r="CV151">
            <v>13282.75</v>
          </cell>
          <cell r="CW151">
            <v>627958.81999999995</v>
          </cell>
          <cell r="CX151">
            <v>46861.55</v>
          </cell>
          <cell r="CY151">
            <v>142247.19</v>
          </cell>
          <cell r="CZ151">
            <v>804883.65</v>
          </cell>
          <cell r="DA151">
            <v>56739.990000000005</v>
          </cell>
          <cell r="DB151">
            <v>110499.34999999999</v>
          </cell>
          <cell r="DC151">
            <v>107403.48999999999</v>
          </cell>
          <cell r="DD151">
            <v>64956.66</v>
          </cell>
          <cell r="DE151">
            <v>69147.59</v>
          </cell>
          <cell r="DF151">
            <v>100083.40999999999</v>
          </cell>
          <cell r="DG151">
            <v>196157.66999999998</v>
          </cell>
          <cell r="DH151">
            <v>251006.71999999997</v>
          </cell>
          <cell r="DI151">
            <v>1361757.6700000004</v>
          </cell>
          <cell r="DJ151">
            <v>3808659.58</v>
          </cell>
          <cell r="DK151">
            <v>467640.7300000001</v>
          </cell>
          <cell r="DL151">
            <v>1374604.1300000001</v>
          </cell>
          <cell r="DM151">
            <v>1570193.0000000002</v>
          </cell>
          <cell r="DN151">
            <v>1022638.9</v>
          </cell>
          <cell r="DO151">
            <v>1032838.25</v>
          </cell>
          <cell r="DP151">
            <v>659446.37</v>
          </cell>
          <cell r="DQ151">
            <v>1734973.9</v>
          </cell>
          <cell r="DR151">
            <v>1313540.6299999997</v>
          </cell>
          <cell r="DS151">
            <v>1621117.01</v>
          </cell>
          <cell r="DT151">
            <v>343528.19999999995</v>
          </cell>
          <cell r="DU151">
            <v>2639181.8900000006</v>
          </cell>
          <cell r="DV151">
            <v>621842.88</v>
          </cell>
          <cell r="DW151">
            <v>1102854.6800000002</v>
          </cell>
          <cell r="DX151">
            <v>4755105.629999998</v>
          </cell>
          <cell r="DY151">
            <v>1430956.6900000002</v>
          </cell>
          <cell r="DZ151">
            <v>922546.76</v>
          </cell>
          <cell r="EB151"/>
          <cell r="EC151"/>
          <cell r="ED151"/>
          <cell r="EE151"/>
          <cell r="EF151"/>
          <cell r="EG151"/>
          <cell r="ET151"/>
          <cell r="EU151"/>
          <cell r="EV151"/>
          <cell r="EW151"/>
          <cell r="EX151"/>
          <cell r="EY151"/>
          <cell r="EZ151"/>
          <cell r="FA151"/>
          <cell r="FB151"/>
          <cell r="FC151"/>
          <cell r="FD151"/>
          <cell r="FE151"/>
          <cell r="FF151"/>
          <cell r="FG151"/>
          <cell r="FH151"/>
          <cell r="FI151"/>
          <cell r="FJ151"/>
          <cell r="FK151"/>
          <cell r="FL151"/>
          <cell r="FM151"/>
          <cell r="FN151"/>
          <cell r="FO151"/>
          <cell r="FP151"/>
          <cell r="FQ151"/>
          <cell r="FR151"/>
          <cell r="FS151"/>
          <cell r="FT151"/>
          <cell r="FU151"/>
          <cell r="FV151"/>
          <cell r="FW151"/>
          <cell r="FX151"/>
          <cell r="FY151"/>
          <cell r="FZ151"/>
          <cell r="GA151"/>
          <cell r="GB151"/>
          <cell r="GC151"/>
          <cell r="GD151"/>
          <cell r="GE151"/>
          <cell r="GF151"/>
          <cell r="GG151"/>
          <cell r="GH151"/>
          <cell r="GI151"/>
          <cell r="GJ151"/>
          <cell r="GK151"/>
          <cell r="GL151"/>
          <cell r="GM151"/>
          <cell r="GN151"/>
          <cell r="GO151"/>
          <cell r="GP151"/>
          <cell r="GQ151"/>
          <cell r="GR151"/>
          <cell r="GS151"/>
          <cell r="GT151"/>
          <cell r="GU151"/>
          <cell r="GV151"/>
          <cell r="GW151"/>
          <cell r="GX151"/>
          <cell r="GY151"/>
          <cell r="GZ151"/>
          <cell r="HA151"/>
          <cell r="HB151"/>
          <cell r="HC151"/>
          <cell r="HD151"/>
          <cell r="HE151"/>
          <cell r="HF151"/>
          <cell r="HG151"/>
          <cell r="HH151"/>
          <cell r="HI151"/>
          <cell r="HJ151"/>
          <cell r="HK151"/>
          <cell r="HL151"/>
          <cell r="HM151"/>
          <cell r="HN151"/>
          <cell r="HO151"/>
          <cell r="HP151"/>
          <cell r="HQ151"/>
          <cell r="HR151"/>
          <cell r="HS151"/>
          <cell r="HT151"/>
          <cell r="HU151"/>
          <cell r="HV151"/>
          <cell r="HW151"/>
          <cell r="HX151"/>
          <cell r="HY151"/>
          <cell r="HZ151"/>
          <cell r="IA151"/>
          <cell r="IB151"/>
          <cell r="IC151"/>
          <cell r="ID151"/>
          <cell r="IE151"/>
          <cell r="IF151"/>
          <cell r="IG151"/>
          <cell r="IH151"/>
          <cell r="II151"/>
          <cell r="IJ151"/>
          <cell r="IK151"/>
          <cell r="IL151"/>
          <cell r="IM151"/>
          <cell r="IN151"/>
          <cell r="IO151"/>
          <cell r="IP151"/>
          <cell r="IQ151"/>
          <cell r="IR151"/>
          <cell r="IS151"/>
          <cell r="IT151"/>
          <cell r="IU151"/>
          <cell r="IV151"/>
          <cell r="IW151"/>
          <cell r="IX151"/>
          <cell r="IY151"/>
          <cell r="IZ151"/>
          <cell r="JA151"/>
          <cell r="JB151"/>
          <cell r="JC151"/>
          <cell r="JD151"/>
          <cell r="JE151"/>
          <cell r="JF151"/>
          <cell r="JG151"/>
          <cell r="JH151"/>
          <cell r="JI151"/>
          <cell r="JJ151"/>
          <cell r="JK151"/>
          <cell r="JL151"/>
          <cell r="JM151"/>
          <cell r="JN151"/>
          <cell r="JO151"/>
          <cell r="JP151"/>
          <cell r="JQ151"/>
          <cell r="JR151"/>
          <cell r="JS151"/>
          <cell r="JT151"/>
          <cell r="JU151"/>
          <cell r="JV151"/>
          <cell r="JW151"/>
          <cell r="JX151"/>
          <cell r="JY151"/>
          <cell r="JZ151"/>
          <cell r="KA151"/>
          <cell r="KB151"/>
          <cell r="KC151"/>
          <cell r="KD151"/>
          <cell r="KE151"/>
          <cell r="KF151"/>
          <cell r="KG151"/>
          <cell r="KH151"/>
          <cell r="KI151"/>
          <cell r="KJ151"/>
          <cell r="KK151"/>
          <cell r="KL151"/>
          <cell r="KM151"/>
          <cell r="KN151"/>
          <cell r="KO151"/>
          <cell r="KP151"/>
          <cell r="KQ151"/>
          <cell r="KR151"/>
          <cell r="KS151"/>
          <cell r="KT151"/>
          <cell r="KU151"/>
          <cell r="KV151"/>
          <cell r="KW151"/>
          <cell r="KX151"/>
          <cell r="KY151"/>
          <cell r="KZ151"/>
          <cell r="LA151"/>
          <cell r="LB151"/>
          <cell r="LC151"/>
          <cell r="LD151"/>
          <cell r="LE151"/>
          <cell r="LF151"/>
          <cell r="LG151"/>
          <cell r="LH151"/>
          <cell r="LI151"/>
        </row>
        <row r="152">
          <cell r="A152" t="str">
            <v xml:space="preserve"> </v>
          </cell>
          <cell r="B152" t="str">
            <v xml:space="preserve"> </v>
          </cell>
          <cell r="C152">
            <v>432</v>
          </cell>
          <cell r="D152">
            <v>432</v>
          </cell>
          <cell r="E152" t="str">
            <v xml:space="preserve">Ostali transferi </v>
          </cell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>
            <v>0</v>
          </cell>
          <cell r="CM152">
            <v>0</v>
          </cell>
          <cell r="CN152">
            <v>2500</v>
          </cell>
          <cell r="CO152">
            <v>4000</v>
          </cell>
          <cell r="CP152">
            <v>0</v>
          </cell>
          <cell r="CQ152">
            <v>0</v>
          </cell>
          <cell r="CR152">
            <v>1000</v>
          </cell>
          <cell r="CS152">
            <v>20300</v>
          </cell>
          <cell r="CT152">
            <v>3000</v>
          </cell>
          <cell r="CU152">
            <v>15972.19</v>
          </cell>
          <cell r="CV152">
            <v>206616.24</v>
          </cell>
          <cell r="CW152">
            <v>1232256.8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234418.61</v>
          </cell>
          <cell r="DD152">
            <v>0</v>
          </cell>
          <cell r="DE152">
            <v>165647.53</v>
          </cell>
          <cell r="DF152">
            <v>6513.4</v>
          </cell>
          <cell r="DG152">
            <v>472164.72</v>
          </cell>
          <cell r="DH152">
            <v>60900</v>
          </cell>
          <cell r="DI152">
            <v>1247119.8599999999</v>
          </cell>
          <cell r="DJ152">
            <v>0</v>
          </cell>
          <cell r="DK152">
            <v>0</v>
          </cell>
          <cell r="DL152">
            <v>210000</v>
          </cell>
          <cell r="DM152">
            <v>0</v>
          </cell>
          <cell r="DN152">
            <v>0</v>
          </cell>
          <cell r="DO152">
            <v>10000</v>
          </cell>
          <cell r="DP152">
            <v>202999.94</v>
          </cell>
          <cell r="DQ152">
            <v>0</v>
          </cell>
          <cell r="DR152">
            <v>0</v>
          </cell>
          <cell r="DS152">
            <v>0</v>
          </cell>
          <cell r="DT152">
            <v>2000</v>
          </cell>
          <cell r="DU152">
            <v>29930.429999999997</v>
          </cell>
          <cell r="DV152">
            <v>0</v>
          </cell>
          <cell r="DW152">
            <v>6500</v>
          </cell>
          <cell r="DX152">
            <v>296099.21999999997</v>
          </cell>
          <cell r="DY152">
            <v>332000</v>
          </cell>
          <cell r="DZ152">
            <v>0</v>
          </cell>
          <cell r="EA152">
            <v>283000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276000</v>
          </cell>
          <cell r="EH152"/>
          <cell r="EI152"/>
          <cell r="EJ152"/>
          <cell r="EK152">
            <v>468800</v>
          </cell>
          <cell r="EL152">
            <v>0</v>
          </cell>
          <cell r="EM152">
            <v>58333.35</v>
          </cell>
          <cell r="EN152">
            <v>208325.51</v>
          </cell>
          <cell r="EO152">
            <v>542037.52</v>
          </cell>
          <cell r="EP152"/>
          <cell r="EQ152">
            <v>121333.35</v>
          </cell>
          <cell r="ER152">
            <v>4552.88</v>
          </cell>
          <cell r="ES152"/>
          <cell r="ET152">
            <v>483333.33</v>
          </cell>
          <cell r="EU152">
            <v>283333.33</v>
          </cell>
          <cell r="EV152">
            <v>283333.33</v>
          </cell>
          <cell r="EW152">
            <v>583333.32999999996</v>
          </cell>
          <cell r="EX152">
            <v>300833.33</v>
          </cell>
          <cell r="EY152">
            <v>355833.33</v>
          </cell>
          <cell r="EZ152">
            <v>968637.17</v>
          </cell>
          <cell r="FA152">
            <v>316247.78000000003</v>
          </cell>
          <cell r="FB152">
            <v>363727.86</v>
          </cell>
          <cell r="FC152">
            <v>592317.5</v>
          </cell>
          <cell r="FD152">
            <v>251620.42</v>
          </cell>
          <cell r="FE152">
            <v>326140.42</v>
          </cell>
          <cell r="FF152"/>
          <cell r="FG152">
            <v>2077471.58</v>
          </cell>
          <cell r="FH152"/>
          <cell r="FI152"/>
          <cell r="FJ152"/>
          <cell r="FK152"/>
          <cell r="FL152"/>
          <cell r="FM152"/>
          <cell r="FN152"/>
          <cell r="FO152"/>
          <cell r="FP152"/>
          <cell r="FQ152"/>
          <cell r="FR152"/>
          <cell r="FS152"/>
          <cell r="FT152"/>
          <cell r="FU152"/>
          <cell r="FV152"/>
          <cell r="FW152"/>
          <cell r="FX152"/>
          <cell r="FY152"/>
          <cell r="FZ152"/>
          <cell r="GA152"/>
          <cell r="GB152"/>
          <cell r="GC152"/>
          <cell r="GD152"/>
          <cell r="GE152"/>
          <cell r="GF152"/>
          <cell r="GG152"/>
          <cell r="GH152"/>
          <cell r="GI152"/>
          <cell r="GJ152"/>
          <cell r="GK152"/>
          <cell r="GL152"/>
          <cell r="GM152"/>
          <cell r="GN152"/>
          <cell r="GO152"/>
          <cell r="GP152"/>
          <cell r="GQ152"/>
          <cell r="GR152"/>
          <cell r="GS152"/>
          <cell r="GT152"/>
          <cell r="GU152"/>
          <cell r="GV152"/>
          <cell r="GW152"/>
          <cell r="GX152"/>
          <cell r="GY152"/>
          <cell r="GZ152"/>
          <cell r="HA152"/>
          <cell r="HB152"/>
          <cell r="HC152"/>
          <cell r="HD152"/>
          <cell r="HE152"/>
          <cell r="HF152"/>
          <cell r="HG152"/>
          <cell r="HH152"/>
          <cell r="HI152"/>
          <cell r="HJ152"/>
          <cell r="HK152"/>
          <cell r="HL152"/>
          <cell r="HM152"/>
          <cell r="HN152"/>
          <cell r="HO152"/>
          <cell r="HP152"/>
          <cell r="HQ152"/>
          <cell r="HR152"/>
          <cell r="HS152"/>
          <cell r="HT152"/>
          <cell r="HU152"/>
          <cell r="HV152"/>
          <cell r="HW152"/>
          <cell r="HX152"/>
          <cell r="HY152"/>
          <cell r="HZ152"/>
          <cell r="IA152"/>
          <cell r="IB152"/>
          <cell r="IC152"/>
          <cell r="ID152"/>
          <cell r="IE152"/>
          <cell r="IF152"/>
          <cell r="IG152"/>
          <cell r="IH152"/>
          <cell r="II152"/>
          <cell r="IJ152"/>
          <cell r="IK152"/>
          <cell r="IL152"/>
          <cell r="IM152"/>
          <cell r="IN152"/>
          <cell r="IO152"/>
          <cell r="IP152"/>
          <cell r="IQ152"/>
          <cell r="IR152"/>
          <cell r="IS152"/>
          <cell r="IT152"/>
          <cell r="IU152"/>
          <cell r="IV152"/>
          <cell r="IW152"/>
          <cell r="IX152"/>
          <cell r="IY152"/>
          <cell r="IZ152"/>
          <cell r="JA152"/>
          <cell r="JB152"/>
          <cell r="JC152"/>
          <cell r="JD152"/>
          <cell r="JE152"/>
          <cell r="JF152"/>
          <cell r="JG152"/>
          <cell r="JH152"/>
          <cell r="JI152"/>
          <cell r="JJ152"/>
          <cell r="JK152"/>
          <cell r="JL152"/>
          <cell r="JM152"/>
          <cell r="JN152"/>
          <cell r="JO152"/>
          <cell r="JP152"/>
          <cell r="JQ152"/>
          <cell r="JR152"/>
          <cell r="JS152"/>
          <cell r="JT152"/>
          <cell r="JU152"/>
          <cell r="JV152"/>
          <cell r="JW152"/>
          <cell r="JX152"/>
          <cell r="JY152"/>
          <cell r="JZ152"/>
          <cell r="KA152"/>
          <cell r="KB152"/>
          <cell r="KC152"/>
          <cell r="KD152"/>
          <cell r="KE152"/>
          <cell r="KF152"/>
          <cell r="KG152"/>
          <cell r="KH152"/>
          <cell r="KI152"/>
          <cell r="KJ152"/>
          <cell r="KK152"/>
          <cell r="KL152"/>
          <cell r="KM152"/>
          <cell r="KN152"/>
          <cell r="KO152"/>
          <cell r="KP152"/>
          <cell r="KQ152"/>
          <cell r="KR152"/>
          <cell r="KS152"/>
          <cell r="KT152"/>
          <cell r="KU152"/>
          <cell r="KV152"/>
          <cell r="KW152"/>
          <cell r="KX152"/>
          <cell r="KY152"/>
          <cell r="KZ152"/>
          <cell r="LA152"/>
          <cell r="LB152"/>
          <cell r="LC152"/>
          <cell r="LD152"/>
          <cell r="LE152"/>
          <cell r="LF152"/>
          <cell r="LG152"/>
          <cell r="LH152"/>
          <cell r="LI152"/>
        </row>
        <row r="153">
          <cell r="D153">
            <v>4321</v>
          </cell>
          <cell r="E153" t="str">
            <v>Transferi Fondu penzijskog i invalidskog osiguranja</v>
          </cell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/>
          <cell r="CC153"/>
          <cell r="CD153"/>
          <cell r="CE153"/>
          <cell r="CF153"/>
          <cell r="CG153"/>
          <cell r="CH153"/>
          <cell r="CI153"/>
          <cell r="CJ153"/>
          <cell r="CK153"/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/>
          <cell r="EB153"/>
          <cell r="EC153"/>
          <cell r="ED153"/>
          <cell r="EE153"/>
          <cell r="EF153"/>
          <cell r="EG153"/>
          <cell r="EH153"/>
          <cell r="EI153"/>
          <cell r="EJ153"/>
          <cell r="EK153"/>
          <cell r="EL153"/>
          <cell r="EM153"/>
          <cell r="EN153"/>
          <cell r="EO153"/>
          <cell r="EP153"/>
          <cell r="EQ153"/>
          <cell r="ER153"/>
          <cell r="ES153"/>
          <cell r="ET153"/>
          <cell r="EU153"/>
          <cell r="EV153"/>
          <cell r="EW153"/>
          <cell r="EX153"/>
          <cell r="EY153"/>
          <cell r="EZ153"/>
          <cell r="FA153"/>
          <cell r="FB153"/>
          <cell r="FC153"/>
          <cell r="FD153"/>
          <cell r="FE153"/>
          <cell r="FF153"/>
          <cell r="FG153"/>
          <cell r="FH153"/>
          <cell r="FI153"/>
          <cell r="FJ153"/>
          <cell r="FK153"/>
          <cell r="FL153"/>
          <cell r="FM153"/>
          <cell r="FN153"/>
          <cell r="FO153"/>
          <cell r="FP153"/>
          <cell r="FQ153"/>
          <cell r="FR153"/>
          <cell r="FS153"/>
          <cell r="FT153"/>
          <cell r="FU153"/>
          <cell r="FV153"/>
          <cell r="FW153"/>
          <cell r="FX153"/>
          <cell r="FY153"/>
          <cell r="FZ153"/>
          <cell r="GA153"/>
          <cell r="GB153"/>
          <cell r="GC153"/>
          <cell r="GD153"/>
          <cell r="GE153"/>
          <cell r="GF153"/>
          <cell r="GG153"/>
          <cell r="GH153"/>
          <cell r="GI153"/>
          <cell r="GJ153"/>
          <cell r="GK153"/>
          <cell r="GL153"/>
          <cell r="GM153"/>
          <cell r="GN153"/>
          <cell r="GO153"/>
          <cell r="GP153"/>
          <cell r="GQ153"/>
          <cell r="GR153"/>
          <cell r="GS153"/>
          <cell r="GT153"/>
          <cell r="GU153"/>
          <cell r="GV153"/>
          <cell r="GW153"/>
          <cell r="GX153"/>
          <cell r="GY153"/>
          <cell r="GZ153"/>
          <cell r="HA153"/>
          <cell r="HB153"/>
          <cell r="HC153"/>
          <cell r="HD153"/>
          <cell r="HE153"/>
          <cell r="HF153"/>
          <cell r="HG153"/>
          <cell r="HH153"/>
          <cell r="HI153"/>
          <cell r="HJ153"/>
          <cell r="HK153"/>
          <cell r="HL153"/>
          <cell r="HM153"/>
          <cell r="HN153"/>
          <cell r="HO153"/>
          <cell r="HP153"/>
          <cell r="HQ153"/>
          <cell r="HR153"/>
          <cell r="HS153"/>
          <cell r="HT153"/>
          <cell r="HU153"/>
          <cell r="HV153"/>
          <cell r="HW153"/>
          <cell r="HX153"/>
          <cell r="HY153"/>
          <cell r="HZ153"/>
          <cell r="IA153"/>
          <cell r="IB153"/>
          <cell r="IC153"/>
          <cell r="ID153"/>
          <cell r="IE153"/>
          <cell r="IF153"/>
          <cell r="IG153"/>
          <cell r="IH153"/>
          <cell r="II153"/>
          <cell r="IJ153"/>
          <cell r="IK153"/>
          <cell r="IL153"/>
          <cell r="IM153"/>
          <cell r="IN153"/>
          <cell r="IO153"/>
          <cell r="IP153"/>
          <cell r="IQ153"/>
          <cell r="IR153"/>
          <cell r="IS153"/>
          <cell r="IT153"/>
          <cell r="IU153"/>
          <cell r="IV153"/>
          <cell r="IW153"/>
          <cell r="IX153"/>
          <cell r="IY153"/>
          <cell r="IZ153"/>
          <cell r="JA153"/>
          <cell r="JB153"/>
          <cell r="JC153"/>
          <cell r="JD153"/>
          <cell r="JE153"/>
          <cell r="JF153"/>
          <cell r="JG153"/>
          <cell r="JH153"/>
          <cell r="JI153"/>
          <cell r="JJ153"/>
          <cell r="JK153"/>
          <cell r="JL153"/>
          <cell r="JM153"/>
          <cell r="JN153"/>
          <cell r="JO153"/>
          <cell r="JP153"/>
          <cell r="JQ153"/>
          <cell r="JR153"/>
          <cell r="JS153"/>
          <cell r="JT153"/>
          <cell r="JU153"/>
          <cell r="JV153"/>
          <cell r="JW153"/>
          <cell r="JX153"/>
          <cell r="JY153"/>
          <cell r="JZ153"/>
          <cell r="KA153"/>
          <cell r="KB153"/>
          <cell r="KC153"/>
          <cell r="KD153"/>
          <cell r="KE153"/>
          <cell r="KF153"/>
          <cell r="KG153"/>
          <cell r="KH153"/>
          <cell r="KI153"/>
          <cell r="KJ153"/>
          <cell r="KK153"/>
          <cell r="KL153"/>
          <cell r="KM153"/>
          <cell r="KN153"/>
          <cell r="KO153"/>
          <cell r="KP153"/>
          <cell r="KQ153"/>
          <cell r="KR153"/>
          <cell r="KS153"/>
          <cell r="KT153"/>
          <cell r="KU153"/>
          <cell r="KV153"/>
          <cell r="KW153"/>
          <cell r="KX153"/>
          <cell r="KY153"/>
          <cell r="KZ153"/>
          <cell r="LA153"/>
          <cell r="LB153"/>
          <cell r="LC153"/>
          <cell r="LD153"/>
          <cell r="LE153"/>
          <cell r="LF153"/>
          <cell r="LG153"/>
          <cell r="LH153"/>
          <cell r="LI153"/>
        </row>
        <row r="154">
          <cell r="D154">
            <v>4322</v>
          </cell>
          <cell r="E154" t="str">
            <v>Transferi Fondu zdravstva</v>
          </cell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/>
          <cell r="EB154"/>
          <cell r="EC154"/>
          <cell r="ED154"/>
          <cell r="EE154"/>
          <cell r="EF154"/>
          <cell r="EG154"/>
          <cell r="EH154"/>
          <cell r="EI154"/>
          <cell r="EJ154"/>
          <cell r="EK154"/>
          <cell r="EL154"/>
          <cell r="EM154"/>
          <cell r="EN154"/>
          <cell r="EO154"/>
          <cell r="EP154"/>
          <cell r="EQ154"/>
          <cell r="ER154"/>
          <cell r="ES154"/>
          <cell r="ET154"/>
          <cell r="EU154"/>
          <cell r="EV154"/>
          <cell r="EW154"/>
          <cell r="EX154"/>
          <cell r="EY154"/>
          <cell r="EZ154"/>
          <cell r="FA154"/>
          <cell r="FB154"/>
          <cell r="FC154"/>
          <cell r="FD154"/>
          <cell r="FE154"/>
          <cell r="FF154"/>
          <cell r="FG154"/>
          <cell r="FH154"/>
          <cell r="FI154"/>
          <cell r="FJ154"/>
          <cell r="FK154"/>
          <cell r="FL154"/>
          <cell r="FM154"/>
          <cell r="FN154"/>
          <cell r="FO154"/>
          <cell r="FP154"/>
          <cell r="FQ154"/>
          <cell r="FR154"/>
          <cell r="FS154"/>
          <cell r="FT154"/>
          <cell r="FU154"/>
          <cell r="FV154"/>
          <cell r="FW154"/>
          <cell r="FX154"/>
          <cell r="FY154"/>
          <cell r="FZ154"/>
          <cell r="GA154"/>
          <cell r="GB154"/>
          <cell r="GC154"/>
          <cell r="GD154"/>
          <cell r="GE154"/>
          <cell r="GF154"/>
          <cell r="GG154"/>
          <cell r="GH154"/>
          <cell r="GI154"/>
          <cell r="GJ154"/>
          <cell r="GK154"/>
          <cell r="GL154"/>
          <cell r="GM154"/>
          <cell r="GN154"/>
          <cell r="GO154"/>
          <cell r="GP154"/>
          <cell r="GQ154"/>
          <cell r="GR154"/>
          <cell r="GS154"/>
          <cell r="GT154"/>
          <cell r="GU154"/>
          <cell r="GV154"/>
          <cell r="GW154"/>
          <cell r="GX154"/>
          <cell r="GY154"/>
          <cell r="GZ154"/>
          <cell r="HA154"/>
          <cell r="HB154"/>
          <cell r="HC154"/>
          <cell r="HD154"/>
          <cell r="HE154"/>
          <cell r="HF154"/>
          <cell r="HG154"/>
          <cell r="HH154"/>
          <cell r="HI154"/>
          <cell r="HJ154"/>
          <cell r="HK154"/>
          <cell r="HL154"/>
          <cell r="HM154"/>
          <cell r="HN154"/>
          <cell r="HO154"/>
          <cell r="HP154"/>
          <cell r="HQ154"/>
          <cell r="HR154"/>
          <cell r="HS154"/>
          <cell r="HT154"/>
          <cell r="HU154"/>
          <cell r="HV154"/>
          <cell r="HW154"/>
          <cell r="HX154"/>
          <cell r="HY154"/>
          <cell r="HZ154"/>
          <cell r="IA154"/>
          <cell r="IB154"/>
          <cell r="IC154"/>
          <cell r="ID154"/>
          <cell r="IE154"/>
          <cell r="IF154"/>
          <cell r="IG154"/>
          <cell r="IH154"/>
          <cell r="II154"/>
          <cell r="IJ154"/>
          <cell r="IK154"/>
          <cell r="IL154"/>
          <cell r="IM154"/>
          <cell r="IN154"/>
          <cell r="IO154"/>
          <cell r="IP154"/>
          <cell r="IQ154"/>
          <cell r="IR154"/>
          <cell r="IS154"/>
          <cell r="IT154"/>
          <cell r="IU154"/>
          <cell r="IV154"/>
          <cell r="IW154"/>
          <cell r="IX154"/>
          <cell r="IY154"/>
          <cell r="IZ154"/>
          <cell r="JA154"/>
          <cell r="JB154"/>
          <cell r="JC154"/>
          <cell r="JD154"/>
          <cell r="JE154"/>
          <cell r="JF154"/>
          <cell r="JG154"/>
          <cell r="JH154"/>
          <cell r="JI154"/>
          <cell r="JJ154"/>
          <cell r="JK154"/>
          <cell r="JL154"/>
          <cell r="JM154"/>
          <cell r="JN154"/>
          <cell r="JO154"/>
          <cell r="JP154"/>
          <cell r="JQ154"/>
          <cell r="JR154"/>
          <cell r="JS154"/>
          <cell r="JT154"/>
          <cell r="JU154"/>
          <cell r="JV154"/>
          <cell r="JW154"/>
          <cell r="JX154"/>
          <cell r="JY154"/>
          <cell r="JZ154"/>
          <cell r="KA154"/>
          <cell r="KB154"/>
          <cell r="KC154"/>
          <cell r="KD154"/>
          <cell r="KE154"/>
          <cell r="KF154"/>
          <cell r="KG154"/>
          <cell r="KH154"/>
          <cell r="KI154"/>
          <cell r="KJ154"/>
          <cell r="KK154"/>
          <cell r="KL154"/>
          <cell r="KM154"/>
          <cell r="KN154"/>
          <cell r="KO154"/>
          <cell r="KP154"/>
          <cell r="KQ154"/>
          <cell r="KR154"/>
          <cell r="KS154"/>
          <cell r="KT154"/>
          <cell r="KU154"/>
          <cell r="KV154"/>
          <cell r="KW154"/>
          <cell r="KX154"/>
          <cell r="KY154"/>
          <cell r="KZ154"/>
          <cell r="LA154"/>
          <cell r="LB154"/>
          <cell r="LC154"/>
          <cell r="LD154"/>
          <cell r="LE154"/>
          <cell r="LF154"/>
          <cell r="LG154"/>
          <cell r="LH154"/>
          <cell r="LI154"/>
        </row>
        <row r="155">
          <cell r="D155">
            <v>4323</v>
          </cell>
          <cell r="E155" t="str">
            <v>Transferi zavodu za zapošljavanje</v>
          </cell>
          <cell r="F155"/>
          <cell r="G155"/>
          <cell r="H155"/>
          <cell r="I155"/>
          <cell r="J155"/>
          <cell r="K155"/>
          <cell r="L155"/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/>
          <cell r="EB155"/>
          <cell r="EC155"/>
          <cell r="ED155"/>
          <cell r="EE155"/>
          <cell r="EF155"/>
          <cell r="EG155"/>
          <cell r="EH155"/>
          <cell r="EI155"/>
          <cell r="EJ155"/>
          <cell r="EK155"/>
          <cell r="EL155"/>
          <cell r="EM155"/>
          <cell r="EN155"/>
          <cell r="EO155"/>
          <cell r="EP155"/>
          <cell r="EQ155"/>
          <cell r="ER155"/>
          <cell r="ES155"/>
          <cell r="ET155"/>
          <cell r="EU155"/>
          <cell r="EV155"/>
          <cell r="EW155"/>
          <cell r="EX155"/>
          <cell r="EY155"/>
          <cell r="EZ155"/>
          <cell r="FA155"/>
          <cell r="FB155"/>
          <cell r="FC155"/>
          <cell r="FD155"/>
          <cell r="FE155"/>
          <cell r="FF155"/>
          <cell r="FG155"/>
          <cell r="FH155"/>
          <cell r="FI155"/>
          <cell r="FJ155"/>
          <cell r="FK155"/>
          <cell r="FL155"/>
          <cell r="FM155"/>
          <cell r="FN155"/>
          <cell r="FO155"/>
          <cell r="FP155"/>
          <cell r="FQ155"/>
          <cell r="FR155"/>
          <cell r="FS155"/>
          <cell r="FT155"/>
          <cell r="FU155"/>
          <cell r="FV155"/>
          <cell r="FW155"/>
          <cell r="FX155"/>
          <cell r="FY155"/>
          <cell r="FZ155"/>
          <cell r="GA155"/>
          <cell r="GB155"/>
          <cell r="GC155"/>
          <cell r="GD155"/>
          <cell r="GE155"/>
          <cell r="GF155"/>
          <cell r="GG155"/>
          <cell r="GH155"/>
          <cell r="GI155"/>
          <cell r="GJ155"/>
          <cell r="GK155"/>
          <cell r="GL155"/>
          <cell r="GM155"/>
          <cell r="GN155"/>
          <cell r="GO155"/>
          <cell r="GP155"/>
          <cell r="GQ155"/>
          <cell r="GR155"/>
          <cell r="GS155"/>
          <cell r="GT155"/>
          <cell r="GU155"/>
          <cell r="GV155"/>
          <cell r="GW155"/>
          <cell r="GX155"/>
          <cell r="GY155"/>
          <cell r="GZ155"/>
          <cell r="HA155"/>
          <cell r="HB155"/>
          <cell r="HC155"/>
          <cell r="HD155"/>
          <cell r="HE155"/>
          <cell r="HF155"/>
          <cell r="HG155"/>
          <cell r="HH155"/>
          <cell r="HI155"/>
          <cell r="HJ155"/>
          <cell r="HK155"/>
          <cell r="HL155"/>
          <cell r="HM155"/>
          <cell r="HN155"/>
          <cell r="HO155"/>
          <cell r="HP155"/>
          <cell r="HQ155"/>
          <cell r="HR155"/>
          <cell r="HS155"/>
          <cell r="HT155"/>
          <cell r="HU155"/>
          <cell r="HV155"/>
          <cell r="HW155"/>
          <cell r="HX155"/>
          <cell r="HY155"/>
          <cell r="HZ155"/>
          <cell r="IA155"/>
          <cell r="IB155"/>
          <cell r="IC155"/>
          <cell r="ID155"/>
          <cell r="IE155"/>
          <cell r="IF155"/>
          <cell r="IG155"/>
          <cell r="IH155"/>
          <cell r="II155"/>
          <cell r="IJ155"/>
          <cell r="IK155"/>
          <cell r="IL155"/>
          <cell r="IM155"/>
          <cell r="IN155"/>
          <cell r="IO155"/>
          <cell r="IP155"/>
          <cell r="IQ155"/>
          <cell r="IR155"/>
          <cell r="IS155"/>
          <cell r="IT155"/>
          <cell r="IU155"/>
          <cell r="IV155"/>
          <cell r="IW155"/>
          <cell r="IX155"/>
          <cell r="IY155"/>
          <cell r="IZ155"/>
          <cell r="JA155"/>
          <cell r="JB155"/>
          <cell r="JC155"/>
          <cell r="JD155"/>
          <cell r="JE155"/>
          <cell r="JF155"/>
          <cell r="JG155"/>
          <cell r="JH155"/>
          <cell r="JI155"/>
          <cell r="JJ155"/>
          <cell r="JK155"/>
          <cell r="JL155"/>
          <cell r="JM155"/>
          <cell r="JN155"/>
          <cell r="JO155"/>
          <cell r="JP155"/>
          <cell r="JQ155"/>
          <cell r="JR155"/>
          <cell r="JS155"/>
          <cell r="JT155"/>
          <cell r="JU155"/>
          <cell r="JV155"/>
          <cell r="JW155"/>
          <cell r="JX155"/>
          <cell r="JY155"/>
          <cell r="JZ155"/>
          <cell r="KA155"/>
          <cell r="KB155"/>
          <cell r="KC155"/>
          <cell r="KD155"/>
          <cell r="KE155"/>
          <cell r="KF155"/>
          <cell r="KG155"/>
          <cell r="KH155"/>
          <cell r="KI155"/>
          <cell r="KJ155"/>
          <cell r="KK155"/>
          <cell r="KL155"/>
          <cell r="KM155"/>
          <cell r="KN155"/>
          <cell r="KO155"/>
          <cell r="KP155"/>
          <cell r="KQ155"/>
          <cell r="KR155"/>
          <cell r="KS155"/>
          <cell r="KT155"/>
          <cell r="KU155"/>
          <cell r="KV155"/>
          <cell r="KW155"/>
          <cell r="KX155"/>
          <cell r="KY155"/>
          <cell r="KZ155"/>
          <cell r="LA155"/>
          <cell r="LB155"/>
          <cell r="LC155"/>
          <cell r="LD155"/>
          <cell r="LE155"/>
          <cell r="LF155"/>
          <cell r="LG155"/>
          <cell r="LH155"/>
          <cell r="LI155"/>
        </row>
        <row r="156">
          <cell r="D156">
            <v>4324</v>
          </cell>
          <cell r="E156" t="str">
            <v>Transferi opštinama</v>
          </cell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>
            <v>0</v>
          </cell>
          <cell r="CM156">
            <v>0</v>
          </cell>
          <cell r="CN156">
            <v>2500</v>
          </cell>
          <cell r="CO156">
            <v>4000</v>
          </cell>
          <cell r="CP156">
            <v>0</v>
          </cell>
          <cell r="CQ156">
            <v>0</v>
          </cell>
          <cell r="CR156">
            <v>1000</v>
          </cell>
          <cell r="CS156">
            <v>20300</v>
          </cell>
          <cell r="CT156">
            <v>3000</v>
          </cell>
          <cell r="CU156">
            <v>15972.19</v>
          </cell>
          <cell r="CV156">
            <v>206616.24</v>
          </cell>
          <cell r="CW156">
            <v>1232256.8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234418.61</v>
          </cell>
          <cell r="DD156">
            <v>0</v>
          </cell>
          <cell r="DE156">
            <v>165647.53</v>
          </cell>
          <cell r="DF156">
            <v>6513.4</v>
          </cell>
          <cell r="DG156">
            <v>472164.72</v>
          </cell>
          <cell r="DH156">
            <v>60900</v>
          </cell>
          <cell r="DI156">
            <v>897119.86</v>
          </cell>
          <cell r="DJ156">
            <v>0</v>
          </cell>
          <cell r="DK156">
            <v>0</v>
          </cell>
          <cell r="DL156">
            <v>210000</v>
          </cell>
          <cell r="DM156">
            <v>0</v>
          </cell>
          <cell r="DN156">
            <v>0</v>
          </cell>
          <cell r="DO156">
            <v>10000</v>
          </cell>
          <cell r="DP156">
            <v>202999.94</v>
          </cell>
          <cell r="DQ156">
            <v>0</v>
          </cell>
          <cell r="DR156">
            <v>0</v>
          </cell>
          <cell r="DS156">
            <v>0</v>
          </cell>
          <cell r="DT156">
            <v>2000</v>
          </cell>
          <cell r="DU156">
            <v>29930.429999999997</v>
          </cell>
          <cell r="DV156">
            <v>0</v>
          </cell>
          <cell r="DW156">
            <v>6500</v>
          </cell>
          <cell r="DX156">
            <v>296099.21999999997</v>
          </cell>
          <cell r="DY156">
            <v>332000</v>
          </cell>
          <cell r="DZ156">
            <v>198000</v>
          </cell>
          <cell r="EB156"/>
          <cell r="EC156"/>
          <cell r="ED156"/>
          <cell r="EE156"/>
          <cell r="EF156"/>
          <cell r="EG156"/>
          <cell r="EH156"/>
          <cell r="EI156"/>
          <cell r="EJ156"/>
          <cell r="EK156"/>
          <cell r="EL156"/>
          <cell r="EM156"/>
          <cell r="EN156"/>
          <cell r="EO156"/>
          <cell r="EP156"/>
          <cell r="EQ156"/>
          <cell r="ER156"/>
          <cell r="ES156"/>
          <cell r="ET156"/>
          <cell r="EU156"/>
          <cell r="EV156"/>
          <cell r="EW156"/>
          <cell r="EX156"/>
          <cell r="EY156"/>
          <cell r="EZ156"/>
          <cell r="FA156"/>
          <cell r="FB156"/>
          <cell r="FC156"/>
          <cell r="FD156"/>
          <cell r="FE156"/>
          <cell r="FF156"/>
          <cell r="FG156"/>
          <cell r="FH156"/>
          <cell r="FI156"/>
          <cell r="FJ156"/>
          <cell r="FK156"/>
          <cell r="FL156"/>
          <cell r="FM156"/>
          <cell r="FN156"/>
          <cell r="FO156"/>
          <cell r="FP156"/>
          <cell r="FQ156"/>
          <cell r="FR156"/>
          <cell r="FS156"/>
          <cell r="FT156"/>
          <cell r="FU156"/>
          <cell r="FV156"/>
          <cell r="FW156"/>
          <cell r="FX156"/>
          <cell r="FY156"/>
          <cell r="FZ156"/>
          <cell r="GA156"/>
          <cell r="GB156"/>
          <cell r="GC156"/>
          <cell r="GD156"/>
          <cell r="GE156"/>
          <cell r="GF156"/>
          <cell r="GG156"/>
          <cell r="GH156"/>
          <cell r="GI156"/>
          <cell r="GJ156"/>
          <cell r="GK156"/>
          <cell r="GL156"/>
          <cell r="GM156"/>
          <cell r="GN156"/>
          <cell r="GO156"/>
          <cell r="GP156"/>
          <cell r="GQ156"/>
          <cell r="GR156"/>
          <cell r="GS156"/>
          <cell r="GT156"/>
          <cell r="GU156"/>
          <cell r="GV156"/>
          <cell r="GW156"/>
          <cell r="GX156"/>
          <cell r="GY156"/>
          <cell r="GZ156"/>
          <cell r="HA156"/>
          <cell r="HB156"/>
          <cell r="HC156"/>
          <cell r="HD156"/>
          <cell r="HE156"/>
          <cell r="HF156"/>
          <cell r="HG156"/>
          <cell r="HH156"/>
          <cell r="HI156"/>
          <cell r="HJ156"/>
          <cell r="HK156"/>
          <cell r="HL156"/>
          <cell r="HM156"/>
          <cell r="HN156"/>
          <cell r="HO156"/>
          <cell r="HP156"/>
          <cell r="HQ156"/>
          <cell r="HR156"/>
          <cell r="HS156"/>
          <cell r="HT156"/>
          <cell r="HU156"/>
          <cell r="HV156"/>
          <cell r="HW156"/>
          <cell r="HX156"/>
          <cell r="HY156"/>
          <cell r="HZ156"/>
          <cell r="IA156"/>
          <cell r="IB156"/>
          <cell r="IC156"/>
          <cell r="ID156"/>
          <cell r="IE156"/>
          <cell r="IF156"/>
          <cell r="IG156"/>
          <cell r="IH156"/>
          <cell r="II156"/>
          <cell r="IJ156"/>
          <cell r="IK156"/>
          <cell r="IL156"/>
          <cell r="IM156"/>
          <cell r="IN156"/>
          <cell r="IO156"/>
          <cell r="IP156"/>
          <cell r="IQ156"/>
          <cell r="IR156"/>
          <cell r="IS156"/>
          <cell r="IT156"/>
          <cell r="IU156"/>
          <cell r="IV156"/>
          <cell r="IW156"/>
          <cell r="IX156"/>
          <cell r="IY156"/>
          <cell r="IZ156"/>
          <cell r="JA156"/>
          <cell r="JB156"/>
          <cell r="JC156"/>
          <cell r="JD156"/>
          <cell r="JE156"/>
          <cell r="JF156"/>
          <cell r="JG156"/>
          <cell r="JH156"/>
          <cell r="JI156"/>
          <cell r="JJ156"/>
          <cell r="JK156"/>
          <cell r="JL156"/>
          <cell r="JM156"/>
          <cell r="JN156"/>
          <cell r="JO156"/>
          <cell r="JP156"/>
          <cell r="JQ156"/>
          <cell r="JR156"/>
          <cell r="JS156"/>
          <cell r="JT156"/>
          <cell r="JU156"/>
          <cell r="JV156"/>
          <cell r="JW156"/>
          <cell r="JX156"/>
          <cell r="JY156"/>
          <cell r="JZ156"/>
          <cell r="KA156"/>
          <cell r="KB156"/>
          <cell r="KC156"/>
          <cell r="KD156"/>
          <cell r="KE156"/>
          <cell r="KF156"/>
          <cell r="KG156"/>
          <cell r="KH156"/>
          <cell r="KI156"/>
          <cell r="KJ156"/>
          <cell r="KK156"/>
          <cell r="KL156"/>
          <cell r="KM156"/>
          <cell r="KN156"/>
          <cell r="KO156"/>
          <cell r="KP156"/>
          <cell r="KQ156"/>
          <cell r="KR156"/>
          <cell r="KS156"/>
          <cell r="KT156"/>
          <cell r="KU156"/>
          <cell r="KV156"/>
          <cell r="KW156"/>
          <cell r="KX156"/>
          <cell r="KY156"/>
          <cell r="KZ156"/>
          <cell r="LA156"/>
          <cell r="LB156"/>
          <cell r="LC156"/>
          <cell r="LD156"/>
          <cell r="LE156"/>
          <cell r="LF156"/>
          <cell r="LG156"/>
          <cell r="LH156"/>
          <cell r="LI156"/>
        </row>
        <row r="157">
          <cell r="D157">
            <v>4325</v>
          </cell>
          <cell r="E157" t="str">
            <v>Transferi budžetu države</v>
          </cell>
          <cell r="F157"/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0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/>
          <cell r="EB157"/>
          <cell r="EC157"/>
          <cell r="ED157"/>
          <cell r="EE157"/>
          <cell r="EF157"/>
          <cell r="EG157"/>
          <cell r="EH157"/>
          <cell r="EI157"/>
          <cell r="EJ157"/>
          <cell r="EK157"/>
          <cell r="EL157"/>
          <cell r="EM157"/>
          <cell r="EN157"/>
          <cell r="EO157"/>
          <cell r="EP157"/>
          <cell r="EQ157"/>
          <cell r="ER157"/>
          <cell r="ES157"/>
          <cell r="ET157"/>
          <cell r="EU157"/>
          <cell r="EV157"/>
          <cell r="EW157"/>
          <cell r="EX157"/>
          <cell r="EY157"/>
          <cell r="EZ157"/>
          <cell r="FA157"/>
          <cell r="FB157"/>
          <cell r="FC157"/>
          <cell r="FD157"/>
          <cell r="FE157"/>
          <cell r="FF157"/>
          <cell r="FG157"/>
          <cell r="FH157"/>
          <cell r="FI157"/>
          <cell r="FJ157"/>
          <cell r="FK157"/>
          <cell r="FL157"/>
          <cell r="FM157"/>
          <cell r="FN157"/>
          <cell r="FO157"/>
          <cell r="FP157"/>
          <cell r="FQ157"/>
          <cell r="FR157"/>
          <cell r="FS157"/>
          <cell r="FT157"/>
          <cell r="FU157"/>
          <cell r="FV157"/>
          <cell r="FW157"/>
          <cell r="FX157"/>
          <cell r="FY157"/>
          <cell r="FZ157"/>
          <cell r="GA157"/>
          <cell r="GB157"/>
          <cell r="GC157"/>
          <cell r="GD157"/>
          <cell r="GE157"/>
          <cell r="GF157"/>
          <cell r="GG157"/>
          <cell r="GH157"/>
          <cell r="GI157"/>
          <cell r="GJ157"/>
          <cell r="GK157"/>
          <cell r="GL157"/>
          <cell r="GM157"/>
          <cell r="GN157"/>
          <cell r="GO157"/>
          <cell r="GP157"/>
          <cell r="GQ157"/>
          <cell r="GR157"/>
          <cell r="GS157"/>
          <cell r="GT157"/>
          <cell r="GU157"/>
          <cell r="GV157"/>
          <cell r="GW157"/>
          <cell r="GX157"/>
          <cell r="GY157"/>
          <cell r="GZ157"/>
          <cell r="HA157"/>
          <cell r="HB157"/>
          <cell r="HC157"/>
          <cell r="HD157"/>
          <cell r="HE157"/>
          <cell r="HF157"/>
          <cell r="HG157"/>
          <cell r="HH157"/>
          <cell r="HI157"/>
          <cell r="HJ157"/>
          <cell r="HK157"/>
          <cell r="HL157"/>
          <cell r="HM157"/>
          <cell r="HN157"/>
          <cell r="HO157"/>
          <cell r="HP157"/>
          <cell r="HQ157"/>
          <cell r="HR157"/>
          <cell r="HS157"/>
          <cell r="HT157"/>
          <cell r="HU157"/>
          <cell r="HV157"/>
          <cell r="HW157"/>
          <cell r="HX157"/>
          <cell r="HY157"/>
          <cell r="HZ157"/>
          <cell r="IA157"/>
          <cell r="IB157"/>
          <cell r="IC157"/>
          <cell r="ID157"/>
          <cell r="IE157"/>
          <cell r="IF157"/>
          <cell r="IG157"/>
          <cell r="IH157"/>
          <cell r="II157"/>
          <cell r="IJ157"/>
          <cell r="IK157"/>
          <cell r="IL157"/>
          <cell r="IM157"/>
          <cell r="IN157"/>
          <cell r="IO157"/>
          <cell r="IP157"/>
          <cell r="IQ157"/>
          <cell r="IR157"/>
          <cell r="IS157"/>
          <cell r="IT157"/>
          <cell r="IU157"/>
          <cell r="IV157"/>
          <cell r="IW157"/>
          <cell r="IX157"/>
          <cell r="IY157"/>
          <cell r="IZ157"/>
          <cell r="JA157"/>
          <cell r="JB157"/>
          <cell r="JC157"/>
          <cell r="JD157"/>
          <cell r="JE157"/>
          <cell r="JF157"/>
          <cell r="JG157"/>
          <cell r="JH157"/>
          <cell r="JI157"/>
          <cell r="JJ157"/>
          <cell r="JK157"/>
          <cell r="JL157"/>
          <cell r="JM157"/>
          <cell r="JN157"/>
          <cell r="JO157"/>
          <cell r="JP157"/>
          <cell r="JQ157"/>
          <cell r="JR157"/>
          <cell r="JS157"/>
          <cell r="JT157"/>
          <cell r="JU157"/>
          <cell r="JV157"/>
          <cell r="JW157"/>
          <cell r="JX157"/>
          <cell r="JY157"/>
          <cell r="JZ157"/>
          <cell r="KA157"/>
          <cell r="KB157"/>
          <cell r="KC157"/>
          <cell r="KD157"/>
          <cell r="KE157"/>
          <cell r="KF157"/>
          <cell r="KG157"/>
          <cell r="KH157"/>
          <cell r="KI157"/>
          <cell r="KJ157"/>
          <cell r="KK157"/>
          <cell r="KL157"/>
          <cell r="KM157"/>
          <cell r="KN157"/>
          <cell r="KO157"/>
          <cell r="KP157"/>
          <cell r="KQ157"/>
          <cell r="KR157"/>
          <cell r="KS157"/>
          <cell r="KT157"/>
          <cell r="KU157"/>
          <cell r="KV157"/>
          <cell r="KW157"/>
          <cell r="KX157"/>
          <cell r="KY157"/>
          <cell r="KZ157"/>
          <cell r="LA157"/>
          <cell r="LB157"/>
          <cell r="LC157"/>
          <cell r="LD157"/>
          <cell r="LE157"/>
          <cell r="LF157"/>
          <cell r="LG157"/>
          <cell r="LH157"/>
          <cell r="LI157"/>
        </row>
        <row r="158">
          <cell r="D158">
            <v>4326</v>
          </cell>
          <cell r="E158" t="str">
            <v>Transferi javnim preduzećima</v>
          </cell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350000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0</v>
          </cell>
          <cell r="DZ158"/>
          <cell r="EB158"/>
          <cell r="EC158"/>
          <cell r="ED158"/>
          <cell r="EE158"/>
          <cell r="EF158"/>
          <cell r="EG158"/>
          <cell r="ET158"/>
          <cell r="EU158"/>
          <cell r="EV158"/>
          <cell r="EW158"/>
          <cell r="EX158"/>
          <cell r="EY158"/>
          <cell r="EZ158"/>
          <cell r="FA158"/>
          <cell r="FB158"/>
          <cell r="FC158"/>
          <cell r="FD158"/>
          <cell r="FE158"/>
          <cell r="FF158"/>
          <cell r="FG158"/>
          <cell r="FH158"/>
          <cell r="FI158"/>
          <cell r="FJ158"/>
          <cell r="FK158"/>
          <cell r="FL158"/>
          <cell r="FM158"/>
          <cell r="FN158"/>
          <cell r="FO158"/>
          <cell r="FP158"/>
          <cell r="FQ158"/>
          <cell r="FR158"/>
          <cell r="FS158"/>
          <cell r="FT158"/>
          <cell r="FU158"/>
          <cell r="FV158"/>
          <cell r="FW158"/>
          <cell r="FX158"/>
          <cell r="FY158"/>
          <cell r="FZ158"/>
          <cell r="GA158"/>
          <cell r="GB158"/>
          <cell r="GC158"/>
          <cell r="GD158"/>
          <cell r="GE158"/>
          <cell r="GF158"/>
          <cell r="GG158"/>
          <cell r="GH158"/>
          <cell r="GI158"/>
          <cell r="GJ158"/>
          <cell r="GK158"/>
          <cell r="GL158"/>
          <cell r="GM158"/>
          <cell r="GN158"/>
          <cell r="GO158"/>
          <cell r="GP158"/>
          <cell r="GQ158"/>
          <cell r="GR158"/>
          <cell r="GS158"/>
          <cell r="GT158"/>
          <cell r="GU158"/>
          <cell r="GV158"/>
          <cell r="GW158"/>
          <cell r="GX158"/>
          <cell r="GY158"/>
          <cell r="GZ158"/>
          <cell r="HA158"/>
          <cell r="HB158"/>
          <cell r="HC158"/>
          <cell r="HD158"/>
          <cell r="HE158"/>
          <cell r="HF158"/>
          <cell r="HG158"/>
          <cell r="HH158"/>
          <cell r="HI158"/>
          <cell r="HJ158"/>
          <cell r="HK158"/>
          <cell r="HL158"/>
          <cell r="HM158"/>
          <cell r="HN158"/>
          <cell r="HO158"/>
          <cell r="HP158"/>
          <cell r="HQ158"/>
          <cell r="HR158"/>
          <cell r="HS158"/>
          <cell r="HT158"/>
          <cell r="HU158"/>
          <cell r="HV158"/>
          <cell r="HW158"/>
          <cell r="HX158"/>
          <cell r="HY158"/>
          <cell r="HZ158"/>
          <cell r="IA158"/>
          <cell r="IB158"/>
          <cell r="IC158"/>
          <cell r="ID158"/>
          <cell r="IE158"/>
          <cell r="IF158"/>
          <cell r="IG158"/>
          <cell r="IH158"/>
          <cell r="II158"/>
          <cell r="IJ158"/>
          <cell r="IK158"/>
          <cell r="IL158"/>
          <cell r="IM158"/>
          <cell r="IN158"/>
          <cell r="IO158"/>
          <cell r="IP158"/>
          <cell r="IQ158"/>
          <cell r="IR158"/>
          <cell r="IS158"/>
          <cell r="IT158"/>
          <cell r="IU158"/>
          <cell r="IV158"/>
          <cell r="IW158"/>
          <cell r="IX158"/>
          <cell r="IY158"/>
          <cell r="IZ158"/>
          <cell r="JA158"/>
          <cell r="JB158"/>
          <cell r="JC158"/>
          <cell r="JD158"/>
          <cell r="JE158"/>
          <cell r="JF158"/>
          <cell r="JG158"/>
          <cell r="JH158"/>
          <cell r="JI158"/>
          <cell r="JJ158"/>
          <cell r="JK158"/>
          <cell r="JL158"/>
          <cell r="JM158"/>
          <cell r="JN158"/>
          <cell r="JO158"/>
          <cell r="JP158"/>
          <cell r="JQ158"/>
          <cell r="JR158"/>
          <cell r="JS158"/>
          <cell r="JT158"/>
          <cell r="JU158"/>
          <cell r="JV158"/>
          <cell r="JW158"/>
          <cell r="JX158"/>
          <cell r="JY158"/>
          <cell r="JZ158"/>
          <cell r="KA158"/>
          <cell r="KB158"/>
          <cell r="KC158"/>
          <cell r="KD158"/>
          <cell r="KE158"/>
          <cell r="KF158"/>
          <cell r="KG158"/>
          <cell r="KH158"/>
          <cell r="KI158"/>
          <cell r="KJ158"/>
          <cell r="KK158"/>
          <cell r="KL158"/>
          <cell r="KM158"/>
          <cell r="KN158"/>
          <cell r="KO158"/>
          <cell r="KP158"/>
          <cell r="KQ158"/>
          <cell r="KR158"/>
          <cell r="KS158"/>
          <cell r="KT158"/>
          <cell r="KU158"/>
          <cell r="KV158"/>
          <cell r="KW158"/>
          <cell r="KX158"/>
          <cell r="KY158"/>
          <cell r="KZ158"/>
          <cell r="LA158"/>
          <cell r="LB158"/>
          <cell r="LC158"/>
          <cell r="LD158"/>
          <cell r="LE158"/>
          <cell r="LF158"/>
          <cell r="LG158"/>
          <cell r="LH158"/>
          <cell r="LI158"/>
        </row>
        <row r="159">
          <cell r="C159">
            <v>441</v>
          </cell>
          <cell r="D159">
            <v>44</v>
          </cell>
          <cell r="E159" t="str">
            <v>Kapitalni izdaci u kapitalnom budžetu</v>
          </cell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>
            <v>138077.81000000003</v>
          </cell>
          <cell r="CM159">
            <v>2008065.0199999998</v>
          </cell>
          <cell r="CN159">
            <v>4422241.25</v>
          </cell>
          <cell r="CO159">
            <v>4197672.6700000009</v>
          </cell>
          <cell r="CP159">
            <v>4236917.4399999995</v>
          </cell>
          <cell r="CQ159">
            <v>4706155.4200000009</v>
          </cell>
          <cell r="CR159">
            <v>4524523.57</v>
          </cell>
          <cell r="CS159">
            <v>4216317.49</v>
          </cell>
          <cell r="CT159">
            <v>3941356.5699999994</v>
          </cell>
          <cell r="CU159">
            <v>5975320.6699999981</v>
          </cell>
          <cell r="CV159">
            <v>6045846.2700000005</v>
          </cell>
          <cell r="CW159">
            <v>17373008.68</v>
          </cell>
          <cell r="CX159">
            <v>1544541.12</v>
          </cell>
          <cell r="CY159">
            <v>676053.18</v>
          </cell>
          <cell r="CZ159">
            <v>5972267.1200000001</v>
          </cell>
          <cell r="DA159">
            <v>2875784.75</v>
          </cell>
          <cell r="DB159">
            <v>5376793.5700000003</v>
          </cell>
          <cell r="DC159">
            <v>5445736.7800000003</v>
          </cell>
          <cell r="DD159">
            <v>5000985.0599999996</v>
          </cell>
          <cell r="DE159">
            <v>6570419.7800000003</v>
          </cell>
          <cell r="DF159">
            <v>4052787.23</v>
          </cell>
          <cell r="DG159">
            <v>7777137.9400000004</v>
          </cell>
          <cell r="DH159">
            <v>5658951.3700000001</v>
          </cell>
          <cell r="DI159">
            <v>16774379.119999999</v>
          </cell>
          <cell r="DJ159">
            <v>0</v>
          </cell>
          <cell r="DK159">
            <v>12840221.199999999</v>
          </cell>
          <cell r="DL159">
            <v>3293827.45</v>
          </cell>
          <cell r="DM159">
            <v>84076303.790000007</v>
          </cell>
          <cell r="DN159">
            <v>2197089.6800000002</v>
          </cell>
          <cell r="DO159">
            <v>80170634.459999993</v>
          </cell>
          <cell r="DP159">
            <v>4353656.99</v>
          </cell>
          <cell r="DQ159">
            <v>3814784.81</v>
          </cell>
          <cell r="DR159">
            <v>4887605.1500000004</v>
          </cell>
          <cell r="DS159">
            <v>6070593.6200000001</v>
          </cell>
          <cell r="DT159">
            <v>4447685.13</v>
          </cell>
          <cell r="DU159">
            <v>21659671.370000001</v>
          </cell>
          <cell r="DV159">
            <v>350458.43</v>
          </cell>
          <cell r="DW159">
            <v>577489.29</v>
          </cell>
          <cell r="DX159">
            <v>1509977.22</v>
          </cell>
          <cell r="DY159">
            <v>3694215.71</v>
          </cell>
          <cell r="DZ159">
            <v>4725148.4400000004</v>
          </cell>
          <cell r="EA159">
            <v>2369058.61</v>
          </cell>
          <cell r="EB159">
            <v>4947585.26</v>
          </cell>
          <cell r="EC159">
            <v>3797015.83</v>
          </cell>
          <cell r="ED159">
            <v>3313025.22</v>
          </cell>
          <cell r="EE159">
            <v>3567484.19</v>
          </cell>
          <cell r="EF159">
            <v>6171281.3600000003</v>
          </cell>
          <cell r="EG159">
            <v>29796705.440000001</v>
          </cell>
          <cell r="EH159">
            <v>109644.44</v>
          </cell>
          <cell r="EI159">
            <v>1522597.04</v>
          </cell>
          <cell r="EJ159">
            <v>8434786.5999999996</v>
          </cell>
          <cell r="EK159">
            <v>6918517.2599999998</v>
          </cell>
          <cell r="EL159">
            <v>2561374.17</v>
          </cell>
          <cell r="EM159">
            <v>25163803.16</v>
          </cell>
          <cell r="EN159">
            <v>10754440.220000001</v>
          </cell>
          <cell r="EO159">
            <v>29296079.120000001</v>
          </cell>
          <cell r="EP159">
            <v>19940301.670000002</v>
          </cell>
          <cell r="EQ159">
            <v>29993285.289999999</v>
          </cell>
          <cell r="ER159">
            <v>37935759.630000003</v>
          </cell>
          <cell r="ES159">
            <v>82875761.950000003</v>
          </cell>
          <cell r="ET159">
            <v>2060574.27</v>
          </cell>
          <cell r="EU159">
            <v>2958395.49</v>
          </cell>
          <cell r="EV159">
            <v>10806505.67</v>
          </cell>
          <cell r="EW159">
            <v>28775491.48</v>
          </cell>
          <cell r="EX159">
            <v>12314358.92</v>
          </cell>
          <cell r="EY159">
            <v>22250596.559999999</v>
          </cell>
          <cell r="EZ159">
            <v>22219463.719999999</v>
          </cell>
          <cell r="FA159">
            <v>7067070.5700000003</v>
          </cell>
          <cell r="FB159">
            <v>38353416.07</v>
          </cell>
          <cell r="FC159">
            <v>27286098.32</v>
          </cell>
          <cell r="FD159">
            <v>24712008.18</v>
          </cell>
          <cell r="FE159">
            <v>44558470.93</v>
          </cell>
          <cell r="FF159">
            <v>26799713.309999999</v>
          </cell>
          <cell r="FG159">
            <v>4566174.7300000004</v>
          </cell>
          <cell r="FH159">
            <v>16026445.34</v>
          </cell>
          <cell r="FI159">
            <v>12709228.77</v>
          </cell>
          <cell r="FJ159">
            <v>12112655.92</v>
          </cell>
          <cell r="FK159">
            <v>14428455.43</v>
          </cell>
          <cell r="FL159">
            <v>24624860.789999999</v>
          </cell>
          <cell r="FM159">
            <v>41555733.579999998</v>
          </cell>
          <cell r="FN159">
            <v>16395443.43</v>
          </cell>
          <cell r="FO159">
            <v>29474002.559999999</v>
          </cell>
          <cell r="FP159">
            <v>24779663.789999999</v>
          </cell>
          <cell r="FQ159">
            <v>48910344.240000002</v>
          </cell>
          <cell r="FR159"/>
          <cell r="FS159"/>
          <cell r="FT159"/>
          <cell r="FU159"/>
          <cell r="FV159"/>
          <cell r="FW159"/>
          <cell r="FX159"/>
          <cell r="FY159"/>
          <cell r="FZ159"/>
          <cell r="GA159"/>
          <cell r="GB159"/>
          <cell r="GC159"/>
          <cell r="GD159"/>
          <cell r="GE159"/>
          <cell r="GF159"/>
          <cell r="GG159"/>
          <cell r="GH159"/>
          <cell r="GI159"/>
          <cell r="GJ159"/>
          <cell r="GK159"/>
          <cell r="GL159"/>
          <cell r="GM159"/>
          <cell r="GN159"/>
          <cell r="GO159"/>
          <cell r="GP159"/>
          <cell r="GQ159"/>
          <cell r="GR159"/>
          <cell r="GS159"/>
          <cell r="GT159"/>
          <cell r="GU159"/>
          <cell r="GV159"/>
          <cell r="GW159"/>
          <cell r="GX159"/>
          <cell r="GY159"/>
          <cell r="GZ159"/>
          <cell r="HA159"/>
          <cell r="HB159"/>
          <cell r="HC159"/>
          <cell r="HD159"/>
          <cell r="HE159"/>
          <cell r="HF159"/>
          <cell r="HG159"/>
          <cell r="HH159"/>
          <cell r="HI159"/>
          <cell r="HJ159"/>
          <cell r="HK159"/>
          <cell r="HL159"/>
          <cell r="HM159"/>
          <cell r="HN159"/>
          <cell r="HO159"/>
          <cell r="HP159"/>
          <cell r="HQ159"/>
          <cell r="HR159"/>
          <cell r="HS159"/>
          <cell r="HT159"/>
          <cell r="HU159"/>
          <cell r="HV159"/>
          <cell r="HW159"/>
          <cell r="HX159"/>
          <cell r="HY159"/>
          <cell r="HZ159"/>
          <cell r="IA159"/>
          <cell r="IB159"/>
          <cell r="IC159"/>
          <cell r="ID159"/>
          <cell r="IE159"/>
          <cell r="IF159"/>
          <cell r="IG159"/>
          <cell r="IH159"/>
          <cell r="II159"/>
          <cell r="IJ159"/>
          <cell r="IK159"/>
          <cell r="IL159"/>
          <cell r="IM159"/>
          <cell r="IN159"/>
          <cell r="IO159"/>
          <cell r="IP159"/>
          <cell r="IQ159"/>
          <cell r="IR159"/>
          <cell r="IS159"/>
          <cell r="IT159"/>
          <cell r="IU159"/>
          <cell r="IV159"/>
          <cell r="IW159"/>
          <cell r="IX159"/>
          <cell r="IY159"/>
          <cell r="IZ159"/>
          <cell r="JA159"/>
          <cell r="JB159"/>
          <cell r="JC159"/>
          <cell r="JD159"/>
          <cell r="JE159"/>
          <cell r="JF159"/>
          <cell r="JG159"/>
          <cell r="JH159"/>
          <cell r="JI159"/>
          <cell r="JJ159"/>
          <cell r="JK159"/>
          <cell r="JL159"/>
          <cell r="JM159"/>
          <cell r="JN159"/>
          <cell r="JO159"/>
          <cell r="JP159"/>
          <cell r="JQ159"/>
          <cell r="JR159"/>
          <cell r="JS159"/>
          <cell r="JT159"/>
          <cell r="JU159"/>
          <cell r="JV159"/>
          <cell r="JW159"/>
          <cell r="JX159"/>
          <cell r="JY159"/>
          <cell r="JZ159"/>
          <cell r="KA159"/>
          <cell r="KB159"/>
          <cell r="KC159"/>
          <cell r="KD159"/>
          <cell r="KE159"/>
          <cell r="KF159"/>
          <cell r="KG159"/>
          <cell r="KH159"/>
          <cell r="KI159"/>
          <cell r="KJ159"/>
          <cell r="KK159"/>
          <cell r="KL159"/>
          <cell r="KM159"/>
          <cell r="KN159"/>
          <cell r="KO159"/>
          <cell r="KP159"/>
          <cell r="KQ159"/>
          <cell r="KR159"/>
          <cell r="KS159"/>
          <cell r="KT159"/>
          <cell r="KU159"/>
          <cell r="KV159"/>
          <cell r="KW159"/>
          <cell r="KX159"/>
          <cell r="KY159"/>
          <cell r="KZ159"/>
          <cell r="LA159"/>
          <cell r="LB159"/>
          <cell r="LC159"/>
          <cell r="LD159"/>
          <cell r="LE159"/>
          <cell r="LF159"/>
          <cell r="LG159"/>
          <cell r="LH159"/>
          <cell r="LI159"/>
        </row>
        <row r="160">
          <cell r="C160">
            <v>441</v>
          </cell>
          <cell r="D160">
            <v>440</v>
          </cell>
          <cell r="E160" t="str">
            <v>Kapitalni izdaci u tekućem budžetu</v>
          </cell>
          <cell r="F160"/>
          <cell r="G160"/>
          <cell r="H160"/>
          <cell r="I160"/>
          <cell r="J160"/>
          <cell r="K160"/>
          <cell r="L160"/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>
            <v>159304.27999999997</v>
          </cell>
          <cell r="CM160">
            <v>113445.32999999999</v>
          </cell>
          <cell r="CN160">
            <v>518917.44999999995</v>
          </cell>
          <cell r="CO160">
            <v>701872.01000000152</v>
          </cell>
          <cell r="CP160">
            <v>697226.15</v>
          </cell>
          <cell r="CQ160">
            <v>503944.99999999994</v>
          </cell>
          <cell r="CR160">
            <v>403992.4</v>
          </cell>
          <cell r="CS160">
            <v>1283008.3199999998</v>
          </cell>
          <cell r="CT160">
            <v>1970526.5499999998</v>
          </cell>
          <cell r="CU160">
            <v>655809.37</v>
          </cell>
          <cell r="CV160">
            <v>440058.91</v>
          </cell>
          <cell r="CW160">
            <v>4764124.82</v>
          </cell>
          <cell r="CX160">
            <v>13739.03</v>
          </cell>
          <cell r="CY160">
            <v>367892.65</v>
          </cell>
          <cell r="CZ160">
            <v>524354.39</v>
          </cell>
          <cell r="DA160">
            <v>849348.71</v>
          </cell>
          <cell r="DB160">
            <v>734069.5</v>
          </cell>
          <cell r="DC160">
            <v>866400.03</v>
          </cell>
          <cell r="DD160">
            <v>963780.87</v>
          </cell>
          <cell r="DE160">
            <v>1885129.58</v>
          </cell>
          <cell r="DF160">
            <v>596373.51</v>
          </cell>
          <cell r="DG160">
            <v>46958821.280000001</v>
          </cell>
          <cell r="DH160">
            <v>4534942.63</v>
          </cell>
          <cell r="DI160">
            <v>7910813.8399999999</v>
          </cell>
          <cell r="DJ160">
            <v>740405.26</v>
          </cell>
          <cell r="DK160">
            <v>312554.87</v>
          </cell>
          <cell r="DL160">
            <v>1618272.1700000025</v>
          </cell>
          <cell r="DM160">
            <v>2090071.33</v>
          </cell>
          <cell r="DN160">
            <v>1154224.5099999998</v>
          </cell>
          <cell r="DO160">
            <v>968554.92</v>
          </cell>
          <cell r="DP160">
            <v>3968100.1100000003</v>
          </cell>
          <cell r="DQ160">
            <v>2018297.4499999997</v>
          </cell>
          <cell r="DR160">
            <v>1592034.4099999995</v>
          </cell>
          <cell r="DS160">
            <v>4158141.93</v>
          </cell>
          <cell r="DT160">
            <v>851002.7999999997</v>
          </cell>
          <cell r="DU160">
            <v>9013821.0899999943</v>
          </cell>
          <cell r="DV160">
            <v>573710.39</v>
          </cell>
          <cell r="DW160">
            <v>2899733.2</v>
          </cell>
          <cell r="DX160">
            <v>2186244.9300000002</v>
          </cell>
          <cell r="DY160">
            <v>1046947.19</v>
          </cell>
          <cell r="DZ160">
            <v>2731069.2</v>
          </cell>
          <cell r="EA160">
            <v>3690900.27</v>
          </cell>
          <cell r="EB160">
            <v>2255765.2799999998</v>
          </cell>
          <cell r="EC160">
            <v>1996348.17</v>
          </cell>
          <cell r="ED160">
            <v>1391676.19</v>
          </cell>
          <cell r="EE160">
            <v>3798076.61</v>
          </cell>
          <cell r="EF160">
            <v>3148854.2</v>
          </cell>
          <cell r="EG160">
            <v>16369947.439999999</v>
          </cell>
          <cell r="EH160">
            <v>285927.93</v>
          </cell>
          <cell r="EI160">
            <v>790874.28</v>
          </cell>
          <cell r="EJ160">
            <v>752250.88</v>
          </cell>
          <cell r="EK160">
            <v>2350979.62</v>
          </cell>
          <cell r="EL160">
            <v>1530166.93</v>
          </cell>
          <cell r="EM160">
            <v>2532089.2999999998</v>
          </cell>
          <cell r="EN160">
            <v>1775062.82</v>
          </cell>
          <cell r="EO160">
            <v>2480710.67</v>
          </cell>
          <cell r="EP160">
            <v>1700857.78</v>
          </cell>
          <cell r="EQ160">
            <v>3540984.99</v>
          </cell>
          <cell r="ER160">
            <v>1800507.48</v>
          </cell>
          <cell r="ES160">
            <v>12879238.83</v>
          </cell>
          <cell r="ET160">
            <v>3266992.16</v>
          </cell>
          <cell r="EU160">
            <v>1252962.76</v>
          </cell>
          <cell r="EV160">
            <v>2398205.81</v>
          </cell>
          <cell r="EW160">
            <v>2567489.7200000002</v>
          </cell>
          <cell r="EX160">
            <v>3090956.98</v>
          </cell>
          <cell r="EY160">
            <v>5031700.74</v>
          </cell>
          <cell r="EZ160">
            <v>2615698.5299999998</v>
          </cell>
          <cell r="FA160">
            <v>2782160.17</v>
          </cell>
          <cell r="FB160">
            <v>3339367.45</v>
          </cell>
          <cell r="FC160">
            <v>5912379.6799999997</v>
          </cell>
          <cell r="FD160">
            <v>28699706.960000001</v>
          </cell>
          <cell r="FE160">
            <v>17413656</v>
          </cell>
          <cell r="FF160">
            <v>888388.89</v>
          </cell>
          <cell r="FG160">
            <v>3462137.86</v>
          </cell>
          <cell r="FH160">
            <v>1772948.37</v>
          </cell>
          <cell r="FI160">
            <v>2074285.07</v>
          </cell>
          <cell r="FJ160">
            <v>1862038.5</v>
          </cell>
          <cell r="FK160">
            <v>3083709.93</v>
          </cell>
          <cell r="FL160">
            <v>2542191.46</v>
          </cell>
          <cell r="FM160">
            <v>4838634.8899999997</v>
          </cell>
          <cell r="FN160">
            <v>2467021.91</v>
          </cell>
          <cell r="FO160">
            <v>10503762.48</v>
          </cell>
          <cell r="FP160">
            <v>38803606.409999996</v>
          </cell>
          <cell r="FQ160">
            <v>19844910.719999999</v>
          </cell>
          <cell r="FR160"/>
          <cell r="FS160"/>
          <cell r="FT160"/>
          <cell r="FU160"/>
          <cell r="FV160"/>
          <cell r="FW160"/>
          <cell r="FX160"/>
          <cell r="FY160"/>
          <cell r="FZ160"/>
          <cell r="GA160"/>
          <cell r="GB160"/>
          <cell r="GC160"/>
          <cell r="GD160"/>
          <cell r="GE160"/>
          <cell r="GF160"/>
          <cell r="GG160"/>
          <cell r="GH160"/>
          <cell r="GI160"/>
          <cell r="GJ160"/>
          <cell r="GK160"/>
          <cell r="GL160"/>
          <cell r="GM160"/>
          <cell r="GN160"/>
          <cell r="GO160"/>
          <cell r="GP160"/>
          <cell r="GQ160"/>
          <cell r="GR160"/>
          <cell r="GS160"/>
          <cell r="GT160"/>
          <cell r="GU160"/>
          <cell r="GV160"/>
          <cell r="GW160"/>
          <cell r="GX160"/>
          <cell r="GY160"/>
          <cell r="GZ160"/>
          <cell r="HA160"/>
          <cell r="HB160"/>
          <cell r="HC160"/>
          <cell r="HD160"/>
          <cell r="HE160"/>
          <cell r="HF160"/>
          <cell r="HG160"/>
          <cell r="HH160"/>
          <cell r="HI160"/>
          <cell r="HJ160"/>
          <cell r="HK160"/>
          <cell r="HL160"/>
          <cell r="HM160"/>
          <cell r="HN160"/>
          <cell r="HO160"/>
          <cell r="HP160"/>
          <cell r="HQ160"/>
          <cell r="HR160"/>
          <cell r="HS160"/>
          <cell r="HT160"/>
          <cell r="HU160"/>
          <cell r="HV160"/>
          <cell r="HW160"/>
          <cell r="HX160"/>
          <cell r="HY160"/>
          <cell r="HZ160"/>
          <cell r="IA160"/>
          <cell r="IB160"/>
          <cell r="IC160"/>
          <cell r="ID160"/>
          <cell r="IE160"/>
          <cell r="IF160"/>
          <cell r="IG160"/>
          <cell r="IH160"/>
          <cell r="II160"/>
          <cell r="IJ160"/>
          <cell r="IK160"/>
          <cell r="IL160"/>
          <cell r="IM160"/>
          <cell r="IN160"/>
          <cell r="IO160"/>
          <cell r="IP160"/>
          <cell r="IQ160"/>
          <cell r="IR160"/>
          <cell r="IS160"/>
          <cell r="IT160"/>
          <cell r="IU160"/>
          <cell r="IV160"/>
          <cell r="IW160"/>
          <cell r="IX160"/>
          <cell r="IY160"/>
          <cell r="IZ160"/>
          <cell r="JA160"/>
          <cell r="JB160"/>
          <cell r="JC160"/>
          <cell r="JD160"/>
          <cell r="JE160"/>
          <cell r="JF160"/>
          <cell r="JG160"/>
          <cell r="JH160"/>
          <cell r="JI160"/>
          <cell r="JJ160"/>
          <cell r="JK160"/>
          <cell r="JL160"/>
          <cell r="JM160"/>
          <cell r="JN160"/>
          <cell r="JO160"/>
          <cell r="JP160"/>
          <cell r="JQ160"/>
          <cell r="JR160"/>
          <cell r="JS160"/>
          <cell r="JT160"/>
          <cell r="JU160"/>
          <cell r="JV160"/>
          <cell r="JW160"/>
          <cell r="JX160"/>
          <cell r="JY160"/>
          <cell r="JZ160"/>
          <cell r="KA160"/>
          <cell r="KB160"/>
          <cell r="KC160"/>
          <cell r="KD160"/>
          <cell r="KE160"/>
          <cell r="KF160"/>
          <cell r="KG160"/>
          <cell r="KH160"/>
          <cell r="KI160"/>
          <cell r="KJ160"/>
          <cell r="KK160"/>
          <cell r="KL160"/>
          <cell r="KM160"/>
          <cell r="KN160"/>
          <cell r="KO160"/>
          <cell r="KP160"/>
          <cell r="KQ160"/>
          <cell r="KR160"/>
          <cell r="KS160"/>
          <cell r="KT160"/>
          <cell r="KU160"/>
          <cell r="KV160"/>
          <cell r="KW160"/>
          <cell r="KX160"/>
          <cell r="KY160"/>
          <cell r="KZ160"/>
          <cell r="LA160"/>
          <cell r="LB160"/>
          <cell r="LC160"/>
          <cell r="LD160"/>
          <cell r="LE160"/>
          <cell r="LF160"/>
          <cell r="LG160"/>
          <cell r="LH160"/>
          <cell r="LI160"/>
        </row>
        <row r="161">
          <cell r="D161">
            <v>4411</v>
          </cell>
          <cell r="E161" t="str">
            <v>Izdaci za infrastrukturu opšeg značaja</v>
          </cell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1691.0099999999995</v>
          </cell>
          <cell r="DK161">
            <v>9313.43</v>
          </cell>
          <cell r="DL161">
            <v>4113.01</v>
          </cell>
          <cell r="DM161">
            <v>21506.959999999995</v>
          </cell>
          <cell r="DN161">
            <v>6491.63</v>
          </cell>
          <cell r="DO161">
            <v>21200</v>
          </cell>
          <cell r="DP161">
            <v>5391.0099999999993</v>
          </cell>
          <cell r="DQ161">
            <v>28625.75</v>
          </cell>
          <cell r="DR161">
            <v>11691.01</v>
          </cell>
          <cell r="DS161">
            <v>2000</v>
          </cell>
          <cell r="DT161">
            <v>3382.02</v>
          </cell>
          <cell r="DU161">
            <v>32094.169999999995</v>
          </cell>
          <cell r="DV161">
            <v>0</v>
          </cell>
          <cell r="DW161">
            <v>2769.0299999999997</v>
          </cell>
          <cell r="DX161">
            <v>8086.78</v>
          </cell>
          <cell r="DY161">
            <v>19604.96</v>
          </cell>
          <cell r="DZ161"/>
          <cell r="EB161"/>
          <cell r="EC161"/>
          <cell r="ED161"/>
          <cell r="EE161"/>
          <cell r="EF161"/>
          <cell r="EG161"/>
          <cell r="EH161"/>
          <cell r="EI161"/>
          <cell r="EJ161"/>
          <cell r="EK161"/>
          <cell r="EL161"/>
          <cell r="EM161"/>
          <cell r="EN161"/>
          <cell r="EO161"/>
          <cell r="EP161"/>
          <cell r="EQ161"/>
          <cell r="ER161"/>
          <cell r="ES161"/>
          <cell r="ET161"/>
          <cell r="EU161"/>
          <cell r="EV161"/>
          <cell r="EW161"/>
          <cell r="EX161"/>
          <cell r="EY161"/>
          <cell r="EZ161"/>
          <cell r="FA161"/>
          <cell r="FB161"/>
          <cell r="FC161"/>
          <cell r="FD161"/>
          <cell r="FE161"/>
          <cell r="FF161"/>
          <cell r="FG161"/>
          <cell r="FH161"/>
          <cell r="FI161"/>
          <cell r="FJ161"/>
          <cell r="FK161"/>
          <cell r="FL161"/>
          <cell r="FM161"/>
          <cell r="FN161"/>
          <cell r="FO161"/>
          <cell r="FP161"/>
          <cell r="FQ161"/>
          <cell r="FR161"/>
          <cell r="FS161"/>
          <cell r="FT161"/>
          <cell r="FU161"/>
          <cell r="FV161"/>
          <cell r="FW161"/>
          <cell r="FX161"/>
          <cell r="FY161"/>
          <cell r="FZ161"/>
          <cell r="GA161"/>
          <cell r="GB161"/>
          <cell r="GC161"/>
          <cell r="GD161"/>
          <cell r="GE161"/>
          <cell r="GF161"/>
          <cell r="GG161"/>
          <cell r="GH161"/>
          <cell r="GI161"/>
          <cell r="GJ161"/>
          <cell r="GK161"/>
          <cell r="GL161"/>
          <cell r="GM161"/>
          <cell r="GN161"/>
          <cell r="GO161"/>
          <cell r="GP161"/>
          <cell r="GQ161"/>
          <cell r="GR161"/>
          <cell r="GS161"/>
          <cell r="GT161"/>
          <cell r="GU161"/>
          <cell r="GV161"/>
          <cell r="GW161"/>
          <cell r="GX161"/>
          <cell r="GY161"/>
          <cell r="GZ161"/>
          <cell r="HA161"/>
          <cell r="HB161"/>
          <cell r="HC161"/>
          <cell r="HD161"/>
          <cell r="HE161"/>
          <cell r="HF161"/>
          <cell r="HG161"/>
          <cell r="HH161"/>
          <cell r="HI161"/>
          <cell r="HJ161"/>
          <cell r="HK161"/>
          <cell r="HL161"/>
          <cell r="HM161"/>
          <cell r="HN161"/>
          <cell r="HO161"/>
          <cell r="HP161"/>
          <cell r="HQ161"/>
          <cell r="HR161"/>
          <cell r="HS161"/>
          <cell r="HT161"/>
          <cell r="HU161"/>
          <cell r="HV161"/>
          <cell r="HW161"/>
          <cell r="HX161"/>
          <cell r="HY161"/>
          <cell r="HZ161"/>
          <cell r="IA161"/>
          <cell r="IB161"/>
          <cell r="IC161"/>
          <cell r="ID161"/>
          <cell r="IE161"/>
          <cell r="IF161"/>
          <cell r="IG161"/>
          <cell r="IH161"/>
          <cell r="II161"/>
          <cell r="IJ161"/>
          <cell r="IK161"/>
          <cell r="IL161"/>
          <cell r="IM161"/>
          <cell r="IN161"/>
          <cell r="IO161"/>
          <cell r="IP161"/>
          <cell r="IQ161"/>
          <cell r="IR161"/>
          <cell r="IS161"/>
          <cell r="IT161"/>
          <cell r="IU161"/>
          <cell r="IV161"/>
          <cell r="IW161"/>
          <cell r="IX161"/>
          <cell r="IY161"/>
          <cell r="IZ161"/>
          <cell r="JA161"/>
          <cell r="JB161"/>
          <cell r="JC161"/>
          <cell r="JD161"/>
          <cell r="JE161"/>
          <cell r="JF161"/>
          <cell r="JG161"/>
          <cell r="JH161"/>
          <cell r="JI161"/>
          <cell r="JJ161"/>
          <cell r="JK161"/>
          <cell r="JL161"/>
          <cell r="JM161"/>
          <cell r="JN161"/>
          <cell r="JO161"/>
          <cell r="JP161"/>
          <cell r="JQ161"/>
          <cell r="JR161"/>
          <cell r="JS161"/>
          <cell r="JT161"/>
          <cell r="JU161"/>
          <cell r="JV161"/>
          <cell r="JW161"/>
          <cell r="JX161"/>
          <cell r="JY161"/>
          <cell r="JZ161"/>
          <cell r="KA161"/>
          <cell r="KB161"/>
          <cell r="KC161"/>
          <cell r="KD161"/>
          <cell r="KE161"/>
          <cell r="KF161"/>
          <cell r="KG161"/>
          <cell r="KH161"/>
          <cell r="KI161"/>
          <cell r="KJ161"/>
          <cell r="KK161"/>
          <cell r="KL161"/>
          <cell r="KM161"/>
          <cell r="KN161"/>
          <cell r="KO161"/>
          <cell r="KP161"/>
          <cell r="KQ161"/>
          <cell r="KR161"/>
          <cell r="KS161"/>
          <cell r="KT161"/>
          <cell r="KU161"/>
          <cell r="KV161"/>
          <cell r="KW161"/>
          <cell r="KX161"/>
          <cell r="KY161"/>
          <cell r="KZ161"/>
          <cell r="LA161"/>
          <cell r="LB161"/>
          <cell r="LC161"/>
          <cell r="LD161"/>
          <cell r="LE161"/>
          <cell r="LF161"/>
          <cell r="LG161"/>
          <cell r="LH161"/>
          <cell r="LI161"/>
        </row>
        <row r="162">
          <cell r="D162">
            <v>4412</v>
          </cell>
          <cell r="E162" t="str">
            <v>Izdaci za lokalnu infrastrukturu</v>
          </cell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>
            <v>12.02</v>
          </cell>
          <cell r="CM162">
            <v>0</v>
          </cell>
          <cell r="CN162">
            <v>30226.03</v>
          </cell>
          <cell r="CO162">
            <v>15007.490000000002</v>
          </cell>
          <cell r="CP162">
            <v>225490.40000000002</v>
          </cell>
          <cell r="CQ162">
            <v>51444.079999999958</v>
          </cell>
          <cell r="CR162">
            <v>74478.399999999994</v>
          </cell>
          <cell r="CS162">
            <v>100268.87</v>
          </cell>
          <cell r="CT162">
            <v>138821.51</v>
          </cell>
          <cell r="CU162">
            <v>81485.640000000014</v>
          </cell>
          <cell r="CV162">
            <v>81667.290000000008</v>
          </cell>
          <cell r="CW162">
            <v>578627.45000000019</v>
          </cell>
          <cell r="CX162">
            <v>0</v>
          </cell>
          <cell r="CY162">
            <v>22379.27</v>
          </cell>
          <cell r="CZ162">
            <v>103653.71</v>
          </cell>
          <cell r="DA162">
            <v>20782.279999999992</v>
          </cell>
          <cell r="DB162">
            <v>89077.27</v>
          </cell>
          <cell r="DC162">
            <v>139274.37</v>
          </cell>
          <cell r="DD162">
            <v>62406.84</v>
          </cell>
          <cell r="DE162">
            <v>202667.74</v>
          </cell>
          <cell r="DF162">
            <v>49724.229999999996</v>
          </cell>
          <cell r="DG162">
            <v>60295.280000000006</v>
          </cell>
          <cell r="DH162">
            <v>279165.02</v>
          </cell>
          <cell r="DI162">
            <v>373073.87000000005</v>
          </cell>
          <cell r="DJ162">
            <v>0</v>
          </cell>
          <cell r="DK162">
            <v>43400</v>
          </cell>
          <cell r="DL162">
            <v>56179.9</v>
          </cell>
          <cell r="DM162">
            <v>65730</v>
          </cell>
          <cell r="DN162">
            <v>33304</v>
          </cell>
          <cell r="DO162">
            <v>192200</v>
          </cell>
          <cell r="DP162">
            <v>42500</v>
          </cell>
          <cell r="DQ162">
            <v>103100</v>
          </cell>
          <cell r="DR162">
            <v>12298.45</v>
          </cell>
          <cell r="DS162">
            <v>198096.49999999997</v>
          </cell>
          <cell r="DT162">
            <v>60128.959999999999</v>
          </cell>
          <cell r="DU162">
            <v>533061.85999999987</v>
          </cell>
          <cell r="DV162">
            <v>0</v>
          </cell>
          <cell r="DW162">
            <v>10000</v>
          </cell>
          <cell r="DX162">
            <v>77797.5</v>
          </cell>
          <cell r="DY162">
            <v>52400</v>
          </cell>
          <cell r="DZ162"/>
          <cell r="EB162"/>
          <cell r="EC162"/>
          <cell r="ED162"/>
          <cell r="EE162"/>
          <cell r="EF162"/>
          <cell r="EG162"/>
          <cell r="EH162"/>
          <cell r="EI162"/>
          <cell r="EJ162"/>
          <cell r="EK162"/>
          <cell r="EL162"/>
          <cell r="EM162"/>
          <cell r="EN162"/>
          <cell r="EO162"/>
          <cell r="EP162"/>
          <cell r="EQ162"/>
          <cell r="ER162"/>
          <cell r="ES162"/>
          <cell r="ET162"/>
          <cell r="EU162"/>
          <cell r="EV162"/>
          <cell r="EW162"/>
          <cell r="EX162"/>
          <cell r="EY162"/>
          <cell r="EZ162"/>
          <cell r="FA162"/>
          <cell r="FB162"/>
          <cell r="FC162"/>
          <cell r="FD162"/>
          <cell r="FE162"/>
          <cell r="FF162"/>
          <cell r="FG162"/>
          <cell r="FH162"/>
          <cell r="FI162"/>
          <cell r="FJ162"/>
          <cell r="FK162"/>
          <cell r="FL162"/>
          <cell r="FM162"/>
          <cell r="FN162"/>
          <cell r="FO162"/>
          <cell r="FP162"/>
          <cell r="FQ162"/>
          <cell r="FR162"/>
          <cell r="FS162"/>
          <cell r="FT162"/>
          <cell r="FU162"/>
          <cell r="FV162"/>
          <cell r="FW162"/>
          <cell r="FX162"/>
          <cell r="FY162"/>
          <cell r="FZ162"/>
          <cell r="GA162"/>
          <cell r="GB162"/>
          <cell r="GC162"/>
          <cell r="GD162"/>
          <cell r="GE162"/>
          <cell r="GF162"/>
          <cell r="GG162"/>
          <cell r="GH162"/>
          <cell r="GI162"/>
          <cell r="GJ162"/>
          <cell r="GK162"/>
          <cell r="GL162"/>
          <cell r="GM162"/>
          <cell r="GN162"/>
          <cell r="GO162"/>
          <cell r="GP162"/>
          <cell r="GQ162"/>
          <cell r="GR162"/>
          <cell r="GS162"/>
          <cell r="GT162"/>
          <cell r="GU162"/>
          <cell r="GV162"/>
          <cell r="GW162"/>
          <cell r="GX162"/>
          <cell r="GY162"/>
          <cell r="GZ162"/>
          <cell r="HA162"/>
          <cell r="HB162"/>
          <cell r="HC162"/>
          <cell r="HD162"/>
          <cell r="HE162"/>
          <cell r="HF162"/>
          <cell r="HG162"/>
          <cell r="HH162"/>
          <cell r="HI162"/>
          <cell r="HJ162"/>
          <cell r="HK162"/>
          <cell r="HL162"/>
          <cell r="HM162"/>
          <cell r="HN162"/>
          <cell r="HO162"/>
          <cell r="HP162"/>
          <cell r="HQ162"/>
          <cell r="HR162"/>
          <cell r="HS162"/>
          <cell r="HT162"/>
          <cell r="HU162"/>
          <cell r="HV162"/>
          <cell r="HW162"/>
          <cell r="HX162"/>
          <cell r="HY162"/>
          <cell r="HZ162"/>
          <cell r="IA162"/>
          <cell r="IB162"/>
          <cell r="IC162"/>
          <cell r="ID162"/>
          <cell r="IE162"/>
          <cell r="IF162"/>
          <cell r="IG162"/>
          <cell r="IH162"/>
          <cell r="II162"/>
          <cell r="IJ162"/>
          <cell r="IK162"/>
          <cell r="IL162"/>
          <cell r="IM162"/>
          <cell r="IN162"/>
          <cell r="IO162"/>
          <cell r="IP162"/>
          <cell r="IQ162"/>
          <cell r="IR162"/>
          <cell r="IS162"/>
          <cell r="IT162"/>
          <cell r="IU162"/>
          <cell r="IV162"/>
          <cell r="IW162"/>
          <cell r="IX162"/>
          <cell r="IY162"/>
          <cell r="IZ162"/>
          <cell r="JA162"/>
          <cell r="JB162"/>
          <cell r="JC162"/>
          <cell r="JD162"/>
          <cell r="JE162"/>
          <cell r="JF162"/>
          <cell r="JG162"/>
          <cell r="JH162"/>
          <cell r="JI162"/>
          <cell r="JJ162"/>
          <cell r="JK162"/>
          <cell r="JL162"/>
          <cell r="JM162"/>
          <cell r="JN162"/>
          <cell r="JO162"/>
          <cell r="JP162"/>
          <cell r="JQ162"/>
          <cell r="JR162"/>
          <cell r="JS162"/>
          <cell r="JT162"/>
          <cell r="JU162"/>
          <cell r="JV162"/>
          <cell r="JW162"/>
          <cell r="JX162"/>
          <cell r="JY162"/>
          <cell r="JZ162"/>
          <cell r="KA162"/>
          <cell r="KB162"/>
          <cell r="KC162"/>
          <cell r="KD162"/>
          <cell r="KE162"/>
          <cell r="KF162"/>
          <cell r="KG162"/>
          <cell r="KH162"/>
          <cell r="KI162"/>
          <cell r="KJ162"/>
          <cell r="KK162"/>
          <cell r="KL162"/>
          <cell r="KM162"/>
          <cell r="KN162"/>
          <cell r="KO162"/>
          <cell r="KP162"/>
          <cell r="KQ162"/>
          <cell r="KR162"/>
          <cell r="KS162"/>
          <cell r="KT162"/>
          <cell r="KU162"/>
          <cell r="KV162"/>
          <cell r="KW162"/>
          <cell r="KX162"/>
          <cell r="KY162"/>
          <cell r="KZ162"/>
          <cell r="LA162"/>
          <cell r="LB162"/>
          <cell r="LC162"/>
          <cell r="LD162"/>
          <cell r="LE162"/>
          <cell r="LF162"/>
          <cell r="LG162"/>
          <cell r="LH162"/>
          <cell r="LI162"/>
        </row>
        <row r="163">
          <cell r="D163">
            <v>4413</v>
          </cell>
          <cell r="E163" t="str">
            <v>Izdaci za građevinske objekte</v>
          </cell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>
            <v>93855.349999999991</v>
          </cell>
          <cell r="CM163">
            <v>23663.710000000003</v>
          </cell>
          <cell r="CN163">
            <v>293243.46999999997</v>
          </cell>
          <cell r="CO163">
            <v>282990.63999999996</v>
          </cell>
          <cell r="CP163">
            <v>10496.16</v>
          </cell>
          <cell r="CQ163">
            <v>25738.059999999998</v>
          </cell>
          <cell r="CR163">
            <v>12980</v>
          </cell>
          <cell r="CS163">
            <v>327258.42</v>
          </cell>
          <cell r="CT163">
            <v>228386.38000000003</v>
          </cell>
          <cell r="CU163">
            <v>65713.599999999991</v>
          </cell>
          <cell r="CV163">
            <v>38780.81</v>
          </cell>
          <cell r="CW163">
            <v>536308.37999999989</v>
          </cell>
          <cell r="CX163">
            <v>0</v>
          </cell>
          <cell r="CY163">
            <v>228499</v>
          </cell>
          <cell r="CZ163">
            <v>188928.97</v>
          </cell>
          <cell r="DA163">
            <v>2083.33</v>
          </cell>
          <cell r="DB163">
            <v>0</v>
          </cell>
          <cell r="DC163">
            <v>15662.42</v>
          </cell>
          <cell r="DD163">
            <v>79691.94</v>
          </cell>
          <cell r="DE163">
            <v>80534.689999999988</v>
          </cell>
          <cell r="DF163">
            <v>67662.14</v>
          </cell>
          <cell r="DG163">
            <v>25612.17</v>
          </cell>
          <cell r="DH163">
            <v>1314.03</v>
          </cell>
          <cell r="DI163">
            <v>154939.32999999996</v>
          </cell>
          <cell r="DJ163">
            <v>0</v>
          </cell>
          <cell r="DK163">
            <v>49938.559999999998</v>
          </cell>
          <cell r="DL163">
            <v>42708.33</v>
          </cell>
          <cell r="DM163">
            <v>208.33</v>
          </cell>
          <cell r="DN163">
            <v>67464.479999999996</v>
          </cell>
          <cell r="DO163">
            <v>117658.33</v>
          </cell>
          <cell r="DP163">
            <v>127220.46</v>
          </cell>
          <cell r="DQ163">
            <v>46610.250000000007</v>
          </cell>
          <cell r="DR163">
            <v>39085.33</v>
          </cell>
          <cell r="DS163">
            <v>42332.42</v>
          </cell>
          <cell r="DT163">
            <v>182946.09</v>
          </cell>
          <cell r="DU163">
            <v>330159.72000000009</v>
          </cell>
          <cell r="DV163">
            <v>13258.73</v>
          </cell>
          <cell r="DW163">
            <v>1846991.28</v>
          </cell>
          <cell r="DX163">
            <v>62776.69</v>
          </cell>
          <cell r="DY163">
            <v>36323.75</v>
          </cell>
          <cell r="DZ163"/>
          <cell r="EB163"/>
          <cell r="EC163"/>
          <cell r="ED163"/>
          <cell r="EE163"/>
          <cell r="EF163"/>
          <cell r="EG163"/>
          <cell r="EH163"/>
          <cell r="EI163"/>
          <cell r="EJ163"/>
          <cell r="EK163"/>
          <cell r="EL163"/>
          <cell r="EM163"/>
          <cell r="EN163"/>
          <cell r="EO163"/>
          <cell r="EP163"/>
          <cell r="EQ163"/>
          <cell r="ER163"/>
          <cell r="ES163"/>
          <cell r="ET163"/>
          <cell r="EU163"/>
          <cell r="EV163"/>
          <cell r="EW163"/>
          <cell r="EX163"/>
          <cell r="EY163"/>
          <cell r="EZ163"/>
          <cell r="FA163"/>
          <cell r="FB163"/>
          <cell r="FC163"/>
          <cell r="FD163"/>
          <cell r="FE163"/>
          <cell r="FF163"/>
          <cell r="FG163"/>
          <cell r="FH163"/>
          <cell r="FI163"/>
          <cell r="FJ163"/>
          <cell r="FK163"/>
          <cell r="FL163"/>
          <cell r="FM163"/>
          <cell r="FN163"/>
          <cell r="FO163"/>
          <cell r="FP163"/>
          <cell r="FQ163"/>
          <cell r="FR163"/>
          <cell r="FS163"/>
          <cell r="FT163"/>
          <cell r="FU163"/>
          <cell r="FV163"/>
          <cell r="FW163"/>
          <cell r="FX163"/>
          <cell r="FY163"/>
          <cell r="FZ163"/>
          <cell r="GA163"/>
          <cell r="GB163"/>
          <cell r="GC163"/>
          <cell r="GD163"/>
          <cell r="GE163"/>
          <cell r="GF163"/>
          <cell r="GG163"/>
          <cell r="GH163"/>
          <cell r="GI163"/>
          <cell r="GJ163"/>
          <cell r="GK163"/>
          <cell r="GL163"/>
          <cell r="GM163"/>
          <cell r="GN163"/>
          <cell r="GO163"/>
          <cell r="GP163"/>
          <cell r="GQ163"/>
          <cell r="GR163"/>
          <cell r="GS163"/>
          <cell r="GT163"/>
          <cell r="GU163"/>
          <cell r="GV163"/>
          <cell r="GW163"/>
          <cell r="GX163"/>
          <cell r="GY163"/>
          <cell r="GZ163"/>
          <cell r="HA163"/>
          <cell r="HB163"/>
          <cell r="HC163"/>
          <cell r="HD163"/>
          <cell r="HE163"/>
          <cell r="HF163"/>
          <cell r="HG163"/>
          <cell r="HH163"/>
          <cell r="HI163"/>
          <cell r="HJ163"/>
          <cell r="HK163"/>
          <cell r="HL163"/>
          <cell r="HM163"/>
          <cell r="HN163"/>
          <cell r="HO163"/>
          <cell r="HP163"/>
          <cell r="HQ163"/>
          <cell r="HR163"/>
          <cell r="HS163"/>
          <cell r="HT163"/>
          <cell r="HU163"/>
          <cell r="HV163"/>
          <cell r="HW163"/>
          <cell r="HX163"/>
          <cell r="HY163"/>
          <cell r="HZ163"/>
          <cell r="IA163"/>
          <cell r="IB163"/>
          <cell r="IC163"/>
          <cell r="ID163"/>
          <cell r="IE163"/>
          <cell r="IF163"/>
          <cell r="IG163"/>
          <cell r="IH163"/>
          <cell r="II163"/>
          <cell r="IJ163"/>
          <cell r="IK163"/>
          <cell r="IL163"/>
          <cell r="IM163"/>
          <cell r="IN163"/>
          <cell r="IO163"/>
          <cell r="IP163"/>
          <cell r="IQ163"/>
          <cell r="IR163"/>
          <cell r="IS163"/>
          <cell r="IT163"/>
          <cell r="IU163"/>
          <cell r="IV163"/>
          <cell r="IW163"/>
          <cell r="IX163"/>
          <cell r="IY163"/>
          <cell r="IZ163"/>
          <cell r="JA163"/>
          <cell r="JB163"/>
          <cell r="JC163"/>
          <cell r="JD163"/>
          <cell r="JE163"/>
          <cell r="JF163"/>
          <cell r="JG163"/>
          <cell r="JH163"/>
          <cell r="JI163"/>
          <cell r="JJ163"/>
          <cell r="JK163"/>
          <cell r="JL163"/>
          <cell r="JM163"/>
          <cell r="JN163"/>
          <cell r="JO163"/>
          <cell r="JP163"/>
          <cell r="JQ163"/>
          <cell r="JR163"/>
          <cell r="JS163"/>
          <cell r="JT163"/>
          <cell r="JU163"/>
          <cell r="JV163"/>
          <cell r="JW163"/>
          <cell r="JX163"/>
          <cell r="JY163"/>
          <cell r="JZ163"/>
          <cell r="KA163"/>
          <cell r="KB163"/>
          <cell r="KC163"/>
          <cell r="KD163"/>
          <cell r="KE163"/>
          <cell r="KF163"/>
          <cell r="KG163"/>
          <cell r="KH163"/>
          <cell r="KI163"/>
          <cell r="KJ163"/>
          <cell r="KK163"/>
          <cell r="KL163"/>
          <cell r="KM163"/>
          <cell r="KN163"/>
          <cell r="KO163"/>
          <cell r="KP163"/>
          <cell r="KQ163"/>
          <cell r="KR163"/>
          <cell r="KS163"/>
          <cell r="KT163"/>
          <cell r="KU163"/>
          <cell r="KV163"/>
          <cell r="KW163"/>
          <cell r="KX163"/>
          <cell r="KY163"/>
          <cell r="KZ163"/>
          <cell r="LA163"/>
          <cell r="LB163"/>
          <cell r="LC163"/>
          <cell r="LD163"/>
          <cell r="LE163"/>
          <cell r="LF163"/>
          <cell r="LG163"/>
          <cell r="LH163"/>
          <cell r="LI163"/>
        </row>
        <row r="164">
          <cell r="D164">
            <v>4414</v>
          </cell>
          <cell r="E164" t="str">
            <v>Izdaci za uređenje zemljišta</v>
          </cell>
          <cell r="F164"/>
          <cell r="G164"/>
          <cell r="H164"/>
          <cell r="I164"/>
          <cell r="J164"/>
          <cell r="K164"/>
          <cell r="L164"/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>
            <v>0</v>
          </cell>
          <cell r="CM164">
            <v>0</v>
          </cell>
          <cell r="CN164">
            <v>12315.5</v>
          </cell>
          <cell r="CO164">
            <v>45851.06</v>
          </cell>
          <cell r="CP164">
            <v>38875.64</v>
          </cell>
          <cell r="CQ164">
            <v>60705.099999999991</v>
          </cell>
          <cell r="CR164">
            <v>69712.889999999985</v>
          </cell>
          <cell r="CS164">
            <v>18895</v>
          </cell>
          <cell r="CT164">
            <v>3560</v>
          </cell>
          <cell r="CU164">
            <v>89302</v>
          </cell>
          <cell r="CV164">
            <v>46575.31</v>
          </cell>
          <cell r="CW164">
            <v>218073.42000000004</v>
          </cell>
          <cell r="CX164">
            <v>0</v>
          </cell>
          <cell r="CY164">
            <v>0</v>
          </cell>
          <cell r="CZ164">
            <v>742.5</v>
          </cell>
          <cell r="DA164">
            <v>29402.079999999994</v>
          </cell>
          <cell r="DB164">
            <v>98636.09</v>
          </cell>
          <cell r="DC164">
            <v>15568.07</v>
          </cell>
          <cell r="DD164">
            <v>105222.57</v>
          </cell>
          <cell r="DE164">
            <v>20169.400000000001</v>
          </cell>
          <cell r="DF164">
            <v>32471.01</v>
          </cell>
          <cell r="DG164">
            <v>113821.04</v>
          </cell>
          <cell r="DH164">
            <v>51916.670000000013</v>
          </cell>
          <cell r="DI164">
            <v>104331.19999999998</v>
          </cell>
          <cell r="DJ164">
            <v>0</v>
          </cell>
          <cell r="DK164">
            <v>51282.8</v>
          </cell>
          <cell r="DL164">
            <v>47796.17</v>
          </cell>
          <cell r="DM164">
            <v>107260.9</v>
          </cell>
          <cell r="DN164">
            <v>109820.15000000001</v>
          </cell>
          <cell r="DO164">
            <v>55683.25</v>
          </cell>
          <cell r="DP164">
            <v>72254.22</v>
          </cell>
          <cell r="DQ164">
            <v>48965.95</v>
          </cell>
          <cell r="DR164">
            <v>80900.41</v>
          </cell>
          <cell r="DS164">
            <v>59083.34</v>
          </cell>
          <cell r="DT164">
            <v>18761.45</v>
          </cell>
          <cell r="DU164">
            <v>322130.56999999995</v>
          </cell>
          <cell r="DV164">
            <v>0</v>
          </cell>
          <cell r="DW164">
            <v>4237.8500000000004</v>
          </cell>
          <cell r="DX164">
            <v>6677.17</v>
          </cell>
          <cell r="DY164">
            <v>17567.04</v>
          </cell>
          <cell r="DZ164"/>
          <cell r="EB164"/>
          <cell r="EC164"/>
          <cell r="ED164"/>
          <cell r="EE164"/>
          <cell r="EF164"/>
          <cell r="EG164"/>
          <cell r="EH164"/>
          <cell r="EI164"/>
          <cell r="EJ164"/>
          <cell r="EK164"/>
          <cell r="EL164"/>
          <cell r="EM164"/>
          <cell r="EN164"/>
          <cell r="EO164"/>
          <cell r="EP164"/>
          <cell r="EQ164"/>
          <cell r="ER164"/>
          <cell r="ES164"/>
          <cell r="ET164"/>
          <cell r="EU164"/>
          <cell r="EV164"/>
          <cell r="EW164"/>
          <cell r="EX164"/>
          <cell r="EY164"/>
          <cell r="EZ164"/>
          <cell r="FA164"/>
          <cell r="FB164"/>
          <cell r="FC164"/>
          <cell r="FD164"/>
          <cell r="FE164"/>
          <cell r="FF164"/>
          <cell r="FG164"/>
          <cell r="FH164"/>
          <cell r="FI164"/>
          <cell r="FJ164"/>
          <cell r="FK164"/>
          <cell r="FL164"/>
          <cell r="FM164"/>
          <cell r="FN164"/>
          <cell r="FO164"/>
          <cell r="FP164"/>
          <cell r="FQ164"/>
          <cell r="FR164"/>
          <cell r="FS164"/>
          <cell r="FT164"/>
          <cell r="FU164"/>
          <cell r="FV164"/>
          <cell r="FW164"/>
          <cell r="FX164"/>
          <cell r="FY164"/>
          <cell r="FZ164"/>
          <cell r="GA164"/>
          <cell r="GB164"/>
          <cell r="GC164"/>
          <cell r="GD164"/>
          <cell r="GE164"/>
          <cell r="GF164"/>
          <cell r="GG164"/>
          <cell r="GH164"/>
          <cell r="GI164"/>
          <cell r="GJ164"/>
          <cell r="GK164"/>
          <cell r="GL164"/>
          <cell r="GM164"/>
          <cell r="GN164"/>
          <cell r="GO164"/>
          <cell r="GP164"/>
          <cell r="GQ164"/>
          <cell r="GR164"/>
          <cell r="GS164"/>
          <cell r="GT164"/>
          <cell r="GU164"/>
          <cell r="GV164"/>
          <cell r="GW164"/>
          <cell r="GX164"/>
          <cell r="GY164"/>
          <cell r="GZ164"/>
          <cell r="HA164"/>
          <cell r="HB164"/>
          <cell r="HC164"/>
          <cell r="HD164"/>
          <cell r="HE164"/>
          <cell r="HF164"/>
          <cell r="HG164"/>
          <cell r="HH164"/>
          <cell r="HI164"/>
          <cell r="HJ164"/>
          <cell r="HK164"/>
          <cell r="HL164"/>
          <cell r="HM164"/>
          <cell r="HN164"/>
          <cell r="HO164"/>
          <cell r="HP164"/>
          <cell r="HQ164"/>
          <cell r="HR164"/>
          <cell r="HS164"/>
          <cell r="HT164"/>
          <cell r="HU164"/>
          <cell r="HV164"/>
          <cell r="HW164"/>
          <cell r="HX164"/>
          <cell r="HY164"/>
          <cell r="HZ164"/>
          <cell r="IA164"/>
          <cell r="IB164"/>
          <cell r="IC164"/>
          <cell r="ID164"/>
          <cell r="IE164"/>
          <cell r="IF164"/>
          <cell r="IG164"/>
          <cell r="IH164"/>
          <cell r="II164"/>
          <cell r="IJ164"/>
          <cell r="IK164"/>
          <cell r="IL164"/>
          <cell r="IM164"/>
          <cell r="IN164"/>
          <cell r="IO164"/>
          <cell r="IP164"/>
          <cell r="IQ164"/>
          <cell r="IR164"/>
          <cell r="IS164"/>
          <cell r="IT164"/>
          <cell r="IU164"/>
          <cell r="IV164"/>
          <cell r="IW164"/>
          <cell r="IX164"/>
          <cell r="IY164"/>
          <cell r="IZ164"/>
          <cell r="JA164"/>
          <cell r="JB164"/>
          <cell r="JC164"/>
          <cell r="JD164"/>
          <cell r="JE164"/>
          <cell r="JF164"/>
          <cell r="JG164"/>
          <cell r="JH164"/>
          <cell r="JI164"/>
          <cell r="JJ164"/>
          <cell r="JK164"/>
          <cell r="JL164"/>
          <cell r="JM164"/>
          <cell r="JN164"/>
          <cell r="JO164"/>
          <cell r="JP164"/>
          <cell r="JQ164"/>
          <cell r="JR164"/>
          <cell r="JS164"/>
          <cell r="JT164"/>
          <cell r="JU164"/>
          <cell r="JV164"/>
          <cell r="JW164"/>
          <cell r="JX164"/>
          <cell r="JY164"/>
          <cell r="JZ164"/>
          <cell r="KA164"/>
          <cell r="KB164"/>
          <cell r="KC164"/>
          <cell r="KD164"/>
          <cell r="KE164"/>
          <cell r="KF164"/>
          <cell r="KG164"/>
          <cell r="KH164"/>
          <cell r="KI164"/>
          <cell r="KJ164"/>
          <cell r="KK164"/>
          <cell r="KL164"/>
          <cell r="KM164"/>
          <cell r="KN164"/>
          <cell r="KO164"/>
          <cell r="KP164"/>
          <cell r="KQ164"/>
          <cell r="KR164"/>
          <cell r="KS164"/>
          <cell r="KT164"/>
          <cell r="KU164"/>
          <cell r="KV164"/>
          <cell r="KW164"/>
          <cell r="KX164"/>
          <cell r="KY164"/>
          <cell r="KZ164"/>
          <cell r="LA164"/>
          <cell r="LB164"/>
          <cell r="LC164"/>
          <cell r="LD164"/>
          <cell r="LE164"/>
          <cell r="LF164"/>
          <cell r="LG164"/>
          <cell r="LH164"/>
          <cell r="LI164"/>
        </row>
        <row r="165">
          <cell r="D165">
            <v>4415</v>
          </cell>
          <cell r="E165" t="str">
            <v>Izdaci za opremu</v>
          </cell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>
            <v>55698.119999999995</v>
          </cell>
          <cell r="CM165">
            <v>54286.359999999993</v>
          </cell>
          <cell r="CN165">
            <v>169744.78999999998</v>
          </cell>
          <cell r="CO165">
            <v>284790.03000000154</v>
          </cell>
          <cell r="CP165">
            <v>116365.64999999997</v>
          </cell>
          <cell r="CQ165">
            <v>121538.83000000003</v>
          </cell>
          <cell r="CR165">
            <v>205337.74000000005</v>
          </cell>
          <cell r="CS165">
            <v>347666.56</v>
          </cell>
          <cell r="CT165">
            <v>441247.23999999987</v>
          </cell>
          <cell r="CU165">
            <v>319322.41999999993</v>
          </cell>
          <cell r="CV165">
            <v>160901.00999999998</v>
          </cell>
          <cell r="CW165">
            <v>3051702.310000001</v>
          </cell>
          <cell r="CX165">
            <v>7906.58</v>
          </cell>
          <cell r="CY165">
            <v>93612.669999999765</v>
          </cell>
          <cell r="CZ165">
            <v>88391.78</v>
          </cell>
          <cell r="DA165">
            <v>277075.80999999994</v>
          </cell>
          <cell r="DB165">
            <v>320405.96000000002</v>
          </cell>
          <cell r="DC165">
            <v>567005.84</v>
          </cell>
          <cell r="DD165">
            <v>164890.24999999997</v>
          </cell>
          <cell r="DE165">
            <v>664939.1100000001</v>
          </cell>
          <cell r="DF165">
            <v>304850.76000000007</v>
          </cell>
          <cell r="DG165">
            <v>1421908.0799999991</v>
          </cell>
          <cell r="DH165">
            <v>1251630.3900000001</v>
          </cell>
          <cell r="DI165">
            <v>5222510.1099999957</v>
          </cell>
          <cell r="DJ165">
            <v>53324.730000000018</v>
          </cell>
          <cell r="DK165">
            <v>59601.920000000006</v>
          </cell>
          <cell r="DL165">
            <v>1060919.2200000025</v>
          </cell>
          <cell r="DM165">
            <v>213284.43999999997</v>
          </cell>
          <cell r="DN165">
            <v>465248.7699999999</v>
          </cell>
          <cell r="DO165">
            <v>367759.69999999995</v>
          </cell>
          <cell r="DP165">
            <v>406161.24999999983</v>
          </cell>
          <cell r="DQ165">
            <v>1120390.2799999998</v>
          </cell>
          <cell r="DR165">
            <v>921270.44999999949</v>
          </cell>
          <cell r="DS165">
            <v>1095442.6099999999</v>
          </cell>
          <cell r="DT165">
            <v>322216.67999999964</v>
          </cell>
          <cell r="DU165">
            <v>6592706.4799999958</v>
          </cell>
          <cell r="DV165">
            <v>512069.65000000014</v>
          </cell>
          <cell r="DW165">
            <v>520701.73</v>
          </cell>
          <cell r="DX165">
            <v>1302616.3999999997</v>
          </cell>
          <cell r="DY165">
            <v>711662.82</v>
          </cell>
          <cell r="DZ165"/>
          <cell r="EB165"/>
          <cell r="EC165"/>
          <cell r="ED165"/>
          <cell r="EE165"/>
          <cell r="EF165"/>
          <cell r="EG165"/>
          <cell r="EH165"/>
          <cell r="EI165"/>
          <cell r="EJ165"/>
          <cell r="EK165"/>
          <cell r="EL165"/>
          <cell r="EM165"/>
          <cell r="EN165"/>
          <cell r="EO165"/>
          <cell r="EP165"/>
          <cell r="EQ165"/>
          <cell r="ER165"/>
          <cell r="ES165"/>
          <cell r="ET165"/>
          <cell r="EU165"/>
          <cell r="EV165"/>
          <cell r="EW165"/>
          <cell r="EX165"/>
          <cell r="EY165"/>
          <cell r="EZ165"/>
          <cell r="FA165"/>
          <cell r="FB165"/>
          <cell r="FC165"/>
          <cell r="FD165"/>
          <cell r="FE165"/>
          <cell r="FF165"/>
          <cell r="FG165"/>
          <cell r="FH165"/>
          <cell r="FI165"/>
          <cell r="FJ165"/>
          <cell r="FK165"/>
          <cell r="FL165"/>
          <cell r="FM165"/>
          <cell r="FN165"/>
          <cell r="FO165"/>
          <cell r="FP165"/>
          <cell r="FQ165"/>
          <cell r="FR165"/>
          <cell r="FS165"/>
          <cell r="FT165"/>
          <cell r="FU165"/>
          <cell r="FV165"/>
          <cell r="FW165"/>
          <cell r="FX165"/>
          <cell r="FY165"/>
          <cell r="FZ165"/>
          <cell r="GA165"/>
          <cell r="GB165"/>
          <cell r="GC165"/>
          <cell r="GD165"/>
          <cell r="GE165"/>
          <cell r="GF165"/>
          <cell r="GG165"/>
          <cell r="GH165"/>
          <cell r="GI165"/>
          <cell r="GJ165"/>
          <cell r="GK165"/>
          <cell r="GL165"/>
          <cell r="GM165"/>
          <cell r="GN165"/>
          <cell r="GO165"/>
          <cell r="GP165"/>
          <cell r="GQ165"/>
          <cell r="GR165"/>
          <cell r="GS165"/>
          <cell r="GT165"/>
          <cell r="GU165"/>
          <cell r="GV165"/>
          <cell r="GW165"/>
          <cell r="GX165"/>
          <cell r="GY165"/>
          <cell r="GZ165"/>
          <cell r="HA165"/>
          <cell r="HB165"/>
          <cell r="HC165"/>
          <cell r="HD165"/>
          <cell r="HE165"/>
          <cell r="HF165"/>
          <cell r="HG165"/>
          <cell r="HH165"/>
          <cell r="HI165"/>
          <cell r="HJ165"/>
          <cell r="HK165"/>
          <cell r="HL165"/>
          <cell r="HM165"/>
          <cell r="HN165"/>
          <cell r="HO165"/>
          <cell r="HP165"/>
          <cell r="HQ165"/>
          <cell r="HR165"/>
          <cell r="HS165"/>
          <cell r="HT165"/>
          <cell r="HU165"/>
          <cell r="HV165"/>
          <cell r="HW165"/>
          <cell r="HX165"/>
          <cell r="HY165"/>
          <cell r="HZ165"/>
          <cell r="IA165"/>
          <cell r="IB165"/>
          <cell r="IC165"/>
          <cell r="ID165"/>
          <cell r="IE165"/>
          <cell r="IF165"/>
          <cell r="IG165"/>
          <cell r="IH165"/>
          <cell r="II165"/>
          <cell r="IJ165"/>
          <cell r="IK165"/>
          <cell r="IL165"/>
          <cell r="IM165"/>
          <cell r="IN165"/>
          <cell r="IO165"/>
          <cell r="IP165"/>
          <cell r="IQ165"/>
          <cell r="IR165"/>
          <cell r="IS165"/>
          <cell r="IT165"/>
          <cell r="IU165"/>
          <cell r="IV165"/>
          <cell r="IW165"/>
          <cell r="IX165"/>
          <cell r="IY165"/>
          <cell r="IZ165"/>
          <cell r="JA165"/>
          <cell r="JB165"/>
          <cell r="JC165"/>
          <cell r="JD165"/>
          <cell r="JE165"/>
          <cell r="JF165"/>
          <cell r="JG165"/>
          <cell r="JH165"/>
          <cell r="JI165"/>
          <cell r="JJ165"/>
          <cell r="JK165"/>
          <cell r="JL165"/>
          <cell r="JM165"/>
          <cell r="JN165"/>
          <cell r="JO165"/>
          <cell r="JP165"/>
          <cell r="JQ165"/>
          <cell r="JR165"/>
          <cell r="JS165"/>
          <cell r="JT165"/>
          <cell r="JU165"/>
          <cell r="JV165"/>
          <cell r="JW165"/>
          <cell r="JX165"/>
          <cell r="JY165"/>
          <cell r="JZ165"/>
          <cell r="KA165"/>
          <cell r="KB165"/>
          <cell r="KC165"/>
          <cell r="KD165"/>
          <cell r="KE165"/>
          <cell r="KF165"/>
          <cell r="KG165"/>
          <cell r="KH165"/>
          <cell r="KI165"/>
          <cell r="KJ165"/>
          <cell r="KK165"/>
          <cell r="KL165"/>
          <cell r="KM165"/>
          <cell r="KN165"/>
          <cell r="KO165"/>
          <cell r="KP165"/>
          <cell r="KQ165"/>
          <cell r="KR165"/>
          <cell r="KS165"/>
          <cell r="KT165"/>
          <cell r="KU165"/>
          <cell r="KV165"/>
          <cell r="KW165"/>
          <cell r="KX165"/>
          <cell r="KY165"/>
          <cell r="KZ165"/>
          <cell r="LA165"/>
          <cell r="LB165"/>
          <cell r="LC165"/>
          <cell r="LD165"/>
          <cell r="LE165"/>
          <cell r="LF165"/>
          <cell r="LG165"/>
          <cell r="LH165"/>
          <cell r="LI165"/>
        </row>
        <row r="166">
          <cell r="D166">
            <v>4416</v>
          </cell>
          <cell r="E166" t="str">
            <v>Izdaci za investiciono održavanje</v>
          </cell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>
            <v>7638.02</v>
          </cell>
          <cell r="CM166">
            <v>34265.26</v>
          </cell>
          <cell r="CN166">
            <v>8385.0999999999985</v>
          </cell>
          <cell r="CO166">
            <v>63232.789999999994</v>
          </cell>
          <cell r="CP166">
            <v>305998.30000000005</v>
          </cell>
          <cell r="CQ166">
            <v>230638.74999999997</v>
          </cell>
          <cell r="CR166">
            <v>24869.37</v>
          </cell>
          <cell r="CS166">
            <v>479636.80000000005</v>
          </cell>
          <cell r="CT166">
            <v>30913.99</v>
          </cell>
          <cell r="CU166">
            <v>92913.430000000008</v>
          </cell>
          <cell r="CV166">
            <v>100075.76</v>
          </cell>
          <cell r="CW166">
            <v>359734.27</v>
          </cell>
          <cell r="CX166">
            <v>5832.45</v>
          </cell>
          <cell r="CY166">
            <v>23401.71</v>
          </cell>
          <cell r="CZ166">
            <v>40941.479999999996</v>
          </cell>
          <cell r="DA166">
            <v>418479.39</v>
          </cell>
          <cell r="DB166">
            <v>112868.01000000001</v>
          </cell>
          <cell r="DC166">
            <v>16986.690000000002</v>
          </cell>
          <cell r="DD166">
            <v>342113.45</v>
          </cell>
          <cell r="DE166">
            <v>911833.7300000001</v>
          </cell>
          <cell r="DF166">
            <v>31695.06</v>
          </cell>
          <cell r="DG166">
            <v>326789.46999999991</v>
          </cell>
          <cell r="DH166">
            <v>2976573.53</v>
          </cell>
          <cell r="DI166">
            <v>852071.23999999953</v>
          </cell>
          <cell r="DJ166">
            <v>685389.52</v>
          </cell>
          <cell r="DK166">
            <v>94430.709999999992</v>
          </cell>
          <cell r="DL166">
            <v>406555.54000000004</v>
          </cell>
          <cell r="DM166">
            <v>1682080.7000000002</v>
          </cell>
          <cell r="DN166">
            <v>465071.95999999996</v>
          </cell>
          <cell r="DO166">
            <v>201405.9</v>
          </cell>
          <cell r="DP166">
            <v>2139806.4700000002</v>
          </cell>
          <cell r="DQ166">
            <v>670605.22</v>
          </cell>
          <cell r="DR166">
            <v>524972.54</v>
          </cell>
          <cell r="DS166">
            <v>2752022.2800000003</v>
          </cell>
          <cell r="DT166">
            <v>252200.22999999992</v>
          </cell>
          <cell r="DU166">
            <v>1127655.78</v>
          </cell>
          <cell r="DV166">
            <v>49037.54</v>
          </cell>
          <cell r="DW166">
            <v>18864.77</v>
          </cell>
          <cell r="DX166">
            <v>212564.91999999998</v>
          </cell>
          <cell r="DY166">
            <v>202782.17</v>
          </cell>
          <cell r="DZ166"/>
          <cell r="EB166"/>
          <cell r="EC166"/>
          <cell r="ED166"/>
          <cell r="EE166"/>
          <cell r="EF166"/>
          <cell r="EG166"/>
          <cell r="EH166"/>
          <cell r="EI166"/>
          <cell r="EJ166"/>
          <cell r="EK166"/>
          <cell r="EL166"/>
          <cell r="EM166"/>
          <cell r="EN166"/>
          <cell r="EO166"/>
          <cell r="EP166"/>
          <cell r="EQ166"/>
          <cell r="ER166"/>
          <cell r="ES166"/>
          <cell r="ET166"/>
          <cell r="EU166"/>
          <cell r="EV166"/>
          <cell r="EW166"/>
          <cell r="EX166"/>
          <cell r="EY166"/>
          <cell r="EZ166"/>
          <cell r="FA166"/>
          <cell r="FB166"/>
          <cell r="FC166"/>
          <cell r="FD166"/>
          <cell r="FE166"/>
          <cell r="FF166"/>
          <cell r="FG166"/>
          <cell r="FH166"/>
          <cell r="FI166"/>
          <cell r="FJ166"/>
          <cell r="FK166"/>
          <cell r="FL166"/>
          <cell r="FM166"/>
          <cell r="FN166"/>
          <cell r="FO166"/>
          <cell r="FP166"/>
          <cell r="FQ166"/>
          <cell r="FR166"/>
          <cell r="FS166"/>
          <cell r="FT166"/>
          <cell r="FU166"/>
          <cell r="FV166"/>
          <cell r="FW166"/>
          <cell r="FX166"/>
          <cell r="FY166"/>
          <cell r="FZ166"/>
          <cell r="GA166"/>
          <cell r="GB166"/>
          <cell r="GC166"/>
          <cell r="GD166"/>
          <cell r="GE166"/>
          <cell r="GF166"/>
          <cell r="GG166"/>
          <cell r="GH166"/>
          <cell r="GI166"/>
          <cell r="GJ166"/>
          <cell r="GK166"/>
          <cell r="GL166"/>
          <cell r="GM166"/>
          <cell r="GN166"/>
          <cell r="GO166"/>
          <cell r="GP166"/>
          <cell r="GQ166"/>
          <cell r="GR166"/>
          <cell r="GS166"/>
          <cell r="GT166"/>
          <cell r="GU166"/>
          <cell r="GV166"/>
          <cell r="GW166"/>
          <cell r="GX166"/>
          <cell r="GY166"/>
          <cell r="GZ166"/>
          <cell r="HA166"/>
          <cell r="HB166"/>
          <cell r="HC166"/>
          <cell r="HD166"/>
          <cell r="HE166"/>
          <cell r="HF166"/>
          <cell r="HG166"/>
          <cell r="HH166"/>
          <cell r="HI166"/>
          <cell r="HJ166"/>
          <cell r="HK166"/>
          <cell r="HL166"/>
          <cell r="HM166"/>
          <cell r="HN166"/>
          <cell r="HO166"/>
          <cell r="HP166"/>
          <cell r="HQ166"/>
          <cell r="HR166"/>
          <cell r="HS166"/>
          <cell r="HT166"/>
          <cell r="HU166"/>
          <cell r="HV166"/>
          <cell r="HW166"/>
          <cell r="HX166"/>
          <cell r="HY166"/>
          <cell r="HZ166"/>
          <cell r="IA166"/>
          <cell r="IB166"/>
          <cell r="IC166"/>
          <cell r="ID166"/>
          <cell r="IE166"/>
          <cell r="IF166"/>
          <cell r="IG166"/>
          <cell r="IH166"/>
          <cell r="II166"/>
          <cell r="IJ166"/>
          <cell r="IK166"/>
          <cell r="IL166"/>
          <cell r="IM166"/>
          <cell r="IN166"/>
          <cell r="IO166"/>
          <cell r="IP166"/>
          <cell r="IQ166"/>
          <cell r="IR166"/>
          <cell r="IS166"/>
          <cell r="IT166"/>
          <cell r="IU166"/>
          <cell r="IV166"/>
          <cell r="IW166"/>
          <cell r="IX166"/>
          <cell r="IY166"/>
          <cell r="IZ166"/>
          <cell r="JA166"/>
          <cell r="JB166"/>
          <cell r="JC166"/>
          <cell r="JD166"/>
          <cell r="JE166"/>
          <cell r="JF166"/>
          <cell r="JG166"/>
          <cell r="JH166"/>
          <cell r="JI166"/>
          <cell r="JJ166"/>
          <cell r="JK166"/>
          <cell r="JL166"/>
          <cell r="JM166"/>
          <cell r="JN166"/>
          <cell r="JO166"/>
          <cell r="JP166"/>
          <cell r="JQ166"/>
          <cell r="JR166"/>
          <cell r="JS166"/>
          <cell r="JT166"/>
          <cell r="JU166"/>
          <cell r="JV166"/>
          <cell r="JW166"/>
          <cell r="JX166"/>
          <cell r="JY166"/>
          <cell r="JZ166"/>
          <cell r="KA166"/>
          <cell r="KB166"/>
          <cell r="KC166"/>
          <cell r="KD166"/>
          <cell r="KE166"/>
          <cell r="KF166"/>
          <cell r="KG166"/>
          <cell r="KH166"/>
          <cell r="KI166"/>
          <cell r="KJ166"/>
          <cell r="KK166"/>
          <cell r="KL166"/>
          <cell r="KM166"/>
          <cell r="KN166"/>
          <cell r="KO166"/>
          <cell r="KP166"/>
          <cell r="KQ166"/>
          <cell r="KR166"/>
          <cell r="KS166"/>
          <cell r="KT166"/>
          <cell r="KU166"/>
          <cell r="KV166"/>
          <cell r="KW166"/>
          <cell r="KX166"/>
          <cell r="KY166"/>
          <cell r="KZ166"/>
          <cell r="LA166"/>
          <cell r="LB166"/>
          <cell r="LC166"/>
          <cell r="LD166"/>
          <cell r="LE166"/>
          <cell r="LF166"/>
          <cell r="LG166"/>
          <cell r="LH166"/>
          <cell r="LI166"/>
        </row>
        <row r="167">
          <cell r="D167">
            <v>4417</v>
          </cell>
          <cell r="E167" t="str">
            <v>Izdaci za zalihe</v>
          </cell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>
            <v>2100.77</v>
          </cell>
          <cell r="CM167">
            <v>1230</v>
          </cell>
          <cell r="CN167">
            <v>5002.5600000000004</v>
          </cell>
          <cell r="CO167">
            <v>10000</v>
          </cell>
          <cell r="CP167">
            <v>0</v>
          </cell>
          <cell r="CQ167">
            <v>13880.18</v>
          </cell>
          <cell r="CR167">
            <v>16614</v>
          </cell>
          <cell r="CS167">
            <v>9282.67</v>
          </cell>
          <cell r="CT167">
            <v>2233.1899999999996</v>
          </cell>
          <cell r="CU167">
            <v>7072.2800000000007</v>
          </cell>
          <cell r="CV167">
            <v>12058.73</v>
          </cell>
          <cell r="CW167">
            <v>19678.989999999998</v>
          </cell>
          <cell r="CX167">
            <v>0</v>
          </cell>
          <cell r="CY167">
            <v>0</v>
          </cell>
          <cell r="CZ167">
            <v>1695.95</v>
          </cell>
          <cell r="DA167">
            <v>1525.8199999999997</v>
          </cell>
          <cell r="DB167">
            <v>13082.17</v>
          </cell>
          <cell r="DC167">
            <v>11902.640000000001</v>
          </cell>
          <cell r="DD167">
            <v>9446.82</v>
          </cell>
          <cell r="DE167">
            <v>4984.91</v>
          </cell>
          <cell r="DF167">
            <v>9970.31</v>
          </cell>
          <cell r="DG167">
            <v>10397.92</v>
          </cell>
          <cell r="DH167">
            <v>1498</v>
          </cell>
          <cell r="DI167">
            <v>25494.94</v>
          </cell>
          <cell r="DJ167">
            <v>0</v>
          </cell>
          <cell r="DK167">
            <v>4587.45</v>
          </cell>
          <cell r="DL167">
            <v>0</v>
          </cell>
          <cell r="DM167">
            <v>0</v>
          </cell>
          <cell r="DN167">
            <v>6823.52</v>
          </cell>
          <cell r="DO167">
            <v>12647.74</v>
          </cell>
          <cell r="DP167">
            <v>34917.56</v>
          </cell>
          <cell r="DQ167">
            <v>0</v>
          </cell>
          <cell r="DR167">
            <v>1816.22</v>
          </cell>
          <cell r="DS167">
            <v>9164.7800000000007</v>
          </cell>
          <cell r="DT167">
            <v>11367.37</v>
          </cell>
          <cell r="DU167">
            <v>76012.510000000009</v>
          </cell>
          <cell r="DV167">
            <v>0</v>
          </cell>
          <cell r="DW167">
            <v>5521.03</v>
          </cell>
          <cell r="DX167">
            <v>14250.009999999998</v>
          </cell>
          <cell r="DY167">
            <v>6606.45</v>
          </cell>
          <cell r="DZ167"/>
          <cell r="EB167"/>
          <cell r="EC167"/>
          <cell r="ED167"/>
          <cell r="EE167"/>
          <cell r="EF167"/>
          <cell r="EG167"/>
          <cell r="EH167"/>
          <cell r="EI167"/>
          <cell r="EJ167"/>
          <cell r="EK167"/>
          <cell r="EL167"/>
          <cell r="EM167"/>
          <cell r="EN167"/>
          <cell r="EO167"/>
          <cell r="EP167"/>
          <cell r="EQ167"/>
          <cell r="ER167"/>
          <cell r="ES167"/>
          <cell r="ET167"/>
          <cell r="EU167"/>
          <cell r="EV167"/>
          <cell r="EW167"/>
          <cell r="EX167"/>
          <cell r="EY167"/>
          <cell r="EZ167"/>
          <cell r="FA167"/>
          <cell r="FB167"/>
          <cell r="FC167"/>
          <cell r="FD167"/>
          <cell r="FE167"/>
          <cell r="FF167"/>
          <cell r="FG167"/>
          <cell r="FH167"/>
          <cell r="FI167"/>
          <cell r="FJ167"/>
          <cell r="FK167"/>
          <cell r="FL167"/>
          <cell r="FM167"/>
          <cell r="FN167"/>
          <cell r="FO167"/>
          <cell r="FP167"/>
          <cell r="FQ167"/>
          <cell r="FR167"/>
          <cell r="FS167"/>
          <cell r="FT167"/>
          <cell r="FU167"/>
          <cell r="FV167"/>
          <cell r="FW167"/>
          <cell r="FX167"/>
          <cell r="FY167"/>
          <cell r="FZ167"/>
          <cell r="GA167"/>
          <cell r="GB167"/>
          <cell r="GC167"/>
          <cell r="GD167"/>
          <cell r="GE167"/>
          <cell r="GF167"/>
          <cell r="GG167"/>
          <cell r="GH167"/>
          <cell r="GI167"/>
          <cell r="GJ167"/>
          <cell r="GK167"/>
          <cell r="GL167"/>
          <cell r="GM167"/>
          <cell r="GN167"/>
          <cell r="GO167"/>
          <cell r="GP167"/>
          <cell r="GQ167"/>
          <cell r="GR167"/>
          <cell r="GS167"/>
          <cell r="GT167"/>
          <cell r="GU167"/>
          <cell r="GV167"/>
          <cell r="GW167"/>
          <cell r="GX167"/>
          <cell r="GY167"/>
          <cell r="GZ167"/>
          <cell r="HA167"/>
          <cell r="HB167"/>
          <cell r="HC167"/>
          <cell r="HD167"/>
          <cell r="HE167"/>
          <cell r="HF167"/>
          <cell r="HG167"/>
          <cell r="HH167"/>
          <cell r="HI167"/>
          <cell r="HJ167"/>
          <cell r="HK167"/>
          <cell r="HL167"/>
          <cell r="HM167"/>
          <cell r="HN167"/>
          <cell r="HO167"/>
          <cell r="HP167"/>
          <cell r="HQ167"/>
          <cell r="HR167"/>
          <cell r="HS167"/>
          <cell r="HT167"/>
          <cell r="HU167"/>
          <cell r="HV167"/>
          <cell r="HW167"/>
          <cell r="HX167"/>
          <cell r="HY167"/>
          <cell r="HZ167"/>
          <cell r="IA167"/>
          <cell r="IB167"/>
          <cell r="IC167"/>
          <cell r="ID167"/>
          <cell r="IE167"/>
          <cell r="IF167"/>
          <cell r="IG167"/>
          <cell r="IH167"/>
          <cell r="II167"/>
          <cell r="IJ167"/>
          <cell r="IK167"/>
          <cell r="IL167"/>
          <cell r="IM167"/>
          <cell r="IN167"/>
          <cell r="IO167"/>
          <cell r="IP167"/>
          <cell r="IQ167"/>
          <cell r="IR167"/>
          <cell r="IS167"/>
          <cell r="IT167"/>
          <cell r="IU167"/>
          <cell r="IV167"/>
          <cell r="IW167"/>
          <cell r="IX167"/>
          <cell r="IY167"/>
          <cell r="IZ167"/>
          <cell r="JA167"/>
          <cell r="JB167"/>
          <cell r="JC167"/>
          <cell r="JD167"/>
          <cell r="JE167"/>
          <cell r="JF167"/>
          <cell r="JG167"/>
          <cell r="JH167"/>
          <cell r="JI167"/>
          <cell r="JJ167"/>
          <cell r="JK167"/>
          <cell r="JL167"/>
          <cell r="JM167"/>
          <cell r="JN167"/>
          <cell r="JO167"/>
          <cell r="JP167"/>
          <cell r="JQ167"/>
          <cell r="JR167"/>
          <cell r="JS167"/>
          <cell r="JT167"/>
          <cell r="JU167"/>
          <cell r="JV167"/>
          <cell r="JW167"/>
          <cell r="JX167"/>
          <cell r="JY167"/>
          <cell r="JZ167"/>
          <cell r="KA167"/>
          <cell r="KB167"/>
          <cell r="KC167"/>
          <cell r="KD167"/>
          <cell r="KE167"/>
          <cell r="KF167"/>
          <cell r="KG167"/>
          <cell r="KH167"/>
          <cell r="KI167"/>
          <cell r="KJ167"/>
          <cell r="KK167"/>
          <cell r="KL167"/>
          <cell r="KM167"/>
          <cell r="KN167"/>
          <cell r="KO167"/>
          <cell r="KP167"/>
          <cell r="KQ167"/>
          <cell r="KR167"/>
          <cell r="KS167"/>
          <cell r="KT167"/>
          <cell r="KU167"/>
          <cell r="KV167"/>
          <cell r="KW167"/>
          <cell r="KX167"/>
          <cell r="KY167"/>
          <cell r="KZ167"/>
          <cell r="LA167"/>
          <cell r="LB167"/>
          <cell r="LC167"/>
          <cell r="LD167"/>
          <cell r="LE167"/>
          <cell r="LF167"/>
          <cell r="LG167"/>
          <cell r="LH167"/>
          <cell r="LI167"/>
        </row>
        <row r="168">
          <cell r="D168">
            <v>4418</v>
          </cell>
          <cell r="E168" t="str">
            <v>Izdaci za kupovinu hartija od vrijednosti</v>
          </cell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1125364.24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44999997.32</v>
          </cell>
          <cell r="DH168">
            <v>0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1139849.1399999999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/>
          <cell r="EB168"/>
          <cell r="EC168"/>
          <cell r="ED168"/>
          <cell r="EE168"/>
          <cell r="EF168"/>
          <cell r="EG168"/>
          <cell r="EH168"/>
          <cell r="EI168"/>
          <cell r="EJ168"/>
          <cell r="EK168"/>
          <cell r="EL168"/>
          <cell r="EM168"/>
          <cell r="EN168"/>
          <cell r="EO168"/>
          <cell r="EP168"/>
          <cell r="EQ168"/>
          <cell r="ER168"/>
          <cell r="ES168"/>
          <cell r="ET168"/>
          <cell r="EU168"/>
          <cell r="EV168"/>
          <cell r="EW168"/>
          <cell r="EX168">
            <v>68939595.359999999</v>
          </cell>
          <cell r="EY168"/>
          <cell r="EZ168"/>
          <cell r="FA168"/>
          <cell r="FB168"/>
          <cell r="FC168"/>
          <cell r="FD168"/>
          <cell r="FE168">
            <v>305701.3</v>
          </cell>
          <cell r="FF168"/>
          <cell r="FG168">
            <v>35272.089999999997</v>
          </cell>
          <cell r="FH168"/>
          <cell r="FI168">
            <v>39948396.369999997</v>
          </cell>
          <cell r="FJ168"/>
          <cell r="FK168"/>
          <cell r="FL168"/>
          <cell r="FM168"/>
          <cell r="FN168"/>
          <cell r="FO168"/>
          <cell r="FP168">
            <v>14495201.140000001</v>
          </cell>
          <cell r="FQ168">
            <v>2849828.78</v>
          </cell>
          <cell r="FR168"/>
          <cell r="FS168"/>
          <cell r="FT168"/>
          <cell r="FU168"/>
          <cell r="FV168"/>
          <cell r="FW168"/>
          <cell r="FX168"/>
          <cell r="FY168"/>
          <cell r="FZ168"/>
          <cell r="GA168"/>
          <cell r="GB168"/>
          <cell r="GC168"/>
          <cell r="GD168"/>
          <cell r="GE168"/>
          <cell r="GF168"/>
          <cell r="GG168"/>
          <cell r="GH168"/>
          <cell r="GI168"/>
          <cell r="GJ168"/>
          <cell r="GK168"/>
          <cell r="GL168"/>
          <cell r="GM168"/>
          <cell r="GN168"/>
          <cell r="GO168"/>
          <cell r="GP168"/>
          <cell r="GQ168"/>
          <cell r="GR168"/>
          <cell r="GS168"/>
          <cell r="GT168"/>
          <cell r="GU168"/>
          <cell r="GV168"/>
          <cell r="GW168"/>
          <cell r="GX168"/>
          <cell r="GY168"/>
          <cell r="GZ168"/>
          <cell r="HA168"/>
          <cell r="HB168"/>
          <cell r="HC168"/>
          <cell r="HD168"/>
          <cell r="HE168"/>
          <cell r="HF168"/>
          <cell r="HG168"/>
          <cell r="HH168"/>
          <cell r="HI168"/>
          <cell r="HJ168"/>
          <cell r="HK168"/>
          <cell r="HL168"/>
          <cell r="HM168"/>
          <cell r="HN168"/>
          <cell r="HO168"/>
          <cell r="HP168"/>
          <cell r="HQ168"/>
          <cell r="HR168"/>
          <cell r="HS168"/>
          <cell r="HT168"/>
          <cell r="HU168"/>
          <cell r="HV168"/>
          <cell r="HW168"/>
          <cell r="HX168"/>
          <cell r="HY168"/>
          <cell r="HZ168"/>
          <cell r="IA168"/>
          <cell r="IB168"/>
          <cell r="IC168"/>
          <cell r="ID168"/>
          <cell r="IE168"/>
          <cell r="IF168"/>
          <cell r="IG168"/>
          <cell r="IH168"/>
          <cell r="II168"/>
          <cell r="IJ168"/>
          <cell r="IK168"/>
          <cell r="IL168"/>
          <cell r="IM168"/>
          <cell r="IN168"/>
          <cell r="IO168"/>
          <cell r="IP168"/>
          <cell r="IQ168"/>
          <cell r="IR168"/>
          <cell r="IS168"/>
          <cell r="IT168"/>
          <cell r="IU168"/>
          <cell r="IV168"/>
          <cell r="IW168"/>
          <cell r="IX168"/>
          <cell r="IY168"/>
          <cell r="IZ168"/>
          <cell r="JA168"/>
          <cell r="JB168"/>
          <cell r="JC168"/>
          <cell r="JD168"/>
          <cell r="JE168"/>
          <cell r="JF168"/>
          <cell r="JG168"/>
          <cell r="JH168"/>
          <cell r="JI168"/>
          <cell r="JJ168"/>
          <cell r="JK168"/>
          <cell r="JL168"/>
          <cell r="JM168"/>
          <cell r="JN168"/>
          <cell r="JO168"/>
          <cell r="JP168"/>
          <cell r="JQ168"/>
          <cell r="JR168"/>
          <cell r="JS168"/>
          <cell r="JT168"/>
          <cell r="JU168"/>
          <cell r="JV168"/>
          <cell r="JW168"/>
          <cell r="JX168"/>
          <cell r="JY168"/>
          <cell r="JZ168"/>
          <cell r="KA168"/>
          <cell r="KB168"/>
          <cell r="KC168"/>
          <cell r="KD168"/>
          <cell r="KE168"/>
          <cell r="KF168"/>
          <cell r="KG168"/>
          <cell r="KH168"/>
          <cell r="KI168"/>
          <cell r="KJ168"/>
          <cell r="KK168"/>
          <cell r="KL168"/>
          <cell r="KM168"/>
          <cell r="KN168"/>
          <cell r="KO168"/>
          <cell r="KP168"/>
          <cell r="KQ168"/>
          <cell r="KR168"/>
          <cell r="KS168"/>
          <cell r="KT168"/>
          <cell r="KU168"/>
          <cell r="KV168"/>
          <cell r="KW168"/>
          <cell r="KX168"/>
          <cell r="KY168"/>
          <cell r="KZ168"/>
          <cell r="LA168"/>
          <cell r="LB168"/>
          <cell r="LC168"/>
          <cell r="LD168"/>
          <cell r="LE168"/>
          <cell r="LF168"/>
          <cell r="LG168"/>
          <cell r="LH168"/>
          <cell r="LI168"/>
        </row>
        <row r="169">
          <cell r="D169">
            <v>4419</v>
          </cell>
          <cell r="E169" t="str">
            <v>Ostali kapitalni izdaci</v>
          </cell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  <cell r="BZ169"/>
          <cell r="CA169"/>
          <cell r="CB169"/>
          <cell r="CC169"/>
          <cell r="CD169"/>
          <cell r="CE169"/>
          <cell r="CF169"/>
          <cell r="CG169"/>
          <cell r="CH169"/>
          <cell r="CI169"/>
          <cell r="CJ169"/>
          <cell r="CK169"/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0</v>
          </cell>
          <cell r="DJ169">
            <v>0</v>
          </cell>
          <cell r="DK169">
            <v>0</v>
          </cell>
          <cell r="DL169">
            <v>0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0</v>
          </cell>
          <cell r="DS169">
            <v>0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/>
          <cell r="EB169"/>
          <cell r="EC169"/>
          <cell r="ED169"/>
          <cell r="EE169"/>
          <cell r="EF169"/>
          <cell r="EG169"/>
          <cell r="ET169"/>
          <cell r="EU169"/>
          <cell r="EV169"/>
          <cell r="EW169"/>
          <cell r="EX169"/>
          <cell r="EY169"/>
          <cell r="EZ169"/>
          <cell r="FA169"/>
          <cell r="FB169"/>
          <cell r="FC169"/>
          <cell r="FD169"/>
          <cell r="FE169"/>
          <cell r="FF169"/>
          <cell r="FG169"/>
          <cell r="FH169"/>
          <cell r="FI169"/>
          <cell r="FJ169"/>
          <cell r="FK169"/>
          <cell r="FL169"/>
          <cell r="FM169"/>
          <cell r="FN169"/>
          <cell r="FO169"/>
          <cell r="FP169"/>
          <cell r="FQ169"/>
          <cell r="FR169"/>
          <cell r="FS169"/>
          <cell r="FT169"/>
          <cell r="FU169"/>
          <cell r="FV169"/>
          <cell r="FW169"/>
          <cell r="FX169"/>
          <cell r="FY169"/>
          <cell r="FZ169"/>
          <cell r="GA169"/>
          <cell r="GB169"/>
          <cell r="GC169"/>
          <cell r="GD169"/>
          <cell r="GE169"/>
          <cell r="GF169"/>
          <cell r="GG169"/>
          <cell r="GH169"/>
          <cell r="GI169"/>
          <cell r="GJ169"/>
          <cell r="GK169"/>
          <cell r="GL169"/>
          <cell r="GM169"/>
          <cell r="GN169"/>
          <cell r="GO169"/>
          <cell r="GP169"/>
          <cell r="GQ169"/>
          <cell r="GR169"/>
          <cell r="GS169"/>
          <cell r="GT169"/>
          <cell r="GU169"/>
          <cell r="GV169"/>
          <cell r="GW169"/>
          <cell r="GX169"/>
          <cell r="GY169"/>
          <cell r="GZ169"/>
          <cell r="HA169"/>
          <cell r="HB169"/>
          <cell r="HC169"/>
          <cell r="HD169"/>
          <cell r="HE169"/>
          <cell r="HF169"/>
          <cell r="HG169"/>
          <cell r="HH169"/>
          <cell r="HI169"/>
          <cell r="HJ169"/>
          <cell r="HK169"/>
          <cell r="HL169"/>
          <cell r="HM169"/>
          <cell r="HN169"/>
          <cell r="HO169"/>
          <cell r="HP169"/>
          <cell r="HQ169"/>
          <cell r="HR169"/>
          <cell r="HS169"/>
          <cell r="HT169"/>
          <cell r="HU169"/>
          <cell r="HV169"/>
          <cell r="HW169"/>
          <cell r="HX169"/>
          <cell r="HY169"/>
          <cell r="HZ169"/>
          <cell r="IA169"/>
          <cell r="IB169"/>
          <cell r="IC169"/>
          <cell r="ID169"/>
          <cell r="IE169"/>
          <cell r="IF169"/>
          <cell r="IG169"/>
          <cell r="IH169"/>
          <cell r="II169"/>
          <cell r="IJ169"/>
          <cell r="IK169"/>
          <cell r="IL169"/>
          <cell r="IM169"/>
          <cell r="IN169"/>
          <cell r="IO169"/>
          <cell r="IP169"/>
          <cell r="IQ169"/>
          <cell r="IR169"/>
          <cell r="IS169"/>
          <cell r="IT169"/>
          <cell r="IU169"/>
          <cell r="IV169"/>
          <cell r="IW169"/>
          <cell r="IX169"/>
          <cell r="IY169"/>
          <cell r="IZ169"/>
          <cell r="JA169"/>
          <cell r="JB169"/>
          <cell r="JC169"/>
          <cell r="JD169"/>
          <cell r="JE169"/>
          <cell r="JF169"/>
          <cell r="JG169"/>
          <cell r="JH169"/>
          <cell r="JI169"/>
          <cell r="JJ169"/>
          <cell r="JK169"/>
          <cell r="JL169"/>
          <cell r="JM169"/>
          <cell r="JN169"/>
          <cell r="JO169"/>
          <cell r="JP169"/>
          <cell r="JQ169"/>
          <cell r="JR169"/>
          <cell r="JS169"/>
          <cell r="JT169"/>
          <cell r="JU169"/>
          <cell r="JV169"/>
          <cell r="JW169"/>
          <cell r="JX169"/>
          <cell r="JY169"/>
          <cell r="JZ169"/>
          <cell r="KA169"/>
          <cell r="KB169"/>
          <cell r="KC169"/>
          <cell r="KD169"/>
          <cell r="KE169"/>
          <cell r="KF169"/>
          <cell r="KG169"/>
          <cell r="KH169"/>
          <cell r="KI169"/>
          <cell r="KJ169"/>
          <cell r="KK169"/>
          <cell r="KL169"/>
          <cell r="KM169"/>
          <cell r="KN169"/>
          <cell r="KO169"/>
          <cell r="KP169"/>
          <cell r="KQ169"/>
          <cell r="KR169"/>
          <cell r="KS169"/>
          <cell r="KT169"/>
          <cell r="KU169"/>
          <cell r="KV169"/>
          <cell r="KW169"/>
          <cell r="KX169"/>
          <cell r="KY169"/>
          <cell r="KZ169"/>
          <cell r="LA169"/>
          <cell r="LB169"/>
          <cell r="LC169"/>
          <cell r="LD169"/>
          <cell r="LE169"/>
          <cell r="LF169"/>
          <cell r="LG169"/>
          <cell r="LH169"/>
          <cell r="LI169"/>
        </row>
        <row r="170">
          <cell r="A170" t="str">
            <v xml:space="preserve"> </v>
          </cell>
          <cell r="B170">
            <v>45</v>
          </cell>
          <cell r="E170" t="str">
            <v>Krediti i pozajmice</v>
          </cell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  <cell r="BZ170"/>
          <cell r="CA170"/>
          <cell r="CB170"/>
          <cell r="CC170"/>
          <cell r="CD170"/>
          <cell r="CE170"/>
          <cell r="CF170"/>
          <cell r="CG170"/>
          <cell r="CH170"/>
          <cell r="CI170"/>
          <cell r="CJ170"/>
          <cell r="CK170"/>
          <cell r="CL170">
            <v>5000</v>
          </cell>
          <cell r="CM170">
            <v>57001.11</v>
          </cell>
          <cell r="CN170">
            <v>614160.66</v>
          </cell>
          <cell r="CO170">
            <v>220833.34</v>
          </cell>
          <cell r="CP170">
            <v>331814</v>
          </cell>
          <cell r="CQ170">
            <v>6656</v>
          </cell>
          <cell r="CR170">
            <v>27500</v>
          </cell>
          <cell r="CS170">
            <v>40000</v>
          </cell>
          <cell r="CT170">
            <v>17507.28</v>
          </cell>
          <cell r="CU170">
            <v>533513.18999999994</v>
          </cell>
          <cell r="CV170">
            <v>69960</v>
          </cell>
          <cell r="CW170">
            <v>828836.4</v>
          </cell>
          <cell r="CX170">
            <v>46726.67</v>
          </cell>
          <cell r="CY170">
            <v>493119.12</v>
          </cell>
          <cell r="CZ170">
            <v>286420</v>
          </cell>
          <cell r="DA170">
            <v>0</v>
          </cell>
          <cell r="DB170">
            <v>142547</v>
          </cell>
          <cell r="DC170">
            <v>269213.67</v>
          </cell>
          <cell r="DD170">
            <v>16000</v>
          </cell>
          <cell r="DE170">
            <v>15000</v>
          </cell>
          <cell r="DF170">
            <v>505984</v>
          </cell>
          <cell r="DG170">
            <v>5000</v>
          </cell>
          <cell r="DH170">
            <v>105666.66</v>
          </cell>
          <cell r="DI170">
            <v>599222.64999999991</v>
          </cell>
          <cell r="DJ170">
            <v>13003.12</v>
          </cell>
          <cell r="DK170">
            <v>303628</v>
          </cell>
          <cell r="DL170">
            <v>0</v>
          </cell>
          <cell r="DM170">
            <v>287926</v>
          </cell>
          <cell r="DN170">
            <v>0</v>
          </cell>
          <cell r="DO170">
            <v>298266</v>
          </cell>
          <cell r="DP170">
            <v>163833.34</v>
          </cell>
          <cell r="DQ170">
            <v>161666.66999999998</v>
          </cell>
          <cell r="DR170">
            <v>287766</v>
          </cell>
          <cell r="DS170">
            <v>331666.67</v>
          </cell>
          <cell r="DT170">
            <v>432566.31999999995</v>
          </cell>
          <cell r="DU170">
            <v>695508</v>
          </cell>
          <cell r="DV170">
            <v>138166.66999999998</v>
          </cell>
          <cell r="DW170">
            <v>292960</v>
          </cell>
          <cell r="DX170">
            <v>160000</v>
          </cell>
          <cell r="DY170">
            <v>409078</v>
          </cell>
          <cell r="DZ170">
            <v>300594</v>
          </cell>
          <cell r="EA170">
            <v>60000</v>
          </cell>
          <cell r="EB170">
            <v>190000</v>
          </cell>
          <cell r="EC170">
            <v>20000</v>
          </cell>
          <cell r="ED170">
            <v>290795</v>
          </cell>
          <cell r="EE170">
            <v>100940</v>
          </cell>
          <cell r="EF170">
            <v>14820.1</v>
          </cell>
          <cell r="EG170">
            <v>890745.53</v>
          </cell>
          <cell r="EH170">
            <v>0</v>
          </cell>
          <cell r="EI170">
            <v>285802</v>
          </cell>
          <cell r="EJ170">
            <v>0</v>
          </cell>
          <cell r="EK170">
            <v>294172</v>
          </cell>
          <cell r="EL170">
            <v>40272</v>
          </cell>
          <cell r="EM170">
            <v>468970.67</v>
          </cell>
          <cell r="EN170">
            <v>0</v>
          </cell>
          <cell r="EO170">
            <v>40000</v>
          </cell>
          <cell r="EP170">
            <v>15000</v>
          </cell>
          <cell r="EQ170">
            <v>691995.33</v>
          </cell>
          <cell r="ER170">
            <v>70920.759999999995</v>
          </cell>
          <cell r="ES170"/>
          <cell r="ET170">
            <v>5000</v>
          </cell>
          <cell r="EU170">
            <v>380906.62</v>
          </cell>
          <cell r="EV170">
            <v>0</v>
          </cell>
          <cell r="EW170">
            <v>285264</v>
          </cell>
          <cell r="EX170">
            <v>278222</v>
          </cell>
          <cell r="EY170">
            <v>285000.05</v>
          </cell>
          <cell r="EZ170">
            <v>236298.33</v>
          </cell>
          <cell r="FA170">
            <v>114200</v>
          </cell>
          <cell r="FB170">
            <v>359390</v>
          </cell>
          <cell r="FC170">
            <v>80000</v>
          </cell>
          <cell r="FD170">
            <v>305000</v>
          </cell>
          <cell r="FE170">
            <v>2267088</v>
          </cell>
          <cell r="FF170"/>
          <cell r="FG170"/>
          <cell r="FH170"/>
          <cell r="FI170"/>
          <cell r="FJ170"/>
          <cell r="FK170"/>
          <cell r="FL170"/>
          <cell r="FM170"/>
          <cell r="FN170"/>
          <cell r="FO170"/>
          <cell r="FP170"/>
          <cell r="FQ170"/>
          <cell r="FR170"/>
          <cell r="FS170"/>
          <cell r="FT170"/>
          <cell r="FU170"/>
          <cell r="FV170"/>
          <cell r="FW170"/>
          <cell r="FX170"/>
          <cell r="FY170"/>
          <cell r="FZ170"/>
          <cell r="GA170"/>
          <cell r="GB170"/>
          <cell r="GC170"/>
          <cell r="GD170"/>
          <cell r="GE170"/>
          <cell r="GF170"/>
          <cell r="GG170"/>
          <cell r="GH170"/>
          <cell r="GI170"/>
          <cell r="GJ170"/>
          <cell r="GK170"/>
          <cell r="GL170"/>
          <cell r="GM170"/>
          <cell r="GN170"/>
          <cell r="GO170"/>
          <cell r="GP170"/>
          <cell r="GQ170"/>
          <cell r="GR170"/>
          <cell r="GS170"/>
          <cell r="GT170"/>
          <cell r="GU170"/>
          <cell r="GV170"/>
          <cell r="GW170"/>
          <cell r="GX170"/>
          <cell r="GY170"/>
          <cell r="GZ170"/>
          <cell r="HA170"/>
          <cell r="HB170"/>
          <cell r="HC170"/>
          <cell r="HD170"/>
          <cell r="HE170"/>
          <cell r="HF170"/>
          <cell r="HG170"/>
          <cell r="HH170"/>
          <cell r="HI170"/>
          <cell r="HJ170"/>
          <cell r="HK170"/>
          <cell r="HL170"/>
          <cell r="HM170"/>
          <cell r="HN170"/>
          <cell r="HO170"/>
          <cell r="HP170"/>
          <cell r="HQ170"/>
          <cell r="HR170"/>
          <cell r="HS170"/>
          <cell r="HT170"/>
          <cell r="HU170"/>
          <cell r="HV170"/>
          <cell r="HW170"/>
          <cell r="HX170"/>
          <cell r="HY170"/>
          <cell r="HZ170"/>
          <cell r="IA170"/>
          <cell r="IB170"/>
          <cell r="IC170"/>
          <cell r="ID170"/>
          <cell r="IE170"/>
          <cell r="IF170"/>
          <cell r="IG170"/>
          <cell r="IH170"/>
          <cell r="II170"/>
          <cell r="IJ170"/>
          <cell r="IK170"/>
          <cell r="IL170"/>
          <cell r="IM170"/>
          <cell r="IN170"/>
          <cell r="IO170"/>
          <cell r="IP170"/>
          <cell r="IQ170"/>
          <cell r="IR170"/>
          <cell r="IS170"/>
          <cell r="IT170"/>
          <cell r="IU170"/>
          <cell r="IV170"/>
          <cell r="IW170"/>
          <cell r="IX170"/>
          <cell r="IY170"/>
          <cell r="IZ170"/>
          <cell r="JA170"/>
          <cell r="JB170"/>
          <cell r="JC170"/>
          <cell r="JD170"/>
          <cell r="JE170"/>
          <cell r="JF170"/>
          <cell r="JG170"/>
          <cell r="JH170"/>
          <cell r="JI170"/>
          <cell r="JJ170"/>
          <cell r="JK170"/>
          <cell r="JL170"/>
          <cell r="JM170"/>
          <cell r="JN170"/>
          <cell r="JO170"/>
          <cell r="JP170"/>
          <cell r="JQ170"/>
          <cell r="JR170"/>
          <cell r="JS170"/>
          <cell r="JT170"/>
          <cell r="JU170"/>
          <cell r="JV170"/>
          <cell r="JW170"/>
          <cell r="JX170"/>
          <cell r="JY170"/>
          <cell r="JZ170"/>
          <cell r="KA170"/>
          <cell r="KB170"/>
          <cell r="KC170"/>
          <cell r="KD170"/>
          <cell r="KE170"/>
          <cell r="KF170"/>
          <cell r="KG170"/>
          <cell r="KH170"/>
          <cell r="KI170"/>
          <cell r="KJ170"/>
          <cell r="KK170"/>
          <cell r="KL170"/>
          <cell r="KM170"/>
          <cell r="KN170"/>
          <cell r="KO170"/>
          <cell r="KP170"/>
          <cell r="KQ170"/>
          <cell r="KR170"/>
          <cell r="KS170"/>
          <cell r="KT170"/>
          <cell r="KU170"/>
          <cell r="KV170"/>
          <cell r="KW170"/>
          <cell r="KX170"/>
          <cell r="KY170"/>
          <cell r="KZ170"/>
          <cell r="LA170"/>
          <cell r="LB170"/>
          <cell r="LC170"/>
          <cell r="LD170"/>
          <cell r="LE170"/>
          <cell r="LF170"/>
          <cell r="LG170"/>
          <cell r="LH170"/>
          <cell r="LI170"/>
        </row>
        <row r="171">
          <cell r="C171">
            <v>451</v>
          </cell>
          <cell r="D171">
            <v>451</v>
          </cell>
          <cell r="E171" t="str">
            <v>Pozajmice i krediti</v>
          </cell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  <cell r="BZ171"/>
          <cell r="CA171"/>
          <cell r="CB171"/>
          <cell r="CC171"/>
          <cell r="CD171"/>
          <cell r="CE171"/>
          <cell r="CF171"/>
          <cell r="CG171"/>
          <cell r="CH171"/>
          <cell r="CI171"/>
          <cell r="CJ171"/>
          <cell r="CK171"/>
          <cell r="CL171">
            <v>5000</v>
          </cell>
          <cell r="CM171">
            <v>57001.11</v>
          </cell>
          <cell r="CN171">
            <v>614160.66</v>
          </cell>
          <cell r="CO171">
            <v>220833.34</v>
          </cell>
          <cell r="CP171">
            <v>331814</v>
          </cell>
          <cell r="CQ171">
            <v>6656</v>
          </cell>
          <cell r="CR171">
            <v>27500</v>
          </cell>
          <cell r="CS171">
            <v>40000</v>
          </cell>
          <cell r="CT171">
            <v>17507.28</v>
          </cell>
          <cell r="CU171">
            <v>533513.18999999994</v>
          </cell>
          <cell r="CV171">
            <v>69960</v>
          </cell>
          <cell r="CW171">
            <v>828836.4</v>
          </cell>
          <cell r="CX171">
            <v>46726.67</v>
          </cell>
          <cell r="CY171">
            <v>493119.12</v>
          </cell>
          <cell r="CZ171">
            <v>286420</v>
          </cell>
          <cell r="DA171">
            <v>0</v>
          </cell>
          <cell r="DB171">
            <v>142547</v>
          </cell>
          <cell r="DC171">
            <v>269213.67</v>
          </cell>
          <cell r="DD171">
            <v>16000</v>
          </cell>
          <cell r="DE171">
            <v>15000</v>
          </cell>
          <cell r="DF171">
            <v>505984</v>
          </cell>
          <cell r="DG171">
            <v>5000</v>
          </cell>
          <cell r="DH171">
            <v>105666.66</v>
          </cell>
          <cell r="DI171">
            <v>599222.64999999991</v>
          </cell>
          <cell r="DJ171">
            <v>13003.12</v>
          </cell>
          <cell r="DK171">
            <v>303628</v>
          </cell>
          <cell r="DL171">
            <v>0</v>
          </cell>
          <cell r="DM171">
            <v>287926</v>
          </cell>
          <cell r="DN171">
            <v>0</v>
          </cell>
          <cell r="DO171">
            <v>298266</v>
          </cell>
          <cell r="DP171">
            <v>163833.34</v>
          </cell>
          <cell r="DQ171">
            <v>161666.66999999998</v>
          </cell>
          <cell r="DR171">
            <v>287766</v>
          </cell>
          <cell r="DS171">
            <v>331666.67</v>
          </cell>
          <cell r="DT171">
            <v>432566.31999999995</v>
          </cell>
          <cell r="DU171">
            <v>695508</v>
          </cell>
          <cell r="DV171">
            <v>138166.66999999998</v>
          </cell>
          <cell r="DW171">
            <v>292960</v>
          </cell>
          <cell r="DX171">
            <v>160000</v>
          </cell>
          <cell r="DY171">
            <v>409078</v>
          </cell>
          <cell r="DZ171">
            <v>300594</v>
          </cell>
          <cell r="EA171">
            <v>60000</v>
          </cell>
          <cell r="EB171">
            <v>190000</v>
          </cell>
          <cell r="EC171">
            <v>20000</v>
          </cell>
          <cell r="ED171">
            <v>290795</v>
          </cell>
          <cell r="EE171">
            <v>100940</v>
          </cell>
          <cell r="EF171">
            <v>14820.1</v>
          </cell>
          <cell r="EG171">
            <v>890745.53</v>
          </cell>
          <cell r="EH171">
            <v>0</v>
          </cell>
          <cell r="EI171">
            <v>285802</v>
          </cell>
          <cell r="EJ171">
            <v>0</v>
          </cell>
          <cell r="EK171">
            <v>294172</v>
          </cell>
          <cell r="EL171">
            <v>40272</v>
          </cell>
          <cell r="EM171">
            <v>468970.67</v>
          </cell>
          <cell r="EN171">
            <v>0</v>
          </cell>
          <cell r="EO171">
            <v>40000</v>
          </cell>
          <cell r="EP171">
            <v>15000</v>
          </cell>
          <cell r="EQ171">
            <v>691995.33</v>
          </cell>
          <cell r="ER171">
            <v>70920.759999999995</v>
          </cell>
          <cell r="ES171">
            <v>2950278</v>
          </cell>
          <cell r="ET171">
            <v>5000</v>
          </cell>
          <cell r="EU171">
            <v>380906.62</v>
          </cell>
          <cell r="EV171">
            <v>0</v>
          </cell>
          <cell r="EW171">
            <v>285264</v>
          </cell>
          <cell r="EX171">
            <v>278222</v>
          </cell>
          <cell r="EY171">
            <v>285000.05</v>
          </cell>
          <cell r="EZ171">
            <v>236298.33</v>
          </cell>
          <cell r="FA171">
            <v>114200</v>
          </cell>
          <cell r="FB171">
            <v>359390</v>
          </cell>
          <cell r="FC171">
            <v>80000</v>
          </cell>
          <cell r="FD171">
            <v>305000</v>
          </cell>
          <cell r="FE171">
            <v>2267088</v>
          </cell>
          <cell r="FF171"/>
          <cell r="FG171">
            <v>272323.98</v>
          </cell>
          <cell r="FH171">
            <v>30000</v>
          </cell>
          <cell r="FI171">
            <v>384534</v>
          </cell>
          <cell r="FJ171">
            <v>260000</v>
          </cell>
          <cell r="FK171">
            <v>358750</v>
          </cell>
          <cell r="FL171">
            <v>335000</v>
          </cell>
          <cell r="FM171">
            <v>145000</v>
          </cell>
          <cell r="FN171">
            <v>298894</v>
          </cell>
          <cell r="FO171">
            <v>10000</v>
          </cell>
          <cell r="FP171">
            <v>200000</v>
          </cell>
          <cell r="FQ171">
            <v>882434</v>
          </cell>
          <cell r="FR171"/>
          <cell r="FS171"/>
          <cell r="FT171"/>
          <cell r="FU171"/>
          <cell r="FV171"/>
          <cell r="FW171"/>
          <cell r="FX171"/>
          <cell r="FY171"/>
          <cell r="FZ171"/>
          <cell r="GA171"/>
          <cell r="GB171"/>
          <cell r="GC171"/>
          <cell r="GD171"/>
          <cell r="GE171"/>
          <cell r="GF171"/>
          <cell r="GG171"/>
          <cell r="GH171"/>
          <cell r="GI171"/>
          <cell r="GJ171"/>
          <cell r="GK171"/>
          <cell r="GL171"/>
          <cell r="GM171"/>
          <cell r="GN171"/>
          <cell r="GO171"/>
          <cell r="GP171"/>
          <cell r="GQ171"/>
          <cell r="GR171"/>
          <cell r="GS171"/>
          <cell r="GT171"/>
          <cell r="GU171"/>
          <cell r="GV171"/>
          <cell r="GW171"/>
          <cell r="GX171"/>
          <cell r="GY171"/>
          <cell r="GZ171"/>
          <cell r="HA171"/>
          <cell r="HB171"/>
          <cell r="HC171"/>
          <cell r="HD171"/>
          <cell r="HE171"/>
          <cell r="HF171"/>
          <cell r="HG171"/>
          <cell r="HH171"/>
          <cell r="HI171"/>
          <cell r="HJ171"/>
          <cell r="HK171"/>
          <cell r="HL171"/>
          <cell r="HM171"/>
          <cell r="HN171"/>
          <cell r="HO171"/>
          <cell r="HP171"/>
          <cell r="HQ171"/>
          <cell r="HR171"/>
          <cell r="HS171"/>
          <cell r="HT171"/>
          <cell r="HU171"/>
          <cell r="HV171"/>
          <cell r="HW171"/>
          <cell r="HX171"/>
          <cell r="HY171"/>
          <cell r="HZ171"/>
          <cell r="IA171"/>
          <cell r="IB171"/>
          <cell r="IC171"/>
          <cell r="ID171"/>
          <cell r="IE171"/>
          <cell r="IF171"/>
          <cell r="IG171"/>
          <cell r="IH171"/>
          <cell r="II171"/>
          <cell r="IJ171"/>
          <cell r="IK171"/>
          <cell r="IL171"/>
          <cell r="IM171"/>
          <cell r="IN171"/>
          <cell r="IO171"/>
          <cell r="IP171"/>
          <cell r="IQ171"/>
          <cell r="IR171"/>
          <cell r="IS171"/>
          <cell r="IT171"/>
          <cell r="IU171"/>
          <cell r="IV171"/>
          <cell r="IW171"/>
          <cell r="IX171"/>
          <cell r="IY171"/>
          <cell r="IZ171"/>
          <cell r="JA171"/>
          <cell r="JB171"/>
          <cell r="JC171"/>
          <cell r="JD171"/>
          <cell r="JE171"/>
          <cell r="JF171"/>
          <cell r="JG171"/>
          <cell r="JH171"/>
          <cell r="JI171"/>
          <cell r="JJ171"/>
          <cell r="JK171"/>
          <cell r="JL171"/>
          <cell r="JM171"/>
          <cell r="JN171"/>
          <cell r="JO171"/>
          <cell r="JP171"/>
          <cell r="JQ171"/>
          <cell r="JR171"/>
          <cell r="JS171"/>
          <cell r="JT171"/>
          <cell r="JU171"/>
          <cell r="JV171"/>
          <cell r="JW171"/>
          <cell r="JX171"/>
          <cell r="JY171"/>
          <cell r="JZ171"/>
          <cell r="KA171"/>
          <cell r="KB171"/>
          <cell r="KC171"/>
          <cell r="KD171"/>
          <cell r="KE171"/>
          <cell r="KF171"/>
          <cell r="KG171"/>
          <cell r="KH171"/>
          <cell r="KI171"/>
          <cell r="KJ171"/>
          <cell r="KK171"/>
          <cell r="KL171"/>
          <cell r="KM171"/>
          <cell r="KN171"/>
          <cell r="KO171"/>
          <cell r="KP171"/>
          <cell r="KQ171"/>
          <cell r="KR171"/>
          <cell r="KS171"/>
          <cell r="KT171"/>
          <cell r="KU171"/>
          <cell r="KV171"/>
          <cell r="KW171"/>
          <cell r="KX171"/>
          <cell r="KY171"/>
          <cell r="KZ171"/>
          <cell r="LA171"/>
          <cell r="LB171"/>
          <cell r="LC171"/>
          <cell r="LD171"/>
          <cell r="LE171"/>
          <cell r="LF171"/>
          <cell r="LG171"/>
          <cell r="LH171"/>
          <cell r="LI171"/>
        </row>
        <row r="172">
          <cell r="D172">
            <v>4511</v>
          </cell>
          <cell r="E172" t="str">
            <v>Pozajmice i krediti nefinansijskim institucijama</v>
          </cell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  <cell r="BZ172"/>
          <cell r="CA172"/>
          <cell r="CB172"/>
          <cell r="CC172"/>
          <cell r="CD172"/>
          <cell r="CE172"/>
          <cell r="CF172"/>
          <cell r="CG172"/>
          <cell r="CH172"/>
          <cell r="CI172"/>
          <cell r="CJ172"/>
          <cell r="CK172"/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0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/>
          <cell r="EB172"/>
          <cell r="EC172"/>
          <cell r="ED172"/>
          <cell r="EE172"/>
          <cell r="EF172"/>
          <cell r="EG172"/>
          <cell r="EH172"/>
          <cell r="EI172"/>
          <cell r="EJ172"/>
          <cell r="EK172"/>
          <cell r="EL172"/>
          <cell r="EM172"/>
          <cell r="EN172"/>
          <cell r="EO172"/>
          <cell r="EP172"/>
          <cell r="EQ172"/>
          <cell r="ER172"/>
          <cell r="ES172"/>
          <cell r="ET172"/>
          <cell r="EU172"/>
          <cell r="EV172"/>
          <cell r="EW172"/>
          <cell r="EX172"/>
          <cell r="EY172"/>
          <cell r="EZ172"/>
          <cell r="FA172"/>
          <cell r="FB172"/>
          <cell r="FC172"/>
          <cell r="FD172"/>
          <cell r="FE172"/>
          <cell r="FF172"/>
          <cell r="FG172"/>
          <cell r="FH172"/>
          <cell r="FI172"/>
          <cell r="FJ172"/>
          <cell r="FK172"/>
          <cell r="FL172"/>
          <cell r="FM172"/>
          <cell r="FN172"/>
          <cell r="FO172"/>
          <cell r="FP172"/>
          <cell r="FQ172"/>
          <cell r="FR172"/>
          <cell r="FS172"/>
          <cell r="FT172"/>
          <cell r="FU172"/>
          <cell r="FV172"/>
          <cell r="FW172"/>
          <cell r="FX172"/>
          <cell r="FY172"/>
          <cell r="FZ172"/>
          <cell r="GA172"/>
          <cell r="GB172"/>
          <cell r="GC172"/>
          <cell r="GD172"/>
          <cell r="GE172"/>
          <cell r="GF172"/>
          <cell r="GG172"/>
          <cell r="GH172"/>
          <cell r="GI172"/>
          <cell r="GJ172"/>
          <cell r="GK172"/>
          <cell r="GL172"/>
          <cell r="GM172"/>
          <cell r="GN172"/>
          <cell r="GO172"/>
          <cell r="GP172"/>
          <cell r="GQ172"/>
          <cell r="GR172"/>
          <cell r="GS172"/>
          <cell r="GT172"/>
          <cell r="GU172"/>
          <cell r="GV172"/>
          <cell r="GW172"/>
          <cell r="GX172"/>
          <cell r="GY172"/>
          <cell r="GZ172"/>
          <cell r="HA172"/>
          <cell r="HB172"/>
          <cell r="HC172"/>
          <cell r="HD172"/>
          <cell r="HE172"/>
          <cell r="HF172"/>
          <cell r="HG172"/>
          <cell r="HH172"/>
          <cell r="HI172"/>
          <cell r="HJ172"/>
          <cell r="HK172"/>
          <cell r="HL172"/>
          <cell r="HM172"/>
          <cell r="HN172"/>
          <cell r="HO172"/>
          <cell r="HP172"/>
          <cell r="HQ172"/>
          <cell r="HR172"/>
          <cell r="HS172"/>
          <cell r="HT172"/>
          <cell r="HU172"/>
          <cell r="HV172"/>
          <cell r="HW172"/>
          <cell r="HX172"/>
          <cell r="HY172"/>
          <cell r="HZ172"/>
          <cell r="IA172"/>
          <cell r="IB172"/>
          <cell r="IC172"/>
          <cell r="ID172"/>
          <cell r="IE172"/>
          <cell r="IF172"/>
          <cell r="IG172"/>
          <cell r="IH172"/>
          <cell r="II172"/>
          <cell r="IJ172"/>
          <cell r="IK172"/>
          <cell r="IL172"/>
          <cell r="IM172"/>
          <cell r="IN172"/>
          <cell r="IO172"/>
          <cell r="IP172"/>
          <cell r="IQ172"/>
          <cell r="IR172"/>
          <cell r="IS172"/>
          <cell r="IT172"/>
          <cell r="IU172"/>
          <cell r="IV172"/>
          <cell r="IW172"/>
          <cell r="IX172"/>
          <cell r="IY172"/>
          <cell r="IZ172"/>
          <cell r="JA172"/>
          <cell r="JB172"/>
          <cell r="JC172"/>
          <cell r="JD172"/>
          <cell r="JE172"/>
          <cell r="JF172"/>
          <cell r="JG172"/>
          <cell r="JH172"/>
          <cell r="JI172"/>
          <cell r="JJ172"/>
          <cell r="JK172"/>
          <cell r="JL172"/>
          <cell r="JM172"/>
          <cell r="JN172"/>
          <cell r="JO172"/>
          <cell r="JP172"/>
          <cell r="JQ172"/>
          <cell r="JR172"/>
          <cell r="JS172"/>
          <cell r="JT172"/>
          <cell r="JU172"/>
          <cell r="JV172"/>
          <cell r="JW172"/>
          <cell r="JX172"/>
          <cell r="JY172"/>
          <cell r="JZ172"/>
          <cell r="KA172"/>
          <cell r="KB172"/>
          <cell r="KC172"/>
          <cell r="KD172"/>
          <cell r="KE172"/>
          <cell r="KF172"/>
          <cell r="KG172"/>
          <cell r="KH172"/>
          <cell r="KI172"/>
          <cell r="KJ172"/>
          <cell r="KK172"/>
          <cell r="KL172"/>
          <cell r="KM172"/>
          <cell r="KN172"/>
          <cell r="KO172"/>
          <cell r="KP172"/>
          <cell r="KQ172"/>
          <cell r="KR172"/>
          <cell r="KS172"/>
          <cell r="KT172"/>
          <cell r="KU172"/>
          <cell r="KV172"/>
          <cell r="KW172"/>
          <cell r="KX172"/>
          <cell r="KY172"/>
          <cell r="KZ172"/>
          <cell r="LA172"/>
          <cell r="LB172"/>
          <cell r="LC172"/>
          <cell r="LD172"/>
          <cell r="LE172"/>
          <cell r="LF172"/>
          <cell r="LG172"/>
          <cell r="LH172"/>
          <cell r="LI172"/>
        </row>
        <row r="173">
          <cell r="D173">
            <v>4512</v>
          </cell>
          <cell r="E173" t="str">
            <v>Pozajmice i krediti finansijskim institucijama</v>
          </cell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  <cell r="BZ173"/>
          <cell r="CA173"/>
          <cell r="CB173"/>
          <cell r="CC173"/>
          <cell r="CD173"/>
          <cell r="CE173"/>
          <cell r="CF173"/>
          <cell r="CG173"/>
          <cell r="CH173"/>
          <cell r="CI173"/>
          <cell r="CJ173"/>
          <cell r="CK173"/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0</v>
          </cell>
          <cell r="DK173">
            <v>0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/>
          <cell r="EB173"/>
          <cell r="EC173"/>
          <cell r="ED173"/>
          <cell r="EE173"/>
          <cell r="EF173"/>
          <cell r="EG173"/>
          <cell r="EH173"/>
          <cell r="EI173"/>
          <cell r="EJ173"/>
          <cell r="EK173"/>
          <cell r="EL173"/>
          <cell r="EM173"/>
          <cell r="EN173"/>
          <cell r="EO173"/>
          <cell r="EP173"/>
          <cell r="EQ173"/>
          <cell r="ER173"/>
          <cell r="ES173"/>
          <cell r="ET173"/>
          <cell r="EU173"/>
          <cell r="EV173"/>
          <cell r="EW173"/>
          <cell r="EX173"/>
          <cell r="EY173"/>
          <cell r="EZ173"/>
          <cell r="FA173"/>
          <cell r="FB173"/>
          <cell r="FC173"/>
          <cell r="FD173"/>
          <cell r="FE173"/>
          <cell r="FF173"/>
          <cell r="FG173"/>
          <cell r="FH173"/>
          <cell r="FI173"/>
          <cell r="FJ173"/>
          <cell r="FK173"/>
          <cell r="FL173"/>
          <cell r="FM173"/>
          <cell r="FN173"/>
          <cell r="FO173"/>
          <cell r="FP173"/>
          <cell r="FQ173"/>
          <cell r="FR173"/>
          <cell r="FS173"/>
          <cell r="FT173"/>
          <cell r="FU173"/>
          <cell r="FV173"/>
          <cell r="FW173"/>
          <cell r="FX173"/>
          <cell r="FY173"/>
          <cell r="FZ173"/>
          <cell r="GA173"/>
          <cell r="GB173"/>
          <cell r="GC173"/>
          <cell r="GD173"/>
          <cell r="GE173"/>
          <cell r="GF173"/>
          <cell r="GG173"/>
          <cell r="GH173"/>
          <cell r="GI173"/>
          <cell r="GJ173"/>
          <cell r="GK173"/>
          <cell r="GL173"/>
          <cell r="GM173"/>
          <cell r="GN173"/>
          <cell r="GO173"/>
          <cell r="GP173"/>
          <cell r="GQ173"/>
          <cell r="GR173"/>
          <cell r="GS173"/>
          <cell r="GT173"/>
          <cell r="GU173"/>
          <cell r="GV173"/>
          <cell r="GW173"/>
          <cell r="GX173"/>
          <cell r="GY173"/>
          <cell r="GZ173"/>
          <cell r="HA173"/>
          <cell r="HB173"/>
          <cell r="HC173"/>
          <cell r="HD173"/>
          <cell r="HE173"/>
          <cell r="HF173"/>
          <cell r="HG173"/>
          <cell r="HH173"/>
          <cell r="HI173"/>
          <cell r="HJ173"/>
          <cell r="HK173"/>
          <cell r="HL173"/>
          <cell r="HM173"/>
          <cell r="HN173"/>
          <cell r="HO173"/>
          <cell r="HP173"/>
          <cell r="HQ173"/>
          <cell r="HR173"/>
          <cell r="HS173"/>
          <cell r="HT173"/>
          <cell r="HU173"/>
          <cell r="HV173"/>
          <cell r="HW173"/>
          <cell r="HX173"/>
          <cell r="HY173"/>
          <cell r="HZ173"/>
          <cell r="IA173"/>
          <cell r="IB173"/>
          <cell r="IC173"/>
          <cell r="ID173"/>
          <cell r="IE173"/>
          <cell r="IF173"/>
          <cell r="IG173"/>
          <cell r="IH173"/>
          <cell r="II173"/>
          <cell r="IJ173"/>
          <cell r="IK173"/>
          <cell r="IL173"/>
          <cell r="IM173"/>
          <cell r="IN173"/>
          <cell r="IO173"/>
          <cell r="IP173"/>
          <cell r="IQ173"/>
          <cell r="IR173"/>
          <cell r="IS173"/>
          <cell r="IT173"/>
          <cell r="IU173"/>
          <cell r="IV173"/>
          <cell r="IW173"/>
          <cell r="IX173"/>
          <cell r="IY173"/>
          <cell r="IZ173"/>
          <cell r="JA173"/>
          <cell r="JB173"/>
          <cell r="JC173"/>
          <cell r="JD173"/>
          <cell r="JE173"/>
          <cell r="JF173"/>
          <cell r="JG173"/>
          <cell r="JH173"/>
          <cell r="JI173"/>
          <cell r="JJ173"/>
          <cell r="JK173"/>
          <cell r="JL173"/>
          <cell r="JM173"/>
          <cell r="JN173"/>
          <cell r="JO173"/>
          <cell r="JP173"/>
          <cell r="JQ173"/>
          <cell r="JR173"/>
          <cell r="JS173"/>
          <cell r="JT173"/>
          <cell r="JU173"/>
          <cell r="JV173"/>
          <cell r="JW173"/>
          <cell r="JX173"/>
          <cell r="JY173"/>
          <cell r="JZ173"/>
          <cell r="KA173"/>
          <cell r="KB173"/>
          <cell r="KC173"/>
          <cell r="KD173"/>
          <cell r="KE173"/>
          <cell r="KF173"/>
          <cell r="KG173"/>
          <cell r="KH173"/>
          <cell r="KI173"/>
          <cell r="KJ173"/>
          <cell r="KK173"/>
          <cell r="KL173"/>
          <cell r="KM173"/>
          <cell r="KN173"/>
          <cell r="KO173"/>
          <cell r="KP173"/>
          <cell r="KQ173"/>
          <cell r="KR173"/>
          <cell r="KS173"/>
          <cell r="KT173"/>
          <cell r="KU173"/>
          <cell r="KV173"/>
          <cell r="KW173"/>
          <cell r="KX173"/>
          <cell r="KY173"/>
          <cell r="KZ173"/>
          <cell r="LA173"/>
          <cell r="LB173"/>
          <cell r="LC173"/>
          <cell r="LD173"/>
          <cell r="LE173"/>
          <cell r="LF173"/>
          <cell r="LG173"/>
          <cell r="LH173"/>
          <cell r="LI173"/>
        </row>
        <row r="174">
          <cell r="D174">
            <v>4513</v>
          </cell>
          <cell r="E174" t="str">
            <v>Pozajmice i krediti pojedincima</v>
          </cell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  <cell r="BZ174"/>
          <cell r="CA174"/>
          <cell r="CB174"/>
          <cell r="CC174"/>
          <cell r="CD174"/>
          <cell r="CE174"/>
          <cell r="CF174"/>
          <cell r="CG174"/>
          <cell r="CH174"/>
          <cell r="CI174"/>
          <cell r="CJ174"/>
          <cell r="CK174"/>
          <cell r="CL174">
            <v>0</v>
          </cell>
          <cell r="CM174">
            <v>0</v>
          </cell>
          <cell r="CN174">
            <v>546494</v>
          </cell>
          <cell r="CO174">
            <v>0</v>
          </cell>
          <cell r="CP174">
            <v>271814</v>
          </cell>
          <cell r="CQ174">
            <v>1656</v>
          </cell>
          <cell r="CR174">
            <v>0</v>
          </cell>
          <cell r="CS174">
            <v>0</v>
          </cell>
          <cell r="CT174">
            <v>2507.2800000000002</v>
          </cell>
          <cell r="CU174">
            <v>276229</v>
          </cell>
          <cell r="CV174">
            <v>960</v>
          </cell>
          <cell r="CW174">
            <v>300339.71999999997</v>
          </cell>
          <cell r="CX174">
            <v>5060</v>
          </cell>
          <cell r="CY174">
            <v>285118</v>
          </cell>
          <cell r="CZ174">
            <v>286420</v>
          </cell>
          <cell r="DA174">
            <v>0</v>
          </cell>
          <cell r="DB174">
            <v>142547</v>
          </cell>
          <cell r="DC174">
            <v>142547</v>
          </cell>
          <cell r="DD174">
            <v>0</v>
          </cell>
          <cell r="DE174">
            <v>0</v>
          </cell>
          <cell r="DF174">
            <v>285484</v>
          </cell>
          <cell r="DG174">
            <v>0</v>
          </cell>
          <cell r="DH174">
            <v>0</v>
          </cell>
          <cell r="DI174">
            <v>285978</v>
          </cell>
          <cell r="DJ174">
            <v>0</v>
          </cell>
          <cell r="DK174">
            <v>289628</v>
          </cell>
          <cell r="DL174">
            <v>0</v>
          </cell>
          <cell r="DM174">
            <v>287926</v>
          </cell>
          <cell r="DN174">
            <v>0</v>
          </cell>
          <cell r="DO174">
            <v>287766</v>
          </cell>
          <cell r="DP174">
            <v>0</v>
          </cell>
          <cell r="DQ174">
            <v>0</v>
          </cell>
          <cell r="DR174">
            <v>287766</v>
          </cell>
          <cell r="DS174">
            <v>0</v>
          </cell>
          <cell r="DT174">
            <v>0</v>
          </cell>
          <cell r="DU174">
            <v>285508</v>
          </cell>
          <cell r="DV174">
            <v>0</v>
          </cell>
          <cell r="DW174">
            <v>292960</v>
          </cell>
          <cell r="DX174">
            <v>0</v>
          </cell>
          <cell r="DY174">
            <v>291078</v>
          </cell>
          <cell r="DZ174">
            <v>290594</v>
          </cell>
          <cell r="EB174"/>
          <cell r="EC174"/>
          <cell r="ED174"/>
          <cell r="EE174"/>
          <cell r="EF174"/>
          <cell r="EG174"/>
          <cell r="EH174"/>
          <cell r="EI174"/>
          <cell r="EJ174"/>
          <cell r="EK174"/>
          <cell r="EL174"/>
          <cell r="EM174"/>
          <cell r="EN174"/>
          <cell r="EO174"/>
          <cell r="EP174"/>
          <cell r="EQ174"/>
          <cell r="ER174"/>
          <cell r="ES174"/>
          <cell r="ET174"/>
          <cell r="EU174"/>
          <cell r="EV174"/>
          <cell r="EW174"/>
          <cell r="EX174"/>
          <cell r="EY174"/>
          <cell r="EZ174"/>
          <cell r="FA174"/>
          <cell r="FB174"/>
          <cell r="FC174"/>
          <cell r="FD174"/>
          <cell r="FE174"/>
          <cell r="FF174"/>
          <cell r="FG174"/>
          <cell r="FH174"/>
          <cell r="FI174"/>
          <cell r="FJ174"/>
          <cell r="FK174"/>
          <cell r="FL174"/>
          <cell r="FM174"/>
          <cell r="FN174"/>
          <cell r="FO174"/>
          <cell r="FP174"/>
          <cell r="FQ174"/>
          <cell r="FR174"/>
          <cell r="FS174"/>
          <cell r="FT174"/>
          <cell r="FU174"/>
          <cell r="FV174"/>
          <cell r="FW174"/>
          <cell r="FX174"/>
          <cell r="FY174"/>
          <cell r="FZ174"/>
          <cell r="GA174"/>
          <cell r="GB174"/>
          <cell r="GC174"/>
          <cell r="GD174"/>
          <cell r="GE174"/>
          <cell r="GF174"/>
          <cell r="GG174"/>
          <cell r="GH174"/>
          <cell r="GI174"/>
          <cell r="GJ174"/>
          <cell r="GK174"/>
          <cell r="GL174"/>
          <cell r="GM174"/>
          <cell r="GN174"/>
          <cell r="GO174"/>
          <cell r="GP174"/>
          <cell r="GQ174"/>
          <cell r="GR174"/>
          <cell r="GS174"/>
          <cell r="GT174"/>
          <cell r="GU174"/>
          <cell r="GV174"/>
          <cell r="GW174"/>
          <cell r="GX174"/>
          <cell r="GY174"/>
          <cell r="GZ174"/>
          <cell r="HA174"/>
          <cell r="HB174"/>
          <cell r="HC174"/>
          <cell r="HD174"/>
          <cell r="HE174"/>
          <cell r="HF174"/>
          <cell r="HG174"/>
          <cell r="HH174"/>
          <cell r="HI174"/>
          <cell r="HJ174"/>
          <cell r="HK174"/>
          <cell r="HL174"/>
          <cell r="HM174"/>
          <cell r="HN174"/>
          <cell r="HO174"/>
          <cell r="HP174"/>
          <cell r="HQ174"/>
          <cell r="HR174"/>
          <cell r="HS174"/>
          <cell r="HT174"/>
          <cell r="HU174"/>
          <cell r="HV174"/>
          <cell r="HW174"/>
          <cell r="HX174"/>
          <cell r="HY174"/>
          <cell r="HZ174"/>
          <cell r="IA174"/>
          <cell r="IB174"/>
          <cell r="IC174"/>
          <cell r="ID174"/>
          <cell r="IE174"/>
          <cell r="IF174"/>
          <cell r="IG174"/>
          <cell r="IH174"/>
          <cell r="II174"/>
          <cell r="IJ174"/>
          <cell r="IK174"/>
          <cell r="IL174"/>
          <cell r="IM174"/>
          <cell r="IN174"/>
          <cell r="IO174"/>
          <cell r="IP174"/>
          <cell r="IQ174"/>
          <cell r="IR174"/>
          <cell r="IS174"/>
          <cell r="IT174"/>
          <cell r="IU174"/>
          <cell r="IV174"/>
          <cell r="IW174"/>
          <cell r="IX174"/>
          <cell r="IY174"/>
          <cell r="IZ174"/>
          <cell r="JA174"/>
          <cell r="JB174"/>
          <cell r="JC174"/>
          <cell r="JD174"/>
          <cell r="JE174"/>
          <cell r="JF174"/>
          <cell r="JG174"/>
          <cell r="JH174"/>
          <cell r="JI174"/>
          <cell r="JJ174"/>
          <cell r="JK174"/>
          <cell r="JL174"/>
          <cell r="JM174"/>
          <cell r="JN174"/>
          <cell r="JO174"/>
          <cell r="JP174"/>
          <cell r="JQ174"/>
          <cell r="JR174"/>
          <cell r="JS174"/>
          <cell r="JT174"/>
          <cell r="JU174"/>
          <cell r="JV174"/>
          <cell r="JW174"/>
          <cell r="JX174"/>
          <cell r="JY174"/>
          <cell r="JZ174"/>
          <cell r="KA174"/>
          <cell r="KB174"/>
          <cell r="KC174"/>
          <cell r="KD174"/>
          <cell r="KE174"/>
          <cell r="KF174"/>
          <cell r="KG174"/>
          <cell r="KH174"/>
          <cell r="KI174"/>
          <cell r="KJ174"/>
          <cell r="KK174"/>
          <cell r="KL174"/>
          <cell r="KM174"/>
          <cell r="KN174"/>
          <cell r="KO174"/>
          <cell r="KP174"/>
          <cell r="KQ174"/>
          <cell r="KR174"/>
          <cell r="KS174"/>
          <cell r="KT174"/>
          <cell r="KU174"/>
          <cell r="KV174"/>
          <cell r="KW174"/>
          <cell r="KX174"/>
          <cell r="KY174"/>
          <cell r="KZ174"/>
          <cell r="LA174"/>
          <cell r="LB174"/>
          <cell r="LC174"/>
          <cell r="LD174"/>
          <cell r="LE174"/>
          <cell r="LF174"/>
          <cell r="LG174"/>
          <cell r="LH174"/>
          <cell r="LI174"/>
        </row>
        <row r="175">
          <cell r="D175">
            <v>4514</v>
          </cell>
          <cell r="E175" t="str">
            <v>Pozajmice i krediti vanbudžetskim fondovima i opštinama</v>
          </cell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  <cell r="BZ175"/>
          <cell r="CA175"/>
          <cell r="CB175"/>
          <cell r="CC175"/>
          <cell r="CD175"/>
          <cell r="CE175"/>
          <cell r="CF175"/>
          <cell r="CG175"/>
          <cell r="CH175"/>
          <cell r="CI175"/>
          <cell r="CJ175"/>
          <cell r="CK175"/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/>
          <cell r="EB175"/>
          <cell r="EC175"/>
          <cell r="ED175"/>
          <cell r="EE175"/>
          <cell r="EF175"/>
          <cell r="EG175"/>
          <cell r="EH175"/>
          <cell r="EI175"/>
          <cell r="EJ175"/>
          <cell r="EK175"/>
          <cell r="EL175"/>
          <cell r="EM175"/>
          <cell r="EN175"/>
          <cell r="EO175"/>
          <cell r="EP175"/>
          <cell r="EQ175"/>
          <cell r="ER175"/>
          <cell r="ES175"/>
          <cell r="ET175"/>
          <cell r="EU175"/>
          <cell r="EV175"/>
          <cell r="EW175"/>
          <cell r="EX175"/>
          <cell r="EY175"/>
          <cell r="EZ175"/>
          <cell r="FA175"/>
          <cell r="FB175"/>
          <cell r="FC175"/>
          <cell r="FD175"/>
          <cell r="FE175"/>
          <cell r="FF175"/>
          <cell r="FG175"/>
          <cell r="FH175"/>
          <cell r="FI175"/>
          <cell r="FJ175"/>
          <cell r="FK175"/>
          <cell r="FL175"/>
          <cell r="FM175"/>
          <cell r="FN175"/>
          <cell r="FO175"/>
          <cell r="FP175"/>
          <cell r="FQ175"/>
          <cell r="FR175"/>
          <cell r="FS175"/>
          <cell r="FT175"/>
          <cell r="FU175"/>
          <cell r="FV175"/>
          <cell r="FW175"/>
          <cell r="FX175"/>
          <cell r="FY175"/>
          <cell r="FZ175"/>
          <cell r="GA175"/>
          <cell r="GB175"/>
          <cell r="GC175"/>
          <cell r="GD175"/>
          <cell r="GE175"/>
          <cell r="GF175"/>
          <cell r="GG175"/>
          <cell r="GH175"/>
          <cell r="GI175"/>
          <cell r="GJ175"/>
          <cell r="GK175"/>
          <cell r="GL175"/>
          <cell r="GM175"/>
          <cell r="GN175"/>
          <cell r="GO175"/>
          <cell r="GP175"/>
          <cell r="GQ175"/>
          <cell r="GR175"/>
          <cell r="GS175"/>
          <cell r="GT175"/>
          <cell r="GU175"/>
          <cell r="GV175"/>
          <cell r="GW175"/>
          <cell r="GX175"/>
          <cell r="GY175"/>
          <cell r="GZ175"/>
          <cell r="HA175"/>
          <cell r="HB175"/>
          <cell r="HC175"/>
          <cell r="HD175"/>
          <cell r="HE175"/>
          <cell r="HF175"/>
          <cell r="HG175"/>
          <cell r="HH175"/>
          <cell r="HI175"/>
          <cell r="HJ175"/>
          <cell r="HK175"/>
          <cell r="HL175"/>
          <cell r="HM175"/>
          <cell r="HN175"/>
          <cell r="HO175"/>
          <cell r="HP175"/>
          <cell r="HQ175"/>
          <cell r="HR175"/>
          <cell r="HS175"/>
          <cell r="HT175"/>
          <cell r="HU175"/>
          <cell r="HV175"/>
          <cell r="HW175"/>
          <cell r="HX175"/>
          <cell r="HY175"/>
          <cell r="HZ175"/>
          <cell r="IA175"/>
          <cell r="IB175"/>
          <cell r="IC175"/>
          <cell r="ID175"/>
          <cell r="IE175"/>
          <cell r="IF175"/>
          <cell r="IG175"/>
          <cell r="IH175"/>
          <cell r="II175"/>
          <cell r="IJ175"/>
          <cell r="IK175"/>
          <cell r="IL175"/>
          <cell r="IM175"/>
          <cell r="IN175"/>
          <cell r="IO175"/>
          <cell r="IP175"/>
          <cell r="IQ175"/>
          <cell r="IR175"/>
          <cell r="IS175"/>
          <cell r="IT175"/>
          <cell r="IU175"/>
          <cell r="IV175"/>
          <cell r="IW175"/>
          <cell r="IX175"/>
          <cell r="IY175"/>
          <cell r="IZ175"/>
          <cell r="JA175"/>
          <cell r="JB175"/>
          <cell r="JC175"/>
          <cell r="JD175"/>
          <cell r="JE175"/>
          <cell r="JF175"/>
          <cell r="JG175"/>
          <cell r="JH175"/>
          <cell r="JI175"/>
          <cell r="JJ175"/>
          <cell r="JK175"/>
          <cell r="JL175"/>
          <cell r="JM175"/>
          <cell r="JN175"/>
          <cell r="JO175"/>
          <cell r="JP175"/>
          <cell r="JQ175"/>
          <cell r="JR175"/>
          <cell r="JS175"/>
          <cell r="JT175"/>
          <cell r="JU175"/>
          <cell r="JV175"/>
          <cell r="JW175"/>
          <cell r="JX175"/>
          <cell r="JY175"/>
          <cell r="JZ175"/>
          <cell r="KA175"/>
          <cell r="KB175"/>
          <cell r="KC175"/>
          <cell r="KD175"/>
          <cell r="KE175"/>
          <cell r="KF175"/>
          <cell r="KG175"/>
          <cell r="KH175"/>
          <cell r="KI175"/>
          <cell r="KJ175"/>
          <cell r="KK175"/>
          <cell r="KL175"/>
          <cell r="KM175"/>
          <cell r="KN175"/>
          <cell r="KO175"/>
          <cell r="KP175"/>
          <cell r="KQ175"/>
          <cell r="KR175"/>
          <cell r="KS175"/>
          <cell r="KT175"/>
          <cell r="KU175"/>
          <cell r="KV175"/>
          <cell r="KW175"/>
          <cell r="KX175"/>
          <cell r="KY175"/>
          <cell r="KZ175"/>
          <cell r="LA175"/>
          <cell r="LB175"/>
          <cell r="LC175"/>
          <cell r="LD175"/>
          <cell r="LE175"/>
          <cell r="LF175"/>
          <cell r="LG175"/>
          <cell r="LH175"/>
          <cell r="LI175"/>
        </row>
        <row r="176">
          <cell r="D176">
            <v>4515</v>
          </cell>
          <cell r="E176" t="str">
            <v>Ostale pozajmice i krediti</v>
          </cell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  <cell r="BZ176"/>
          <cell r="CA176"/>
          <cell r="CB176"/>
          <cell r="CC176"/>
          <cell r="CD176"/>
          <cell r="CE176"/>
          <cell r="CF176"/>
          <cell r="CG176"/>
          <cell r="CH176"/>
          <cell r="CI176"/>
          <cell r="CJ176"/>
          <cell r="CK176"/>
          <cell r="CL176">
            <v>5000</v>
          </cell>
          <cell r="CM176">
            <v>57001.11</v>
          </cell>
          <cell r="CN176">
            <v>67666.66</v>
          </cell>
          <cell r="CO176">
            <v>220833.34</v>
          </cell>
          <cell r="CP176">
            <v>60000</v>
          </cell>
          <cell r="CQ176">
            <v>5000</v>
          </cell>
          <cell r="CR176">
            <v>27500</v>
          </cell>
          <cell r="CS176">
            <v>40000</v>
          </cell>
          <cell r="CT176">
            <v>15000</v>
          </cell>
          <cell r="CU176">
            <v>257284.19</v>
          </cell>
          <cell r="CV176">
            <v>69000</v>
          </cell>
          <cell r="CW176">
            <v>528496.68000000005</v>
          </cell>
          <cell r="CX176">
            <v>41666.67</v>
          </cell>
          <cell r="CY176">
            <v>208001.12</v>
          </cell>
          <cell r="CZ176">
            <v>0</v>
          </cell>
          <cell r="DA176">
            <v>0</v>
          </cell>
          <cell r="DB176">
            <v>0</v>
          </cell>
          <cell r="DC176">
            <v>126666.67</v>
          </cell>
          <cell r="DD176">
            <v>16000</v>
          </cell>
          <cell r="DE176">
            <v>15000</v>
          </cell>
          <cell r="DF176">
            <v>220500</v>
          </cell>
          <cell r="DG176">
            <v>5000</v>
          </cell>
          <cell r="DH176">
            <v>105666.66</v>
          </cell>
          <cell r="DI176">
            <v>313244.64999999997</v>
          </cell>
          <cell r="DJ176">
            <v>13003.12</v>
          </cell>
          <cell r="DK176">
            <v>14000</v>
          </cell>
          <cell r="DL176">
            <v>0</v>
          </cell>
          <cell r="DM176">
            <v>0</v>
          </cell>
          <cell r="DN176">
            <v>0</v>
          </cell>
          <cell r="DO176">
            <v>10500</v>
          </cell>
          <cell r="DP176">
            <v>163833.34</v>
          </cell>
          <cell r="DQ176">
            <v>161666.66999999998</v>
          </cell>
          <cell r="DR176">
            <v>0</v>
          </cell>
          <cell r="DS176">
            <v>331666.67</v>
          </cell>
          <cell r="DT176">
            <v>432566.31999999995</v>
          </cell>
          <cell r="DU176">
            <v>410000</v>
          </cell>
          <cell r="DV176">
            <v>138166.66999999998</v>
          </cell>
          <cell r="DW176">
            <v>0</v>
          </cell>
          <cell r="DX176">
            <v>160000</v>
          </cell>
          <cell r="DY176">
            <v>118000</v>
          </cell>
          <cell r="DZ176">
            <v>10000</v>
          </cell>
          <cell r="EB176"/>
          <cell r="EC176"/>
          <cell r="ED176"/>
          <cell r="EE176"/>
          <cell r="EF176"/>
          <cell r="EG176"/>
          <cell r="EH176"/>
          <cell r="EI176"/>
          <cell r="EJ176"/>
          <cell r="EK176"/>
          <cell r="EL176"/>
          <cell r="EM176"/>
          <cell r="EN176"/>
          <cell r="EO176"/>
          <cell r="EP176"/>
          <cell r="EQ176"/>
          <cell r="ER176"/>
          <cell r="ES176"/>
          <cell r="ET176"/>
          <cell r="EU176"/>
          <cell r="EV176"/>
          <cell r="EW176"/>
          <cell r="EX176"/>
          <cell r="EY176"/>
          <cell r="EZ176"/>
          <cell r="FA176"/>
          <cell r="FB176"/>
          <cell r="FC176"/>
          <cell r="FD176"/>
          <cell r="FE176"/>
          <cell r="FF176"/>
          <cell r="FG176"/>
          <cell r="FH176"/>
          <cell r="FI176"/>
          <cell r="FJ176"/>
          <cell r="FK176">
            <v>80000</v>
          </cell>
          <cell r="FL176"/>
          <cell r="FM176"/>
          <cell r="FN176"/>
          <cell r="FO176"/>
          <cell r="FP176"/>
          <cell r="FQ176"/>
          <cell r="FR176"/>
          <cell r="FS176"/>
          <cell r="FT176"/>
          <cell r="FU176"/>
          <cell r="FV176"/>
          <cell r="FW176"/>
          <cell r="FX176"/>
          <cell r="FY176"/>
          <cell r="FZ176"/>
          <cell r="GA176"/>
          <cell r="GB176"/>
          <cell r="GC176"/>
          <cell r="GD176"/>
          <cell r="GE176"/>
          <cell r="GF176"/>
          <cell r="GG176"/>
          <cell r="GH176"/>
          <cell r="GI176"/>
          <cell r="GJ176"/>
          <cell r="GK176"/>
          <cell r="GL176"/>
          <cell r="GM176"/>
          <cell r="GN176"/>
          <cell r="GO176"/>
          <cell r="GP176"/>
          <cell r="GQ176"/>
          <cell r="GR176"/>
          <cell r="GS176"/>
          <cell r="GT176"/>
          <cell r="GU176"/>
          <cell r="GV176"/>
          <cell r="GW176"/>
          <cell r="GX176"/>
          <cell r="GY176"/>
          <cell r="GZ176"/>
          <cell r="HA176"/>
          <cell r="HB176"/>
          <cell r="HC176"/>
          <cell r="HD176"/>
          <cell r="HE176"/>
          <cell r="HF176"/>
          <cell r="HG176"/>
          <cell r="HH176"/>
          <cell r="HI176"/>
          <cell r="HJ176"/>
          <cell r="HK176"/>
          <cell r="HL176"/>
          <cell r="HM176"/>
          <cell r="HN176"/>
          <cell r="HO176"/>
          <cell r="HP176"/>
          <cell r="HQ176"/>
          <cell r="HR176"/>
          <cell r="HS176"/>
          <cell r="HT176"/>
          <cell r="HU176"/>
          <cell r="HV176"/>
          <cell r="HW176"/>
          <cell r="HX176"/>
          <cell r="HY176"/>
          <cell r="HZ176"/>
          <cell r="IA176"/>
          <cell r="IB176"/>
          <cell r="IC176"/>
          <cell r="ID176"/>
          <cell r="IE176"/>
          <cell r="IF176"/>
          <cell r="IG176"/>
          <cell r="IH176"/>
          <cell r="II176"/>
          <cell r="IJ176"/>
          <cell r="IK176"/>
          <cell r="IL176"/>
          <cell r="IM176"/>
          <cell r="IN176"/>
          <cell r="IO176"/>
          <cell r="IP176"/>
          <cell r="IQ176"/>
          <cell r="IR176"/>
          <cell r="IS176"/>
          <cell r="IT176"/>
          <cell r="IU176"/>
          <cell r="IV176"/>
          <cell r="IW176"/>
          <cell r="IX176"/>
          <cell r="IY176"/>
          <cell r="IZ176"/>
          <cell r="JA176"/>
          <cell r="JB176"/>
          <cell r="JC176"/>
          <cell r="JD176"/>
          <cell r="JE176"/>
          <cell r="JF176"/>
          <cell r="JG176"/>
          <cell r="JH176"/>
          <cell r="JI176"/>
          <cell r="JJ176"/>
          <cell r="JK176"/>
          <cell r="JL176"/>
          <cell r="JM176"/>
          <cell r="JN176"/>
          <cell r="JO176"/>
          <cell r="JP176"/>
          <cell r="JQ176"/>
          <cell r="JR176"/>
          <cell r="JS176"/>
          <cell r="JT176"/>
          <cell r="JU176"/>
          <cell r="JV176"/>
          <cell r="JW176"/>
          <cell r="JX176"/>
          <cell r="JY176"/>
          <cell r="JZ176"/>
          <cell r="KA176"/>
          <cell r="KB176"/>
          <cell r="KC176"/>
          <cell r="KD176"/>
          <cell r="KE176"/>
          <cell r="KF176"/>
          <cell r="KG176"/>
          <cell r="KH176"/>
          <cell r="KI176"/>
          <cell r="KJ176"/>
          <cell r="KK176"/>
          <cell r="KL176"/>
          <cell r="KM176"/>
          <cell r="KN176"/>
          <cell r="KO176"/>
          <cell r="KP176"/>
          <cell r="KQ176"/>
          <cell r="KR176"/>
          <cell r="KS176"/>
          <cell r="KT176"/>
          <cell r="KU176"/>
          <cell r="KV176"/>
          <cell r="KW176"/>
          <cell r="KX176"/>
          <cell r="KY176"/>
          <cell r="KZ176"/>
          <cell r="LA176"/>
          <cell r="LB176"/>
          <cell r="LC176"/>
          <cell r="LD176"/>
          <cell r="LE176"/>
          <cell r="LF176"/>
          <cell r="LG176"/>
          <cell r="LH176"/>
          <cell r="LI176"/>
        </row>
        <row r="177">
          <cell r="A177" t="str">
            <v xml:space="preserve"> </v>
          </cell>
          <cell r="B177">
            <v>46</v>
          </cell>
          <cell r="E177" t="str">
            <v>Otplata dugova</v>
          </cell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  <cell r="BZ177"/>
          <cell r="CA177"/>
          <cell r="CB177"/>
          <cell r="CC177"/>
          <cell r="CD177"/>
          <cell r="CE177"/>
          <cell r="CF177"/>
          <cell r="CG177"/>
          <cell r="CH177"/>
          <cell r="CI177"/>
          <cell r="CJ177"/>
          <cell r="CK177"/>
          <cell r="CL177">
            <v>13535535.23</v>
          </cell>
          <cell r="CM177">
            <v>1235188.6600000001</v>
          </cell>
          <cell r="CN177">
            <v>5069298.5799999991</v>
          </cell>
          <cell r="CO177">
            <v>5426716.3900000006</v>
          </cell>
          <cell r="CP177">
            <v>4462597.3999999994</v>
          </cell>
          <cell r="CQ177">
            <v>12284472.710000001</v>
          </cell>
          <cell r="CR177">
            <v>19258533.780000001</v>
          </cell>
          <cell r="CS177">
            <v>10735160.850000001</v>
          </cell>
          <cell r="CT177">
            <v>19194056.120000001</v>
          </cell>
          <cell r="CU177">
            <v>11227719.770000001</v>
          </cell>
          <cell r="CV177">
            <v>7409763.3200000003</v>
          </cell>
          <cell r="CW177">
            <v>64186408.939999998</v>
          </cell>
          <cell r="CX177">
            <v>2995587.7600000002</v>
          </cell>
          <cell r="CY177">
            <v>3336299.88</v>
          </cell>
          <cell r="CZ177">
            <v>7984326.129999999</v>
          </cell>
          <cell r="DA177">
            <v>37331422.000000007</v>
          </cell>
          <cell r="DB177">
            <v>9651336.870000001</v>
          </cell>
          <cell r="DC177">
            <v>51081075.510000005</v>
          </cell>
          <cell r="DD177">
            <v>31417546.140000001</v>
          </cell>
          <cell r="DE177">
            <v>4545826.76</v>
          </cell>
          <cell r="DF177">
            <v>14570015.650000002</v>
          </cell>
          <cell r="DG177">
            <v>10152744.359999999</v>
          </cell>
          <cell r="DH177">
            <v>5468562.75</v>
          </cell>
          <cell r="DI177">
            <v>31216208.469999999</v>
          </cell>
          <cell r="DJ177">
            <v>30743987.649999999</v>
          </cell>
          <cell r="DK177">
            <v>41933056.25</v>
          </cell>
          <cell r="DL177">
            <v>60545576.710000008</v>
          </cell>
          <cell r="DM177">
            <v>39716380.309999995</v>
          </cell>
          <cell r="DN177">
            <v>5165036.2</v>
          </cell>
          <cell r="DO177">
            <v>34898791.960000001</v>
          </cell>
          <cell r="DP177">
            <v>65561192.199999996</v>
          </cell>
          <cell r="DQ177">
            <v>41358707.579999998</v>
          </cell>
          <cell r="DR177">
            <v>179757421.46000001</v>
          </cell>
          <cell r="DS177">
            <v>5631090.1799999997</v>
          </cell>
          <cell r="DT177">
            <v>5375527.7300000004</v>
          </cell>
          <cell r="DU177">
            <v>31056200.529999994</v>
          </cell>
          <cell r="DV177">
            <v>16619750.74</v>
          </cell>
          <cell r="DW177">
            <v>1379235.0899999999</v>
          </cell>
          <cell r="DX177">
            <v>23229015.260000002</v>
          </cell>
          <cell r="DY177">
            <v>8252837.79</v>
          </cell>
          <cell r="DZ177"/>
          <cell r="EB177"/>
          <cell r="EC177">
            <v>30149651.920000002</v>
          </cell>
          <cell r="ED177"/>
          <cell r="EE177"/>
          <cell r="EF177"/>
          <cell r="EG177"/>
          <cell r="EH177"/>
          <cell r="EI177"/>
          <cell r="EJ177"/>
          <cell r="EK177"/>
          <cell r="EL177"/>
          <cell r="EM177"/>
          <cell r="EN177"/>
          <cell r="EO177"/>
          <cell r="EP177"/>
          <cell r="EQ177"/>
          <cell r="ER177"/>
          <cell r="ES177"/>
          <cell r="ET177">
            <v>27871672.789999999</v>
          </cell>
          <cell r="EU177">
            <v>56704926.840000004</v>
          </cell>
          <cell r="EV177">
            <v>21093802.77</v>
          </cell>
          <cell r="EW177">
            <v>22441147.859999999</v>
          </cell>
          <cell r="EX177">
            <v>16011539.029999999</v>
          </cell>
          <cell r="EY177"/>
          <cell r="EZ177"/>
          <cell r="FA177">
            <v>40542466.609999999</v>
          </cell>
          <cell r="FB177"/>
          <cell r="FC177"/>
          <cell r="FD177"/>
          <cell r="FE177"/>
          <cell r="FF177"/>
          <cell r="FG177"/>
          <cell r="FH177"/>
          <cell r="FI177"/>
          <cell r="FJ177"/>
          <cell r="FK177"/>
          <cell r="FL177"/>
          <cell r="FM177"/>
          <cell r="FN177"/>
          <cell r="FO177"/>
          <cell r="FP177"/>
          <cell r="FQ177"/>
          <cell r="FR177"/>
          <cell r="FS177"/>
          <cell r="FT177"/>
          <cell r="FU177"/>
          <cell r="FV177"/>
          <cell r="FW177"/>
          <cell r="FX177"/>
          <cell r="FY177"/>
          <cell r="FZ177"/>
          <cell r="GA177"/>
          <cell r="GB177"/>
          <cell r="GC177"/>
          <cell r="GD177"/>
          <cell r="GE177"/>
          <cell r="GF177"/>
          <cell r="GG177"/>
          <cell r="GH177"/>
          <cell r="GI177"/>
          <cell r="GJ177"/>
          <cell r="GK177"/>
          <cell r="GL177"/>
          <cell r="GM177"/>
          <cell r="GN177"/>
          <cell r="GO177"/>
          <cell r="GP177"/>
          <cell r="GQ177"/>
          <cell r="GR177"/>
          <cell r="GS177"/>
          <cell r="GT177"/>
          <cell r="GU177"/>
          <cell r="GV177"/>
          <cell r="GW177"/>
          <cell r="GX177"/>
          <cell r="GY177"/>
          <cell r="GZ177"/>
          <cell r="HA177"/>
          <cell r="HB177"/>
          <cell r="HC177"/>
          <cell r="HD177"/>
          <cell r="HE177"/>
          <cell r="HF177"/>
          <cell r="HG177"/>
          <cell r="HH177"/>
          <cell r="HI177"/>
          <cell r="HJ177"/>
          <cell r="HK177"/>
          <cell r="HL177"/>
          <cell r="HM177"/>
          <cell r="HN177"/>
          <cell r="HO177"/>
          <cell r="HP177"/>
          <cell r="HQ177"/>
          <cell r="HR177"/>
          <cell r="HS177"/>
          <cell r="HT177"/>
          <cell r="HU177"/>
          <cell r="HV177"/>
          <cell r="HW177"/>
          <cell r="HX177"/>
          <cell r="HY177"/>
          <cell r="HZ177"/>
          <cell r="IA177"/>
          <cell r="IB177"/>
          <cell r="IC177"/>
          <cell r="ID177"/>
          <cell r="IE177"/>
          <cell r="IF177"/>
          <cell r="IG177"/>
          <cell r="IH177"/>
          <cell r="II177"/>
          <cell r="IJ177"/>
          <cell r="IK177"/>
          <cell r="IL177"/>
          <cell r="IM177"/>
          <cell r="IN177"/>
          <cell r="IO177"/>
          <cell r="IP177"/>
          <cell r="IQ177"/>
          <cell r="IR177"/>
          <cell r="IS177"/>
          <cell r="IT177"/>
          <cell r="IU177"/>
          <cell r="IV177"/>
          <cell r="IW177"/>
          <cell r="IX177"/>
          <cell r="IY177"/>
          <cell r="IZ177"/>
          <cell r="JA177"/>
          <cell r="JB177"/>
          <cell r="JC177"/>
          <cell r="JD177"/>
          <cell r="JE177"/>
          <cell r="JF177"/>
          <cell r="JG177"/>
          <cell r="JH177"/>
          <cell r="JI177"/>
          <cell r="JJ177"/>
          <cell r="JK177"/>
          <cell r="JL177"/>
          <cell r="JM177"/>
          <cell r="JN177"/>
          <cell r="JO177"/>
          <cell r="JP177"/>
          <cell r="JQ177"/>
          <cell r="JR177"/>
          <cell r="JS177"/>
          <cell r="JT177"/>
          <cell r="JU177"/>
          <cell r="JV177"/>
          <cell r="JW177"/>
          <cell r="JX177"/>
          <cell r="JY177"/>
          <cell r="JZ177"/>
          <cell r="KA177"/>
          <cell r="KB177"/>
          <cell r="KC177"/>
          <cell r="KD177"/>
          <cell r="KE177"/>
          <cell r="KF177"/>
          <cell r="KG177"/>
          <cell r="KH177"/>
          <cell r="KI177"/>
          <cell r="KJ177"/>
          <cell r="KK177"/>
          <cell r="KL177"/>
          <cell r="KM177"/>
          <cell r="KN177"/>
          <cell r="KO177"/>
          <cell r="KP177"/>
          <cell r="KQ177"/>
          <cell r="KR177"/>
          <cell r="KS177"/>
          <cell r="KT177"/>
          <cell r="KU177"/>
          <cell r="KV177"/>
          <cell r="KW177"/>
          <cell r="KX177"/>
          <cell r="KY177"/>
          <cell r="KZ177"/>
          <cell r="LA177"/>
          <cell r="LB177"/>
          <cell r="LC177"/>
          <cell r="LD177"/>
          <cell r="LE177"/>
          <cell r="LF177"/>
          <cell r="LG177"/>
          <cell r="LH177"/>
          <cell r="LI177"/>
        </row>
        <row r="178">
          <cell r="C178">
            <v>461</v>
          </cell>
          <cell r="D178">
            <v>461</v>
          </cell>
          <cell r="E178" t="str">
            <v>Otplata duga</v>
          </cell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  <cell r="BZ178"/>
          <cell r="CA178"/>
          <cell r="CB178"/>
          <cell r="CC178"/>
          <cell r="CD178"/>
          <cell r="CE178"/>
          <cell r="CF178"/>
          <cell r="CG178"/>
          <cell r="CH178"/>
          <cell r="CI178"/>
          <cell r="CJ178"/>
          <cell r="CK178"/>
          <cell r="CL178">
            <v>13535535.23</v>
          </cell>
          <cell r="CM178">
            <v>1235188.6600000001</v>
          </cell>
          <cell r="CN178">
            <v>5069298.5799999991</v>
          </cell>
          <cell r="CO178">
            <v>5426716.3900000006</v>
          </cell>
          <cell r="CP178">
            <v>4462597.3999999994</v>
          </cell>
          <cell r="CQ178">
            <v>12284472.710000001</v>
          </cell>
          <cell r="CR178">
            <v>19258533.780000001</v>
          </cell>
          <cell r="CS178">
            <v>10735160.850000001</v>
          </cell>
          <cell r="CT178">
            <v>19194056.120000001</v>
          </cell>
          <cell r="CU178">
            <v>11227719.770000001</v>
          </cell>
          <cell r="CV178">
            <v>7409763.3200000003</v>
          </cell>
          <cell r="CW178">
            <v>64186408.939999998</v>
          </cell>
          <cell r="CX178">
            <v>3364477.11</v>
          </cell>
          <cell r="CY178">
            <v>45654816.32</v>
          </cell>
          <cell r="CZ178">
            <v>22205420.34</v>
          </cell>
          <cell r="DA178">
            <v>49258983</v>
          </cell>
          <cell r="DB178">
            <v>94499075.870000005</v>
          </cell>
          <cell r="DC178">
            <v>51081075.510000005</v>
          </cell>
          <cell r="DD178">
            <v>44974508.479999997</v>
          </cell>
          <cell r="DE178">
            <v>44341927.229999997</v>
          </cell>
          <cell r="DF178">
            <v>30493617.170000002</v>
          </cell>
          <cell r="DG178">
            <v>12243195.890000001</v>
          </cell>
          <cell r="DH178">
            <v>5841018.7400000002</v>
          </cell>
          <cell r="DI178">
            <v>30843752.48</v>
          </cell>
          <cell r="DJ178">
            <v>30743987.649999999</v>
          </cell>
          <cell r="DK178">
            <v>41933056.25</v>
          </cell>
          <cell r="DL178">
            <v>60545576.710000008</v>
          </cell>
          <cell r="DM178">
            <v>39716380.309999995</v>
          </cell>
          <cell r="DN178">
            <v>5165036.2</v>
          </cell>
          <cell r="DO178">
            <v>34898791.960000001</v>
          </cell>
          <cell r="DP178">
            <v>65561192.199999996</v>
          </cell>
          <cell r="DQ178">
            <v>41358707.579999998</v>
          </cell>
          <cell r="DR178">
            <v>179757421.46000001</v>
          </cell>
          <cell r="DS178">
            <v>5631090.1799999997</v>
          </cell>
          <cell r="DT178">
            <v>5375527.7300000004</v>
          </cell>
          <cell r="DU178">
            <v>31056200.529999994</v>
          </cell>
          <cell r="DV178">
            <v>16619750.74</v>
          </cell>
          <cell r="DW178">
            <v>1379235.0899999999</v>
          </cell>
          <cell r="DX178">
            <v>23229015.260000002</v>
          </cell>
          <cell r="DY178">
            <v>8252837.79</v>
          </cell>
          <cell r="DZ178"/>
          <cell r="EB178"/>
          <cell r="EC178">
            <v>26917709.039999999</v>
          </cell>
          <cell r="ED178"/>
          <cell r="EE178"/>
          <cell r="EF178"/>
          <cell r="EG178"/>
          <cell r="ET178">
            <v>26200164.98</v>
          </cell>
          <cell r="EU178">
            <v>54488971.759999998</v>
          </cell>
          <cell r="EV178">
            <v>19066024.489999998</v>
          </cell>
          <cell r="EW178">
            <v>19981471.989999998</v>
          </cell>
          <cell r="EX178">
            <v>14760695.76</v>
          </cell>
          <cell r="EY178"/>
          <cell r="EZ178"/>
          <cell r="FA178">
            <v>39580105.140000001</v>
          </cell>
          <cell r="FB178"/>
          <cell r="FC178"/>
          <cell r="FD178"/>
          <cell r="FE178"/>
          <cell r="FF178"/>
          <cell r="FG178"/>
          <cell r="FH178"/>
          <cell r="FI178"/>
          <cell r="FJ178"/>
          <cell r="FK178"/>
          <cell r="FL178"/>
          <cell r="FM178"/>
          <cell r="FN178"/>
          <cell r="FO178"/>
          <cell r="FP178"/>
          <cell r="FQ178"/>
          <cell r="FR178"/>
          <cell r="FS178"/>
          <cell r="FT178"/>
          <cell r="FU178"/>
          <cell r="FV178"/>
          <cell r="FW178"/>
          <cell r="FX178"/>
          <cell r="FY178"/>
          <cell r="FZ178"/>
          <cell r="GA178"/>
          <cell r="GB178"/>
          <cell r="GC178"/>
          <cell r="GD178"/>
          <cell r="GE178"/>
          <cell r="GF178"/>
          <cell r="GG178"/>
          <cell r="GH178"/>
          <cell r="GI178"/>
          <cell r="GJ178"/>
          <cell r="GK178"/>
          <cell r="GL178"/>
          <cell r="GM178"/>
          <cell r="GN178"/>
          <cell r="GO178"/>
          <cell r="GP178"/>
          <cell r="GQ178"/>
          <cell r="GR178"/>
          <cell r="GS178"/>
          <cell r="GT178"/>
          <cell r="GU178"/>
          <cell r="GV178"/>
          <cell r="GW178"/>
          <cell r="GX178"/>
          <cell r="GY178"/>
          <cell r="GZ178"/>
          <cell r="HA178"/>
          <cell r="HB178"/>
          <cell r="HC178"/>
          <cell r="HD178"/>
          <cell r="HE178"/>
          <cell r="HF178"/>
          <cell r="HG178"/>
          <cell r="HH178"/>
          <cell r="HI178"/>
          <cell r="HJ178"/>
          <cell r="HK178"/>
          <cell r="HL178"/>
          <cell r="HM178"/>
          <cell r="HN178"/>
          <cell r="HO178"/>
          <cell r="HP178"/>
          <cell r="HQ178"/>
          <cell r="HR178"/>
          <cell r="HS178"/>
          <cell r="HT178"/>
          <cell r="HU178"/>
          <cell r="HV178"/>
          <cell r="HW178"/>
          <cell r="HX178"/>
          <cell r="HY178"/>
          <cell r="HZ178"/>
          <cell r="IA178"/>
          <cell r="IB178"/>
          <cell r="IC178"/>
          <cell r="ID178"/>
          <cell r="IE178"/>
          <cell r="IF178"/>
          <cell r="IG178"/>
          <cell r="IH178"/>
          <cell r="II178"/>
          <cell r="IJ178"/>
          <cell r="IK178"/>
          <cell r="IL178"/>
          <cell r="IM178"/>
          <cell r="IN178"/>
          <cell r="IO178"/>
          <cell r="IP178"/>
          <cell r="IQ178"/>
          <cell r="IR178"/>
          <cell r="IS178"/>
          <cell r="IT178"/>
          <cell r="IU178"/>
          <cell r="IV178"/>
          <cell r="IW178"/>
          <cell r="IX178"/>
          <cell r="IY178"/>
          <cell r="IZ178"/>
          <cell r="JA178"/>
          <cell r="JB178"/>
          <cell r="JC178"/>
          <cell r="JD178"/>
          <cell r="JE178"/>
          <cell r="JF178"/>
          <cell r="JG178"/>
          <cell r="JH178"/>
          <cell r="JI178"/>
          <cell r="JJ178"/>
          <cell r="JK178"/>
          <cell r="JL178"/>
          <cell r="JM178"/>
          <cell r="JN178"/>
          <cell r="JO178"/>
          <cell r="JP178"/>
          <cell r="JQ178"/>
          <cell r="JR178"/>
          <cell r="JS178"/>
          <cell r="JT178"/>
          <cell r="JU178"/>
          <cell r="JV178"/>
          <cell r="JW178"/>
          <cell r="JX178"/>
          <cell r="JY178"/>
          <cell r="JZ178"/>
          <cell r="KA178"/>
          <cell r="KB178"/>
          <cell r="KC178"/>
          <cell r="KD178"/>
          <cell r="KE178"/>
          <cell r="KF178"/>
          <cell r="KG178"/>
          <cell r="KH178"/>
          <cell r="KI178"/>
          <cell r="KJ178"/>
          <cell r="KK178"/>
          <cell r="KL178"/>
          <cell r="KM178"/>
          <cell r="KN178"/>
          <cell r="KO178"/>
          <cell r="KP178"/>
          <cell r="KQ178"/>
          <cell r="KR178"/>
          <cell r="KS178"/>
          <cell r="KT178"/>
          <cell r="KU178"/>
          <cell r="KV178"/>
          <cell r="KW178"/>
          <cell r="KX178"/>
          <cell r="KY178"/>
          <cell r="KZ178"/>
          <cell r="LA178"/>
          <cell r="LB178"/>
          <cell r="LC178"/>
          <cell r="LD178"/>
          <cell r="LE178"/>
          <cell r="LF178"/>
          <cell r="LG178"/>
          <cell r="LH178"/>
          <cell r="LI178"/>
        </row>
        <row r="179">
          <cell r="D179">
            <v>4611</v>
          </cell>
          <cell r="E179" t="str">
            <v>Otplata hartija od vrijednosti i kredita rezidentima</v>
          </cell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  <cell r="BZ179"/>
          <cell r="CA179"/>
          <cell r="CB179"/>
          <cell r="CC179"/>
          <cell r="CD179"/>
          <cell r="CE179"/>
          <cell r="CF179"/>
          <cell r="CG179"/>
          <cell r="CH179"/>
          <cell r="CI179"/>
          <cell r="CJ179"/>
          <cell r="CK179"/>
          <cell r="CL179">
            <v>10400865.82</v>
          </cell>
          <cell r="CM179">
            <v>1076386.28</v>
          </cell>
          <cell r="CN179">
            <v>1750313.7699999998</v>
          </cell>
          <cell r="CO179">
            <v>3128301.99</v>
          </cell>
          <cell r="CP179">
            <v>1945669.64</v>
          </cell>
          <cell r="CQ179">
            <v>989736.54</v>
          </cell>
          <cell r="CR179">
            <v>4774307.7200000007</v>
          </cell>
          <cell r="CS179">
            <v>9944955.370000001</v>
          </cell>
          <cell r="CT179">
            <v>12179630.32</v>
          </cell>
          <cell r="CU179">
            <v>7710797.4800000004</v>
          </cell>
          <cell r="CV179">
            <v>4899072.42</v>
          </cell>
          <cell r="CW179">
            <v>48820983.07</v>
          </cell>
          <cell r="CX179">
            <v>572002.06000000006</v>
          </cell>
          <cell r="CY179">
            <v>44794132.240000002</v>
          </cell>
          <cell r="CZ179">
            <v>18738041.850000001</v>
          </cell>
          <cell r="DA179">
            <v>15513177.07</v>
          </cell>
          <cell r="DB179">
            <v>4831056.79</v>
          </cell>
          <cell r="DC179">
            <v>35593419.079999998</v>
          </cell>
          <cell r="DD179">
            <v>30604399.73</v>
          </cell>
          <cell r="DE179">
            <v>43355572.060000002</v>
          </cell>
          <cell r="DF179">
            <v>26101000.149999999</v>
          </cell>
          <cell r="DG179">
            <v>8338399.5899999999</v>
          </cell>
          <cell r="DH179">
            <v>1025122.19</v>
          </cell>
          <cell r="DI179">
            <v>9580429.8499999996</v>
          </cell>
          <cell r="DJ179">
            <v>14310568.83</v>
          </cell>
          <cell r="DK179">
            <v>40814379.619999997</v>
          </cell>
          <cell r="DL179">
            <v>48535287.670000002</v>
          </cell>
          <cell r="DM179">
            <v>4348886.3999999994</v>
          </cell>
          <cell r="DN179">
            <v>97613.569999999992</v>
          </cell>
          <cell r="DO179">
            <v>13454297.34</v>
          </cell>
          <cell r="DP179">
            <v>37597928.459999993</v>
          </cell>
          <cell r="DQ179">
            <v>40099266.369999997</v>
          </cell>
          <cell r="DR179">
            <v>12696185.689999999</v>
          </cell>
          <cell r="DS179">
            <v>100557.85</v>
          </cell>
          <cell r="DT179">
            <v>100930.69</v>
          </cell>
          <cell r="DU179">
            <v>9553749.629999999</v>
          </cell>
          <cell r="DV179">
            <v>16586331.92</v>
          </cell>
          <cell r="DW179">
            <v>40102784.689999998</v>
          </cell>
          <cell r="DX179">
            <v>34153922.979999997</v>
          </cell>
          <cell r="DY179">
            <v>11303919.65</v>
          </cell>
          <cell r="DZ179">
            <v>104634.18</v>
          </cell>
          <cell r="EA179">
            <v>7652930.54</v>
          </cell>
          <cell r="EB179">
            <v>17783759.899999999</v>
          </cell>
          <cell r="EC179">
            <v>65876428.729999997</v>
          </cell>
          <cell r="ED179">
            <v>9291204.8200000003</v>
          </cell>
          <cell r="EE179">
            <v>13507697.57</v>
          </cell>
          <cell r="EF179">
            <v>108168.99</v>
          </cell>
          <cell r="EG179">
            <v>8974836.0099999998</v>
          </cell>
          <cell r="EH179">
            <v>16509330.02</v>
          </cell>
          <cell r="EI179">
            <v>40459986.270000003</v>
          </cell>
          <cell r="EJ179">
            <v>28547623.149999999</v>
          </cell>
          <cell r="EK179">
            <v>111178.77</v>
          </cell>
          <cell r="EL179">
            <v>861846.67</v>
          </cell>
          <cell r="EM179">
            <v>18678429.690000001</v>
          </cell>
          <cell r="EN179">
            <v>25930516.890000001</v>
          </cell>
          <cell r="EO179">
            <v>65870871.859999999</v>
          </cell>
          <cell r="EP179">
            <v>8684013.8599999994</v>
          </cell>
          <cell r="EQ179">
            <v>2314998.5699999998</v>
          </cell>
          <cell r="ER179">
            <v>865501.84</v>
          </cell>
          <cell r="ES179">
            <v>17178358.239999998</v>
          </cell>
          <cell r="ET179">
            <v>24566746.16</v>
          </cell>
          <cell r="EU179">
            <v>50952373.509999998</v>
          </cell>
          <cell r="EV179">
            <v>7051404.0099999998</v>
          </cell>
          <cell r="EW179">
            <v>2231658.5099999998</v>
          </cell>
          <cell r="EX179">
            <v>831498.83</v>
          </cell>
          <cell r="EY179">
            <v>4420027.8</v>
          </cell>
          <cell r="EZ179">
            <v>42332347.200000003</v>
          </cell>
          <cell r="FA179">
            <v>95932773.739999995</v>
          </cell>
          <cell r="FB179">
            <v>1208382.96</v>
          </cell>
          <cell r="FC179">
            <v>2260146.02</v>
          </cell>
          <cell r="FD179">
            <v>834069.65</v>
          </cell>
          <cell r="FE179">
            <v>2202164.71</v>
          </cell>
          <cell r="FF179">
            <v>18084948.579999998</v>
          </cell>
          <cell r="FG179">
            <v>64835364.859999999</v>
          </cell>
          <cell r="FH179">
            <v>1062241.2</v>
          </cell>
          <cell r="FI179">
            <v>2291816.1800000002</v>
          </cell>
          <cell r="FJ179">
            <v>5836708.6600000001</v>
          </cell>
          <cell r="FK179">
            <v>1304074.52</v>
          </cell>
          <cell r="FL179">
            <v>18837613.199999999</v>
          </cell>
          <cell r="FM179">
            <v>54838105.140000001</v>
          </cell>
          <cell r="FN179">
            <v>1831381.37</v>
          </cell>
          <cell r="FO179">
            <v>6571880.8899999997</v>
          </cell>
          <cell r="FP179">
            <v>839474.95</v>
          </cell>
          <cell r="FQ179">
            <v>2081948.73</v>
          </cell>
          <cell r="FR179"/>
          <cell r="FS179"/>
          <cell r="FT179"/>
          <cell r="FU179"/>
          <cell r="FV179"/>
          <cell r="FW179"/>
          <cell r="FX179"/>
          <cell r="FY179"/>
          <cell r="FZ179"/>
          <cell r="GA179"/>
          <cell r="GB179"/>
          <cell r="GC179"/>
          <cell r="GD179"/>
          <cell r="GE179"/>
          <cell r="GF179"/>
          <cell r="GG179"/>
          <cell r="GH179"/>
          <cell r="GI179"/>
          <cell r="GJ179"/>
          <cell r="GK179"/>
          <cell r="GL179"/>
          <cell r="GM179"/>
          <cell r="GN179"/>
          <cell r="GO179"/>
          <cell r="GP179"/>
          <cell r="GQ179"/>
          <cell r="GR179"/>
          <cell r="GS179"/>
          <cell r="GT179"/>
          <cell r="GU179"/>
          <cell r="GV179"/>
          <cell r="GW179"/>
          <cell r="GX179"/>
          <cell r="GY179"/>
          <cell r="GZ179"/>
          <cell r="HA179"/>
          <cell r="HB179"/>
          <cell r="HC179"/>
          <cell r="HD179"/>
          <cell r="HE179"/>
          <cell r="HF179"/>
          <cell r="HG179"/>
          <cell r="HH179"/>
          <cell r="HI179"/>
          <cell r="HJ179"/>
          <cell r="HK179"/>
          <cell r="HL179"/>
          <cell r="HM179"/>
          <cell r="HN179"/>
          <cell r="HO179"/>
          <cell r="HP179"/>
          <cell r="HQ179"/>
          <cell r="HR179"/>
          <cell r="HS179"/>
          <cell r="HT179"/>
          <cell r="HU179"/>
          <cell r="HV179"/>
          <cell r="HW179"/>
          <cell r="HX179"/>
          <cell r="HY179"/>
          <cell r="HZ179"/>
          <cell r="IA179"/>
          <cell r="IB179"/>
          <cell r="IC179"/>
          <cell r="ID179"/>
          <cell r="IE179"/>
          <cell r="IF179"/>
          <cell r="IG179"/>
          <cell r="IH179"/>
          <cell r="II179"/>
          <cell r="IJ179"/>
          <cell r="IK179"/>
          <cell r="IL179"/>
          <cell r="IM179"/>
          <cell r="IN179"/>
          <cell r="IO179"/>
          <cell r="IP179"/>
          <cell r="IQ179"/>
          <cell r="IR179"/>
          <cell r="IS179"/>
          <cell r="IT179"/>
          <cell r="IU179"/>
          <cell r="IV179"/>
          <cell r="IW179"/>
          <cell r="IX179"/>
          <cell r="IY179"/>
          <cell r="IZ179"/>
          <cell r="JA179"/>
          <cell r="JB179"/>
          <cell r="JC179"/>
          <cell r="JD179"/>
          <cell r="JE179"/>
          <cell r="JF179"/>
          <cell r="JG179"/>
          <cell r="JH179"/>
          <cell r="JI179"/>
          <cell r="JJ179"/>
          <cell r="JK179"/>
          <cell r="JL179"/>
          <cell r="JM179"/>
          <cell r="JN179"/>
          <cell r="JO179"/>
          <cell r="JP179"/>
          <cell r="JQ179"/>
          <cell r="JR179"/>
          <cell r="JS179"/>
          <cell r="JT179"/>
          <cell r="JU179"/>
          <cell r="JV179"/>
          <cell r="JW179"/>
          <cell r="JX179"/>
          <cell r="JY179"/>
          <cell r="JZ179"/>
          <cell r="KA179"/>
          <cell r="KB179"/>
          <cell r="KC179"/>
          <cell r="KD179"/>
          <cell r="KE179"/>
          <cell r="KF179"/>
          <cell r="KG179"/>
          <cell r="KH179"/>
          <cell r="KI179"/>
          <cell r="KJ179"/>
          <cell r="KK179"/>
          <cell r="KL179"/>
          <cell r="KM179"/>
          <cell r="KN179"/>
          <cell r="KO179"/>
          <cell r="KP179"/>
          <cell r="KQ179"/>
          <cell r="KR179"/>
          <cell r="KS179"/>
          <cell r="KT179"/>
          <cell r="KU179"/>
          <cell r="KV179"/>
          <cell r="KW179"/>
          <cell r="KX179"/>
          <cell r="KY179"/>
          <cell r="KZ179"/>
          <cell r="LA179"/>
          <cell r="LB179"/>
          <cell r="LC179"/>
          <cell r="LD179"/>
          <cell r="LE179"/>
          <cell r="LF179"/>
          <cell r="LG179"/>
          <cell r="LH179"/>
          <cell r="LI179"/>
        </row>
        <row r="180">
          <cell r="D180">
            <v>4612</v>
          </cell>
          <cell r="E180" t="str">
            <v>Otplata hartija od vrijednosti i kredita nerezidentima</v>
          </cell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  <cell r="BZ180"/>
          <cell r="CA180"/>
          <cell r="CB180"/>
          <cell r="CC180"/>
          <cell r="CD180"/>
          <cell r="CE180"/>
          <cell r="CF180"/>
          <cell r="CG180"/>
          <cell r="CH180"/>
          <cell r="CI180"/>
          <cell r="CJ180"/>
          <cell r="CK180"/>
          <cell r="CL180">
            <v>3134669.4099999997</v>
          </cell>
          <cell r="CM180">
            <v>158802.38</v>
          </cell>
          <cell r="CN180">
            <v>3318984.8099999996</v>
          </cell>
          <cell r="CO180">
            <v>2298414.4</v>
          </cell>
          <cell r="CP180">
            <v>2516927.7599999998</v>
          </cell>
          <cell r="CQ180">
            <v>11294736.17</v>
          </cell>
          <cell r="CR180">
            <v>14484226.060000002</v>
          </cell>
          <cell r="CS180">
            <v>790205.48</v>
          </cell>
          <cell r="CT180">
            <v>7014425.7999999998</v>
          </cell>
          <cell r="CU180">
            <v>3516922.290000001</v>
          </cell>
          <cell r="CV180">
            <v>2510690.9000000004</v>
          </cell>
          <cell r="CW180">
            <v>15365425.870000001</v>
          </cell>
          <cell r="CX180">
            <v>2792475.05</v>
          </cell>
          <cell r="CY180">
            <v>860684.08</v>
          </cell>
          <cell r="CZ180">
            <v>3467378.49</v>
          </cell>
          <cell r="DA180">
            <v>33545805.93</v>
          </cell>
          <cell r="DB180">
            <v>89568019.079999998</v>
          </cell>
          <cell r="DC180">
            <v>15387656.430000003</v>
          </cell>
          <cell r="DD180">
            <v>14270108.75</v>
          </cell>
          <cell r="DE180">
            <v>986355.17</v>
          </cell>
          <cell r="DF180">
            <v>4392617.0199999996</v>
          </cell>
          <cell r="DG180">
            <v>3804796.3</v>
          </cell>
          <cell r="DH180">
            <v>4815896.55</v>
          </cell>
          <cell r="DI180">
            <v>21163322.629999999</v>
          </cell>
          <cell r="DJ180">
            <v>16433418.82</v>
          </cell>
          <cell r="DK180">
            <v>1118676.6299999999</v>
          </cell>
          <cell r="DL180">
            <v>12010289.040000005</v>
          </cell>
          <cell r="DM180">
            <v>35367493.909999996</v>
          </cell>
          <cell r="DN180">
            <v>5067422.63</v>
          </cell>
          <cell r="DO180">
            <v>21444494.620000001</v>
          </cell>
          <cell r="DP180">
            <v>27963263.740000002</v>
          </cell>
          <cell r="DQ180">
            <v>1259441.21</v>
          </cell>
          <cell r="DR180">
            <v>167061235.77000001</v>
          </cell>
          <cell r="DS180">
            <v>5530532.3300000001</v>
          </cell>
          <cell r="DT180">
            <v>5274597.04</v>
          </cell>
          <cell r="DU180">
            <v>21502450.899999995</v>
          </cell>
          <cell r="DV180">
            <v>16433418.82</v>
          </cell>
          <cell r="DW180">
            <v>1276450.3999999999</v>
          </cell>
          <cell r="DX180">
            <v>12225107.449999999</v>
          </cell>
          <cell r="DY180">
            <v>179944918.13999999</v>
          </cell>
          <cell r="DZ180">
            <v>4911459.87</v>
          </cell>
          <cell r="EA180">
            <v>21164551.23</v>
          </cell>
          <cell r="EB180">
            <v>24633418.82</v>
          </cell>
          <cell r="EC180">
            <v>1391280.31</v>
          </cell>
          <cell r="ED180">
            <v>12961164.189999999</v>
          </cell>
          <cell r="EE180">
            <v>4513519.3899999997</v>
          </cell>
          <cell r="EF180">
            <v>5916393.0599999996</v>
          </cell>
          <cell r="EG180">
            <v>22297884.649999999</v>
          </cell>
          <cell r="EH180">
            <v>1802308.17</v>
          </cell>
          <cell r="EI180">
            <v>1892608.13</v>
          </cell>
          <cell r="EJ180">
            <v>7944436.3899999997</v>
          </cell>
          <cell r="EK180">
            <v>65321070.240000002</v>
          </cell>
          <cell r="EL180">
            <v>5208332.1500000004</v>
          </cell>
          <cell r="EM180">
            <v>11220533.199999999</v>
          </cell>
          <cell r="EN180">
            <v>9633419.2899999991</v>
          </cell>
          <cell r="EO180">
            <v>2539646.15</v>
          </cell>
          <cell r="EP180">
            <v>4390481.9000000004</v>
          </cell>
          <cell r="EQ180">
            <v>4884517.4000000004</v>
          </cell>
          <cell r="ER180">
            <v>6156717.2599999998</v>
          </cell>
          <cell r="ES180">
            <v>11593842.74</v>
          </cell>
          <cell r="ET180">
            <v>1633418.82</v>
          </cell>
          <cell r="EU180">
            <v>3536598.25</v>
          </cell>
          <cell r="EV180">
            <v>12014620.48</v>
          </cell>
          <cell r="EW180">
            <v>380100813.48000002</v>
          </cell>
          <cell r="EX180">
            <v>13929196.93</v>
          </cell>
          <cell r="EY180">
            <v>8509523.0099999998</v>
          </cell>
          <cell r="EZ180">
            <v>1633418.82</v>
          </cell>
          <cell r="FA180">
            <v>2647331.4</v>
          </cell>
          <cell r="FB180">
            <v>16215322.939999999</v>
          </cell>
          <cell r="FC180">
            <v>3771846.45</v>
          </cell>
          <cell r="FD180">
            <v>8756253.1600000001</v>
          </cell>
          <cell r="FE180">
            <v>8709523.0700000003</v>
          </cell>
          <cell r="FF180">
            <v>1433418.82</v>
          </cell>
          <cell r="FG180">
            <v>2530058.2599999998</v>
          </cell>
          <cell r="FH180">
            <v>16724343.27</v>
          </cell>
          <cell r="FI180">
            <v>16010234.699999999</v>
          </cell>
          <cell r="FJ180">
            <v>177846023.16</v>
          </cell>
          <cell r="FK180">
            <v>9790699.6799999997</v>
          </cell>
          <cell r="FL180">
            <v>61633418.82</v>
          </cell>
          <cell r="FM180">
            <v>2917512.03</v>
          </cell>
          <cell r="FN180">
            <v>16057936.98</v>
          </cell>
          <cell r="FO180">
            <v>4520498.25</v>
          </cell>
          <cell r="FP180">
            <v>9323019.1699999999</v>
          </cell>
          <cell r="FQ180">
            <v>10138531.67</v>
          </cell>
          <cell r="FR180"/>
          <cell r="FS180"/>
          <cell r="FT180"/>
          <cell r="FU180"/>
          <cell r="FV180"/>
          <cell r="FW180"/>
          <cell r="FX180"/>
          <cell r="FY180"/>
          <cell r="FZ180"/>
          <cell r="GA180"/>
          <cell r="GB180"/>
          <cell r="GC180"/>
          <cell r="GD180"/>
          <cell r="GE180"/>
          <cell r="GF180"/>
          <cell r="GG180"/>
          <cell r="GH180"/>
          <cell r="GI180"/>
          <cell r="GJ180"/>
          <cell r="GK180"/>
          <cell r="GL180"/>
          <cell r="GM180"/>
          <cell r="GN180"/>
          <cell r="GO180"/>
          <cell r="GP180"/>
          <cell r="GQ180"/>
          <cell r="GR180"/>
          <cell r="GS180"/>
          <cell r="GT180"/>
          <cell r="GU180"/>
          <cell r="GV180"/>
          <cell r="GW180"/>
          <cell r="GX180"/>
          <cell r="GY180"/>
          <cell r="GZ180"/>
          <cell r="HA180"/>
          <cell r="HB180"/>
          <cell r="HC180"/>
          <cell r="HD180"/>
          <cell r="HE180"/>
          <cell r="HF180"/>
          <cell r="HG180"/>
          <cell r="HH180"/>
          <cell r="HI180"/>
          <cell r="HJ180"/>
          <cell r="HK180"/>
          <cell r="HL180"/>
          <cell r="HM180"/>
          <cell r="HN180"/>
          <cell r="HO180"/>
          <cell r="HP180"/>
          <cell r="HQ180"/>
          <cell r="HR180"/>
          <cell r="HS180"/>
          <cell r="HT180"/>
          <cell r="HU180"/>
          <cell r="HV180"/>
          <cell r="HW180"/>
          <cell r="HX180"/>
          <cell r="HY180"/>
          <cell r="HZ180"/>
          <cell r="IA180"/>
          <cell r="IB180"/>
          <cell r="IC180"/>
          <cell r="ID180"/>
          <cell r="IE180"/>
          <cell r="IF180"/>
          <cell r="IG180"/>
          <cell r="IH180"/>
          <cell r="II180"/>
          <cell r="IJ180"/>
          <cell r="IK180"/>
          <cell r="IL180"/>
          <cell r="IM180"/>
          <cell r="IN180"/>
          <cell r="IO180"/>
          <cell r="IP180"/>
          <cell r="IQ180"/>
          <cell r="IR180"/>
          <cell r="IS180"/>
          <cell r="IT180"/>
          <cell r="IU180"/>
          <cell r="IV180"/>
          <cell r="IW180"/>
          <cell r="IX180"/>
          <cell r="IY180"/>
          <cell r="IZ180"/>
          <cell r="JA180"/>
          <cell r="JB180"/>
          <cell r="JC180"/>
          <cell r="JD180"/>
          <cell r="JE180"/>
          <cell r="JF180"/>
          <cell r="JG180"/>
          <cell r="JH180"/>
          <cell r="JI180"/>
          <cell r="JJ180"/>
          <cell r="JK180"/>
          <cell r="JL180"/>
          <cell r="JM180"/>
          <cell r="JN180"/>
          <cell r="JO180"/>
          <cell r="JP180"/>
          <cell r="JQ180"/>
          <cell r="JR180"/>
          <cell r="JS180"/>
          <cell r="JT180"/>
          <cell r="JU180"/>
          <cell r="JV180"/>
          <cell r="JW180"/>
          <cell r="JX180"/>
          <cell r="JY180"/>
          <cell r="JZ180"/>
          <cell r="KA180"/>
          <cell r="KB180"/>
          <cell r="KC180"/>
          <cell r="KD180"/>
          <cell r="KE180"/>
          <cell r="KF180"/>
          <cell r="KG180"/>
          <cell r="KH180"/>
          <cell r="KI180"/>
          <cell r="KJ180"/>
          <cell r="KK180"/>
          <cell r="KL180"/>
          <cell r="KM180"/>
          <cell r="KN180"/>
          <cell r="KO180"/>
          <cell r="KP180"/>
          <cell r="KQ180"/>
          <cell r="KR180"/>
          <cell r="KS180"/>
          <cell r="KT180"/>
          <cell r="KU180"/>
          <cell r="KV180"/>
          <cell r="KW180"/>
          <cell r="KX180"/>
          <cell r="KY180"/>
          <cell r="KZ180"/>
          <cell r="LA180"/>
          <cell r="LB180"/>
          <cell r="LC180"/>
          <cell r="LD180"/>
          <cell r="LE180"/>
          <cell r="LF180"/>
          <cell r="LG180"/>
          <cell r="LH180"/>
          <cell r="LI180"/>
        </row>
        <row r="181">
          <cell r="C181">
            <v>462</v>
          </cell>
          <cell r="D181">
            <v>462</v>
          </cell>
          <cell r="E181" t="str">
            <v>Otplata garancija</v>
          </cell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  <cell r="BZ181"/>
          <cell r="CA181"/>
          <cell r="CB181"/>
          <cell r="CC181"/>
          <cell r="CD181"/>
          <cell r="CE181"/>
          <cell r="CF181"/>
          <cell r="CG181"/>
          <cell r="CH181"/>
          <cell r="CI181"/>
          <cell r="CJ181"/>
          <cell r="CK181"/>
          <cell r="CL181">
            <v>0</v>
          </cell>
          <cell r="CM181">
            <v>0</v>
          </cell>
          <cell r="CN181">
            <v>0</v>
          </cell>
          <cell r="CO181">
            <v>145520.37</v>
          </cell>
          <cell r="CP181">
            <v>0</v>
          </cell>
          <cell r="CQ181">
            <v>0</v>
          </cell>
          <cell r="CR181">
            <v>60056480</v>
          </cell>
          <cell r="CS181">
            <v>42900294.009999998</v>
          </cell>
          <cell r="CT181">
            <v>0</v>
          </cell>
          <cell r="CU181">
            <v>0</v>
          </cell>
          <cell r="CV181">
            <v>3552750.0900000008</v>
          </cell>
          <cell r="CW181">
            <v>575548.03</v>
          </cell>
          <cell r="CX181">
            <v>5125021.1000000006</v>
          </cell>
          <cell r="CY181">
            <v>28180.16</v>
          </cell>
          <cell r="CZ181">
            <v>4529565.8099999996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5576163.8799999999</v>
          </cell>
          <cell r="DG181">
            <v>0</v>
          </cell>
          <cell r="DH181">
            <v>0</v>
          </cell>
          <cell r="DI181">
            <v>0</v>
          </cell>
          <cell r="DJ181">
            <v>0</v>
          </cell>
          <cell r="DK181">
            <v>0</v>
          </cell>
          <cell r="DL181">
            <v>0</v>
          </cell>
          <cell r="DM181">
            <v>0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0</v>
          </cell>
          <cell r="DZ181"/>
          <cell r="EB181"/>
          <cell r="EC181"/>
          <cell r="ED181"/>
          <cell r="EE181"/>
          <cell r="EF181"/>
          <cell r="EG181"/>
          <cell r="EH181"/>
          <cell r="EI181"/>
          <cell r="EJ181"/>
          <cell r="EK181"/>
          <cell r="EL181"/>
          <cell r="EM181"/>
          <cell r="EN181"/>
          <cell r="EO181"/>
          <cell r="EP181"/>
          <cell r="EQ181"/>
          <cell r="ER181"/>
          <cell r="ES181"/>
          <cell r="ET181"/>
          <cell r="EU181"/>
          <cell r="EV181"/>
          <cell r="EW181"/>
          <cell r="EX181"/>
          <cell r="EY181"/>
          <cell r="EZ181"/>
          <cell r="FA181"/>
          <cell r="FB181"/>
          <cell r="FC181"/>
          <cell r="FD181"/>
          <cell r="FE181"/>
          <cell r="FF181">
            <v>2253720.0299999998</v>
          </cell>
          <cell r="FG181">
            <v>494.04</v>
          </cell>
          <cell r="FH181">
            <v>7180485.3399999999</v>
          </cell>
          <cell r="FI181"/>
          <cell r="FJ181"/>
          <cell r="FK181"/>
          <cell r="FL181"/>
          <cell r="FM181"/>
          <cell r="FN181"/>
          <cell r="FO181"/>
          <cell r="FP181"/>
          <cell r="FQ181">
            <v>29250000</v>
          </cell>
          <cell r="FR181"/>
          <cell r="FS181"/>
          <cell r="FT181"/>
          <cell r="FU181"/>
          <cell r="FV181"/>
          <cell r="FW181"/>
          <cell r="FX181"/>
          <cell r="FY181"/>
          <cell r="FZ181"/>
          <cell r="GA181"/>
          <cell r="GB181"/>
          <cell r="GC181"/>
          <cell r="GD181"/>
          <cell r="GE181"/>
          <cell r="GF181"/>
          <cell r="GG181"/>
          <cell r="GH181"/>
          <cell r="GI181"/>
          <cell r="GJ181"/>
          <cell r="GK181"/>
          <cell r="GL181"/>
          <cell r="GM181"/>
          <cell r="GN181"/>
          <cell r="GO181"/>
          <cell r="GP181"/>
          <cell r="GQ181"/>
          <cell r="GR181"/>
          <cell r="GS181"/>
          <cell r="GT181"/>
          <cell r="GU181"/>
          <cell r="GV181"/>
          <cell r="GW181"/>
          <cell r="GX181"/>
          <cell r="GY181"/>
          <cell r="GZ181"/>
          <cell r="HA181"/>
          <cell r="HB181"/>
          <cell r="HC181"/>
          <cell r="HD181"/>
          <cell r="HE181"/>
          <cell r="HF181"/>
          <cell r="HG181"/>
          <cell r="HH181"/>
          <cell r="HI181"/>
          <cell r="HJ181"/>
          <cell r="HK181"/>
          <cell r="HL181"/>
          <cell r="HM181"/>
          <cell r="HN181"/>
          <cell r="HO181"/>
          <cell r="HP181"/>
          <cell r="HQ181"/>
          <cell r="HR181"/>
          <cell r="HS181"/>
          <cell r="HT181"/>
          <cell r="HU181"/>
          <cell r="HV181"/>
          <cell r="HW181"/>
          <cell r="HX181"/>
          <cell r="HY181"/>
          <cell r="HZ181"/>
          <cell r="IA181"/>
          <cell r="IB181"/>
          <cell r="IC181"/>
          <cell r="ID181"/>
          <cell r="IE181"/>
          <cell r="IF181"/>
          <cell r="IG181"/>
          <cell r="IH181"/>
          <cell r="II181"/>
          <cell r="IJ181"/>
          <cell r="IK181"/>
          <cell r="IL181"/>
          <cell r="IM181"/>
          <cell r="IN181"/>
          <cell r="IO181"/>
          <cell r="IP181"/>
          <cell r="IQ181"/>
          <cell r="IR181"/>
          <cell r="IS181"/>
          <cell r="IT181"/>
          <cell r="IU181"/>
          <cell r="IV181"/>
          <cell r="IW181"/>
          <cell r="IX181"/>
          <cell r="IY181"/>
          <cell r="IZ181"/>
          <cell r="JA181"/>
          <cell r="JB181"/>
          <cell r="JC181"/>
          <cell r="JD181"/>
          <cell r="JE181"/>
          <cell r="JF181"/>
          <cell r="JG181"/>
          <cell r="JH181"/>
          <cell r="JI181"/>
          <cell r="JJ181"/>
          <cell r="JK181"/>
          <cell r="JL181"/>
          <cell r="JM181"/>
          <cell r="JN181"/>
          <cell r="JO181"/>
          <cell r="JP181"/>
          <cell r="JQ181"/>
          <cell r="JR181"/>
          <cell r="JS181"/>
          <cell r="JT181"/>
          <cell r="JU181"/>
          <cell r="JV181"/>
          <cell r="JW181"/>
          <cell r="JX181"/>
          <cell r="JY181"/>
          <cell r="JZ181"/>
          <cell r="KA181"/>
          <cell r="KB181"/>
          <cell r="KC181"/>
          <cell r="KD181"/>
          <cell r="KE181"/>
          <cell r="KF181"/>
          <cell r="KG181"/>
          <cell r="KH181"/>
          <cell r="KI181"/>
          <cell r="KJ181"/>
          <cell r="KK181"/>
          <cell r="KL181"/>
          <cell r="KM181"/>
          <cell r="KN181"/>
          <cell r="KO181"/>
          <cell r="KP181"/>
          <cell r="KQ181"/>
          <cell r="KR181"/>
          <cell r="KS181"/>
          <cell r="KT181"/>
          <cell r="KU181"/>
          <cell r="KV181"/>
          <cell r="KW181"/>
          <cell r="KX181"/>
          <cell r="KY181"/>
          <cell r="KZ181"/>
          <cell r="LA181"/>
          <cell r="LB181"/>
          <cell r="LC181"/>
          <cell r="LD181"/>
          <cell r="LE181"/>
          <cell r="LF181"/>
          <cell r="LG181"/>
          <cell r="LH181"/>
          <cell r="LI181"/>
        </row>
        <row r="182">
          <cell r="D182">
            <v>4621</v>
          </cell>
          <cell r="E182" t="str">
            <v>Otplata garancija u zemlji</v>
          </cell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  <cell r="BZ182"/>
          <cell r="CA182"/>
          <cell r="CB182"/>
          <cell r="CC182"/>
          <cell r="CD182"/>
          <cell r="CE182"/>
          <cell r="CF182"/>
          <cell r="CG182"/>
          <cell r="CH182"/>
          <cell r="CI182"/>
          <cell r="CJ182"/>
          <cell r="CK182"/>
          <cell r="CL182">
            <v>0</v>
          </cell>
          <cell r="CM182">
            <v>0</v>
          </cell>
          <cell r="CN182">
            <v>0</v>
          </cell>
          <cell r="CO182">
            <v>145520.37</v>
          </cell>
          <cell r="CP182">
            <v>0</v>
          </cell>
          <cell r="CQ182">
            <v>0</v>
          </cell>
          <cell r="CR182">
            <v>0</v>
          </cell>
          <cell r="CS182">
            <v>179503.08</v>
          </cell>
          <cell r="CT182">
            <v>0</v>
          </cell>
          <cell r="CU182">
            <v>0</v>
          </cell>
          <cell r="CV182">
            <v>3552750.0900000008</v>
          </cell>
          <cell r="CW182">
            <v>575548.03</v>
          </cell>
          <cell r="CX182">
            <v>5125021.1000000006</v>
          </cell>
          <cell r="CY182">
            <v>28180.16</v>
          </cell>
          <cell r="CZ182">
            <v>4529565.8099999996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5576163.8799999999</v>
          </cell>
          <cell r="DG182">
            <v>0</v>
          </cell>
          <cell r="DH182">
            <v>0</v>
          </cell>
          <cell r="DI182">
            <v>0</v>
          </cell>
          <cell r="DJ182">
            <v>0</v>
          </cell>
          <cell r="DK182">
            <v>0</v>
          </cell>
          <cell r="DL182">
            <v>0</v>
          </cell>
          <cell r="DM182">
            <v>0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0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DZ182"/>
          <cell r="EB182"/>
          <cell r="EC182"/>
          <cell r="ED182"/>
          <cell r="EE182"/>
          <cell r="EF182"/>
          <cell r="EG182"/>
          <cell r="EH182"/>
          <cell r="EI182"/>
          <cell r="EJ182"/>
          <cell r="EK182"/>
          <cell r="EL182"/>
          <cell r="EM182"/>
          <cell r="EN182"/>
          <cell r="EO182"/>
          <cell r="EP182"/>
          <cell r="EQ182"/>
          <cell r="ER182"/>
          <cell r="ES182"/>
          <cell r="ET182"/>
          <cell r="EU182"/>
          <cell r="EV182"/>
          <cell r="EW182"/>
          <cell r="EX182"/>
          <cell r="EY182"/>
          <cell r="EZ182"/>
          <cell r="FA182"/>
          <cell r="FB182"/>
          <cell r="FC182"/>
          <cell r="FD182"/>
          <cell r="FE182"/>
          <cell r="FF182"/>
          <cell r="FG182"/>
          <cell r="FH182"/>
          <cell r="FI182"/>
          <cell r="FJ182"/>
          <cell r="FK182"/>
          <cell r="FL182"/>
          <cell r="FM182"/>
          <cell r="FN182"/>
          <cell r="FO182"/>
          <cell r="FP182"/>
          <cell r="FQ182"/>
          <cell r="FR182"/>
          <cell r="FS182"/>
          <cell r="FT182"/>
          <cell r="FU182"/>
          <cell r="FV182"/>
          <cell r="FW182"/>
          <cell r="FX182"/>
          <cell r="FY182"/>
          <cell r="FZ182"/>
          <cell r="GA182"/>
          <cell r="GB182"/>
          <cell r="GC182"/>
          <cell r="GD182"/>
          <cell r="GE182"/>
          <cell r="GF182"/>
          <cell r="GG182"/>
          <cell r="GH182"/>
          <cell r="GI182"/>
          <cell r="GJ182"/>
          <cell r="GK182"/>
          <cell r="GL182"/>
          <cell r="GM182"/>
          <cell r="GN182"/>
          <cell r="GO182"/>
          <cell r="GP182"/>
          <cell r="GQ182"/>
          <cell r="GR182"/>
          <cell r="GS182"/>
          <cell r="GT182"/>
          <cell r="GU182"/>
          <cell r="GV182"/>
          <cell r="GW182"/>
          <cell r="GX182"/>
          <cell r="GY182"/>
          <cell r="GZ182"/>
          <cell r="HA182"/>
          <cell r="HB182"/>
          <cell r="HC182"/>
          <cell r="HD182"/>
          <cell r="HE182"/>
          <cell r="HF182"/>
          <cell r="HG182"/>
          <cell r="HH182"/>
          <cell r="HI182"/>
          <cell r="HJ182"/>
          <cell r="HK182"/>
          <cell r="HL182"/>
          <cell r="HM182"/>
          <cell r="HN182"/>
          <cell r="HO182"/>
          <cell r="HP182"/>
          <cell r="HQ182"/>
          <cell r="HR182"/>
          <cell r="HS182"/>
          <cell r="HT182"/>
          <cell r="HU182"/>
          <cell r="HV182"/>
          <cell r="HW182"/>
          <cell r="HX182"/>
          <cell r="HY182"/>
          <cell r="HZ182"/>
          <cell r="IA182"/>
          <cell r="IB182"/>
          <cell r="IC182"/>
          <cell r="ID182"/>
          <cell r="IE182"/>
          <cell r="IF182"/>
          <cell r="IG182"/>
          <cell r="IH182"/>
          <cell r="II182"/>
          <cell r="IJ182"/>
          <cell r="IK182"/>
          <cell r="IL182"/>
          <cell r="IM182"/>
          <cell r="IN182"/>
          <cell r="IO182"/>
          <cell r="IP182"/>
          <cell r="IQ182"/>
          <cell r="IR182"/>
          <cell r="IS182"/>
          <cell r="IT182"/>
          <cell r="IU182"/>
          <cell r="IV182"/>
          <cell r="IW182"/>
          <cell r="IX182"/>
          <cell r="IY182"/>
          <cell r="IZ182"/>
          <cell r="JA182"/>
          <cell r="JB182"/>
          <cell r="JC182"/>
          <cell r="JD182"/>
          <cell r="JE182"/>
          <cell r="JF182"/>
          <cell r="JG182"/>
          <cell r="JH182"/>
          <cell r="JI182"/>
          <cell r="JJ182"/>
          <cell r="JK182"/>
          <cell r="JL182"/>
          <cell r="JM182"/>
          <cell r="JN182"/>
          <cell r="JO182"/>
          <cell r="JP182"/>
          <cell r="JQ182"/>
          <cell r="JR182"/>
          <cell r="JS182"/>
          <cell r="JT182"/>
          <cell r="JU182"/>
          <cell r="JV182"/>
          <cell r="JW182"/>
          <cell r="JX182"/>
          <cell r="JY182"/>
          <cell r="JZ182"/>
          <cell r="KA182"/>
          <cell r="KB182"/>
          <cell r="KC182"/>
          <cell r="KD182"/>
          <cell r="KE182"/>
          <cell r="KF182"/>
          <cell r="KG182"/>
          <cell r="KH182"/>
          <cell r="KI182"/>
          <cell r="KJ182"/>
          <cell r="KK182"/>
          <cell r="KL182"/>
          <cell r="KM182"/>
          <cell r="KN182"/>
          <cell r="KO182"/>
          <cell r="KP182"/>
          <cell r="KQ182"/>
          <cell r="KR182"/>
          <cell r="KS182"/>
          <cell r="KT182"/>
          <cell r="KU182"/>
          <cell r="KV182"/>
          <cell r="KW182"/>
          <cell r="KX182"/>
          <cell r="KY182"/>
          <cell r="KZ182"/>
          <cell r="LA182"/>
          <cell r="LB182"/>
          <cell r="LC182"/>
          <cell r="LD182"/>
          <cell r="LE182"/>
          <cell r="LF182"/>
          <cell r="LG182"/>
          <cell r="LH182"/>
          <cell r="LI182"/>
        </row>
        <row r="183">
          <cell r="D183">
            <v>4622</v>
          </cell>
          <cell r="E183" t="str">
            <v>Otplata garancija u inostranstvu</v>
          </cell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  <cell r="BZ183"/>
          <cell r="CA183"/>
          <cell r="CB183"/>
          <cell r="CC183"/>
          <cell r="CD183"/>
          <cell r="CE183"/>
          <cell r="CF183"/>
          <cell r="CG183"/>
          <cell r="CH183"/>
          <cell r="CI183"/>
          <cell r="CJ183"/>
          <cell r="CK183"/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60056480</v>
          </cell>
          <cell r="CS183">
            <v>42720790.93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0</v>
          </cell>
          <cell r="DZ183"/>
          <cell r="EB183"/>
          <cell r="EC183"/>
          <cell r="ED183"/>
          <cell r="EE183"/>
          <cell r="EF183"/>
          <cell r="EG183"/>
          <cell r="ET183"/>
          <cell r="EU183"/>
          <cell r="EV183"/>
          <cell r="EW183"/>
          <cell r="EX183"/>
          <cell r="EY183"/>
          <cell r="EZ183"/>
          <cell r="FA183"/>
          <cell r="FB183"/>
          <cell r="FC183"/>
          <cell r="FD183"/>
          <cell r="FE183"/>
          <cell r="FF183"/>
          <cell r="FG183"/>
          <cell r="FH183"/>
          <cell r="FI183"/>
          <cell r="FJ183"/>
          <cell r="FK183"/>
          <cell r="FL183"/>
          <cell r="FM183"/>
          <cell r="FN183"/>
          <cell r="FO183"/>
          <cell r="FP183"/>
          <cell r="FQ183"/>
          <cell r="FR183"/>
          <cell r="FS183"/>
          <cell r="FT183"/>
          <cell r="FU183"/>
          <cell r="FV183"/>
          <cell r="FW183"/>
          <cell r="FX183"/>
          <cell r="FY183"/>
          <cell r="FZ183"/>
          <cell r="GA183"/>
          <cell r="GB183"/>
          <cell r="GC183"/>
          <cell r="GD183"/>
          <cell r="GE183"/>
          <cell r="GF183"/>
          <cell r="GG183"/>
          <cell r="GH183"/>
          <cell r="GI183"/>
          <cell r="GJ183"/>
          <cell r="GK183"/>
          <cell r="GL183"/>
          <cell r="GM183"/>
          <cell r="GN183"/>
          <cell r="GO183"/>
          <cell r="GP183"/>
          <cell r="GQ183"/>
          <cell r="GR183"/>
          <cell r="GS183"/>
          <cell r="GT183"/>
          <cell r="GU183"/>
          <cell r="GV183"/>
          <cell r="GW183"/>
          <cell r="GX183"/>
          <cell r="GY183"/>
          <cell r="GZ183"/>
          <cell r="HA183"/>
          <cell r="HB183"/>
          <cell r="HC183"/>
          <cell r="HD183"/>
          <cell r="HE183"/>
          <cell r="HF183"/>
          <cell r="HG183"/>
          <cell r="HH183"/>
          <cell r="HI183"/>
          <cell r="HJ183"/>
          <cell r="HK183"/>
          <cell r="HL183"/>
          <cell r="HM183"/>
          <cell r="HN183"/>
          <cell r="HO183"/>
          <cell r="HP183"/>
          <cell r="HQ183"/>
          <cell r="HR183"/>
          <cell r="HS183"/>
          <cell r="HT183"/>
          <cell r="HU183"/>
          <cell r="HV183"/>
          <cell r="HW183"/>
          <cell r="HX183"/>
          <cell r="HY183"/>
          <cell r="HZ183"/>
          <cell r="IA183"/>
          <cell r="IB183"/>
          <cell r="IC183"/>
          <cell r="ID183"/>
          <cell r="IE183"/>
          <cell r="IF183"/>
          <cell r="IG183"/>
          <cell r="IH183"/>
          <cell r="II183"/>
          <cell r="IJ183"/>
          <cell r="IK183"/>
          <cell r="IL183"/>
          <cell r="IM183"/>
          <cell r="IN183"/>
          <cell r="IO183"/>
          <cell r="IP183"/>
          <cell r="IQ183"/>
          <cell r="IR183"/>
          <cell r="IS183"/>
          <cell r="IT183"/>
          <cell r="IU183"/>
          <cell r="IV183"/>
          <cell r="IW183"/>
          <cell r="IX183"/>
          <cell r="IY183"/>
          <cell r="IZ183"/>
          <cell r="JA183"/>
          <cell r="JB183"/>
          <cell r="JC183"/>
          <cell r="JD183"/>
          <cell r="JE183"/>
          <cell r="JF183"/>
          <cell r="JG183"/>
          <cell r="JH183"/>
          <cell r="JI183"/>
          <cell r="JJ183"/>
          <cell r="JK183"/>
          <cell r="JL183"/>
          <cell r="JM183"/>
          <cell r="JN183"/>
          <cell r="JO183"/>
          <cell r="JP183"/>
          <cell r="JQ183"/>
          <cell r="JR183"/>
          <cell r="JS183"/>
          <cell r="JT183"/>
          <cell r="JU183"/>
          <cell r="JV183"/>
          <cell r="JW183"/>
          <cell r="JX183"/>
          <cell r="JY183"/>
          <cell r="JZ183"/>
          <cell r="KA183"/>
          <cell r="KB183"/>
          <cell r="KC183"/>
          <cell r="KD183"/>
          <cell r="KE183"/>
          <cell r="KF183"/>
          <cell r="KG183"/>
          <cell r="KH183"/>
          <cell r="KI183"/>
          <cell r="KJ183"/>
          <cell r="KK183"/>
          <cell r="KL183"/>
          <cell r="KM183"/>
          <cell r="KN183"/>
          <cell r="KO183"/>
          <cell r="KP183"/>
          <cell r="KQ183"/>
          <cell r="KR183"/>
          <cell r="KS183"/>
          <cell r="KT183"/>
          <cell r="KU183"/>
          <cell r="KV183"/>
          <cell r="KW183"/>
          <cell r="KX183"/>
          <cell r="KY183"/>
          <cell r="KZ183"/>
          <cell r="LA183"/>
          <cell r="LB183"/>
          <cell r="LC183"/>
          <cell r="LD183"/>
          <cell r="LE183"/>
          <cell r="LF183"/>
          <cell r="LG183"/>
          <cell r="LH183"/>
          <cell r="LI183"/>
        </row>
        <row r="184">
          <cell r="C184">
            <v>463</v>
          </cell>
          <cell r="D184">
            <v>4630</v>
          </cell>
          <cell r="E184" t="str">
            <v>Otplata obaveza iz prethodnih godina</v>
          </cell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  <cell r="BZ184"/>
          <cell r="CA184"/>
          <cell r="CB184"/>
          <cell r="CC184"/>
          <cell r="CD184"/>
          <cell r="CE184"/>
          <cell r="CF184"/>
          <cell r="CG184"/>
          <cell r="CH184"/>
          <cell r="CI184"/>
          <cell r="CJ184"/>
          <cell r="CK184"/>
          <cell r="CL184">
            <v>2525490.4799999991</v>
          </cell>
          <cell r="CM184">
            <v>6326878.6600000029</v>
          </cell>
          <cell r="CN184">
            <v>2148000.9299999997</v>
          </cell>
          <cell r="CO184">
            <v>2468111.1500000008</v>
          </cell>
          <cell r="CP184">
            <v>1102492.0999999994</v>
          </cell>
          <cell r="CQ184">
            <v>6182153.1799999997</v>
          </cell>
          <cell r="CR184">
            <v>15345385.480000004</v>
          </cell>
          <cell r="CS184">
            <v>6244697.2600000184</v>
          </cell>
          <cell r="CT184">
            <v>5189842.1999999974</v>
          </cell>
          <cell r="CU184">
            <v>2777987.4700000011</v>
          </cell>
          <cell r="CV184">
            <v>2751258.04</v>
          </cell>
          <cell r="CW184">
            <v>7480893.1499999966</v>
          </cell>
          <cell r="CX184">
            <v>3537398.1599999983</v>
          </cell>
          <cell r="CY184">
            <v>1619286.4000000001</v>
          </cell>
          <cell r="CZ184">
            <v>1848944.2799999998</v>
          </cell>
          <cell r="DA184">
            <v>1378572.94</v>
          </cell>
          <cell r="DB184">
            <v>1300692.7200000014</v>
          </cell>
          <cell r="DC184">
            <v>9428423.1400000006</v>
          </cell>
          <cell r="DD184">
            <v>10716449.040000012</v>
          </cell>
          <cell r="DE184">
            <v>7406618.4700000016</v>
          </cell>
          <cell r="DF184">
            <v>1622410.3800000001</v>
          </cell>
          <cell r="DG184">
            <v>1457465.0300000005</v>
          </cell>
          <cell r="DH184">
            <v>5940231.870000001</v>
          </cell>
          <cell r="DI184">
            <v>18916387.729999989</v>
          </cell>
          <cell r="DJ184">
            <v>1536097.2400000002</v>
          </cell>
          <cell r="DK184">
            <v>1937879.0199999991</v>
          </cell>
          <cell r="DL184">
            <v>1971947.6200000008</v>
          </cell>
          <cell r="DM184">
            <v>4020535.4399999976</v>
          </cell>
          <cell r="DN184">
            <v>2400528.1499999985</v>
          </cell>
          <cell r="DO184">
            <v>27216080.920000013</v>
          </cell>
          <cell r="DP184">
            <v>11508008.749999952</v>
          </cell>
          <cell r="DQ184">
            <v>3347239.480000014</v>
          </cell>
          <cell r="DR184">
            <v>8276196.9900000012</v>
          </cell>
          <cell r="DS184">
            <v>9196248.0299999882</v>
          </cell>
          <cell r="DT184">
            <v>2828438.83</v>
          </cell>
          <cell r="DU184">
            <v>3168736.6799999992</v>
          </cell>
          <cell r="DV184">
            <v>1609721.35</v>
          </cell>
          <cell r="DW184">
            <v>10483507.640000001</v>
          </cell>
          <cell r="DX184">
            <v>4724051.7699999996</v>
          </cell>
          <cell r="DY184">
            <v>2047957.73</v>
          </cell>
          <cell r="DZ184">
            <v>2053386.86</v>
          </cell>
          <cell r="EA184">
            <v>8110472.5899999999</v>
          </cell>
          <cell r="EB184">
            <v>7965006.6600000001</v>
          </cell>
          <cell r="EC184">
            <v>3231942.88</v>
          </cell>
          <cell r="ED184">
            <v>1945521.6</v>
          </cell>
          <cell r="EE184">
            <v>1915541.45</v>
          </cell>
          <cell r="EF184">
            <v>8036203.4800000004</v>
          </cell>
          <cell r="EG184">
            <v>17139214.640000001</v>
          </cell>
          <cell r="EH184">
            <v>2184051.7200000002</v>
          </cell>
          <cell r="EI184">
            <v>1764900.98</v>
          </cell>
          <cell r="EJ184">
            <v>2883254.52</v>
          </cell>
          <cell r="EK184">
            <v>1767565.23</v>
          </cell>
          <cell r="EL184">
            <v>1819114.92</v>
          </cell>
          <cell r="EM184">
            <v>3273831.52</v>
          </cell>
          <cell r="EN184">
            <v>12593149</v>
          </cell>
          <cell r="EO184">
            <v>3919363.28</v>
          </cell>
          <cell r="EP184">
            <v>2388146.7200000002</v>
          </cell>
          <cell r="EQ184">
            <v>2862908.84</v>
          </cell>
          <cell r="ER184">
            <v>2620351.65</v>
          </cell>
          <cell r="ES184">
            <v>1884186.27</v>
          </cell>
          <cell r="ET184">
            <v>1698819.3</v>
          </cell>
          <cell r="EU184">
            <v>2215955.08</v>
          </cell>
          <cell r="EV184">
            <v>2027778.28</v>
          </cell>
          <cell r="EW184">
            <v>2489375.33</v>
          </cell>
          <cell r="EX184">
            <v>1250843.27</v>
          </cell>
          <cell r="EY184">
            <v>1981350.35</v>
          </cell>
          <cell r="EZ184">
            <v>4562283.55</v>
          </cell>
          <cell r="FA184">
            <v>924617.69</v>
          </cell>
          <cell r="FB184">
            <v>872755.39</v>
          </cell>
          <cell r="FC184">
            <v>1966075.9</v>
          </cell>
          <cell r="FD184">
            <v>1659582.3</v>
          </cell>
          <cell r="FE184">
            <v>1578931.59</v>
          </cell>
          <cell r="FF184">
            <v>1205053.3500000001</v>
          </cell>
          <cell r="FG184">
            <v>1401737.72</v>
          </cell>
          <cell r="FH184">
            <v>1741137.89</v>
          </cell>
          <cell r="FI184">
            <v>1788599.55</v>
          </cell>
          <cell r="FJ184">
            <v>1469971.03</v>
          </cell>
          <cell r="FK184">
            <v>1848609.33</v>
          </cell>
          <cell r="FL184">
            <v>4446503.8099999996</v>
          </cell>
          <cell r="FM184">
            <v>903390.64</v>
          </cell>
          <cell r="FN184">
            <v>1579978.54</v>
          </cell>
          <cell r="FO184">
            <v>1269302.99</v>
          </cell>
          <cell r="FP184">
            <v>1244693.3799999999</v>
          </cell>
          <cell r="FQ184">
            <v>1794864.65</v>
          </cell>
          <cell r="FR184"/>
          <cell r="FS184"/>
          <cell r="FT184"/>
          <cell r="FU184"/>
          <cell r="FV184"/>
          <cell r="FW184"/>
          <cell r="FX184"/>
          <cell r="FY184"/>
          <cell r="FZ184"/>
          <cell r="GA184"/>
          <cell r="GB184"/>
          <cell r="GC184"/>
          <cell r="GD184"/>
          <cell r="GE184"/>
          <cell r="GF184"/>
          <cell r="GG184"/>
          <cell r="GH184"/>
          <cell r="GI184"/>
          <cell r="GJ184"/>
          <cell r="GK184"/>
          <cell r="GL184"/>
          <cell r="GM184"/>
          <cell r="GN184"/>
          <cell r="GO184"/>
          <cell r="GP184"/>
          <cell r="GQ184"/>
          <cell r="GR184"/>
          <cell r="GS184"/>
          <cell r="GT184"/>
          <cell r="GU184"/>
          <cell r="GV184"/>
          <cell r="GW184"/>
          <cell r="GX184"/>
          <cell r="GY184"/>
          <cell r="GZ184"/>
          <cell r="HA184"/>
          <cell r="HB184"/>
          <cell r="HC184"/>
          <cell r="HD184"/>
          <cell r="HE184"/>
          <cell r="HF184"/>
          <cell r="HG184"/>
          <cell r="HH184"/>
          <cell r="HI184"/>
          <cell r="HJ184"/>
          <cell r="HK184"/>
          <cell r="HL184"/>
          <cell r="HM184"/>
          <cell r="HN184"/>
          <cell r="HO184"/>
          <cell r="HP184"/>
          <cell r="HQ184"/>
          <cell r="HR184"/>
          <cell r="HS184"/>
          <cell r="HT184"/>
          <cell r="HU184"/>
          <cell r="HV184"/>
          <cell r="HW184"/>
          <cell r="HX184"/>
          <cell r="HY184"/>
          <cell r="HZ184"/>
          <cell r="IA184"/>
          <cell r="IB184"/>
          <cell r="IC184"/>
          <cell r="ID184"/>
          <cell r="IE184"/>
          <cell r="IF184"/>
          <cell r="IG184"/>
          <cell r="IH184"/>
          <cell r="II184"/>
          <cell r="IJ184"/>
          <cell r="IK184"/>
          <cell r="IL184"/>
          <cell r="IM184"/>
          <cell r="IN184"/>
          <cell r="IO184"/>
          <cell r="IP184"/>
          <cell r="IQ184"/>
          <cell r="IR184"/>
          <cell r="IS184"/>
          <cell r="IT184"/>
          <cell r="IU184"/>
          <cell r="IV184"/>
          <cell r="IW184"/>
          <cell r="IX184"/>
          <cell r="IY184"/>
          <cell r="IZ184"/>
          <cell r="JA184"/>
          <cell r="JB184"/>
          <cell r="JC184"/>
          <cell r="JD184"/>
          <cell r="JE184"/>
          <cell r="JF184"/>
          <cell r="JG184"/>
          <cell r="JH184"/>
          <cell r="JI184"/>
          <cell r="JJ184"/>
          <cell r="JK184"/>
          <cell r="JL184"/>
          <cell r="JM184"/>
          <cell r="JN184"/>
          <cell r="JO184"/>
          <cell r="JP184"/>
          <cell r="JQ184"/>
          <cell r="JR184"/>
          <cell r="JS184"/>
          <cell r="JT184"/>
          <cell r="JU184"/>
          <cell r="JV184"/>
          <cell r="JW184"/>
          <cell r="JX184"/>
          <cell r="JY184"/>
          <cell r="JZ184"/>
          <cell r="KA184"/>
          <cell r="KB184"/>
          <cell r="KC184"/>
          <cell r="KD184"/>
          <cell r="KE184"/>
          <cell r="KF184"/>
          <cell r="KG184"/>
          <cell r="KH184"/>
          <cell r="KI184"/>
          <cell r="KJ184"/>
          <cell r="KK184"/>
          <cell r="KL184"/>
          <cell r="KM184"/>
          <cell r="KN184"/>
          <cell r="KO184"/>
          <cell r="KP184"/>
          <cell r="KQ184"/>
          <cell r="KR184"/>
          <cell r="KS184"/>
          <cell r="KT184"/>
          <cell r="KU184"/>
          <cell r="KV184"/>
          <cell r="KW184"/>
          <cell r="KX184"/>
          <cell r="KY184"/>
          <cell r="KZ184"/>
          <cell r="LA184"/>
          <cell r="LB184"/>
          <cell r="LC184"/>
          <cell r="LD184"/>
          <cell r="LE184"/>
          <cell r="LF184"/>
          <cell r="LG184"/>
          <cell r="LH184"/>
          <cell r="LI184"/>
        </row>
        <row r="185">
          <cell r="A185" t="str">
            <v xml:space="preserve"> </v>
          </cell>
          <cell r="B185">
            <v>47</v>
          </cell>
          <cell r="D185">
            <v>47</v>
          </cell>
          <cell r="E185" t="str">
            <v>Rezerve</v>
          </cell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  <cell r="BZ185"/>
          <cell r="CA185"/>
          <cell r="CB185"/>
          <cell r="CC185"/>
          <cell r="CD185"/>
          <cell r="CE185"/>
          <cell r="CF185"/>
          <cell r="CG185"/>
          <cell r="CH185"/>
          <cell r="CI185"/>
          <cell r="CJ185"/>
          <cell r="CK185"/>
          <cell r="CL185">
            <v>152480</v>
          </cell>
          <cell r="CM185">
            <v>69850</v>
          </cell>
          <cell r="CN185">
            <v>381882.20999999996</v>
          </cell>
          <cell r="CO185">
            <v>795860</v>
          </cell>
          <cell r="CP185">
            <v>1010265.09</v>
          </cell>
          <cell r="CQ185">
            <v>3303845.5</v>
          </cell>
          <cell r="CR185">
            <v>2217610</v>
          </cell>
          <cell r="CS185">
            <v>1221150.82</v>
          </cell>
          <cell r="CT185">
            <v>2522421.1</v>
          </cell>
          <cell r="CU185">
            <v>283431.86</v>
          </cell>
          <cell r="CV185">
            <v>862021</v>
          </cell>
          <cell r="CW185">
            <v>1306027.21</v>
          </cell>
          <cell r="CX185">
            <v>987800</v>
          </cell>
          <cell r="CY185">
            <v>1479416.02</v>
          </cell>
          <cell r="CZ185">
            <v>1804250.6199999999</v>
          </cell>
          <cell r="DA185">
            <v>0</v>
          </cell>
          <cell r="DB185">
            <v>227494.67</v>
          </cell>
          <cell r="DC185">
            <v>653597.98</v>
          </cell>
          <cell r="DD185">
            <v>858028.14000000013</v>
          </cell>
          <cell r="DE185">
            <v>1253986.73</v>
          </cell>
          <cell r="DF185">
            <v>1638486.63</v>
          </cell>
          <cell r="DG185">
            <v>1434433.1700000002</v>
          </cell>
          <cell r="DH185">
            <v>608624.21</v>
          </cell>
          <cell r="DI185">
            <v>2586424.5499999998</v>
          </cell>
          <cell r="DJ185">
            <v>0</v>
          </cell>
          <cell r="DK185">
            <v>0</v>
          </cell>
          <cell r="DL185">
            <v>851526.67</v>
          </cell>
          <cell r="DM185">
            <v>2065789.5</v>
          </cell>
          <cell r="DN185">
            <v>349813.47000000003</v>
          </cell>
          <cell r="DO185">
            <v>2801716.91</v>
          </cell>
          <cell r="DP185">
            <v>4098120.5999999996</v>
          </cell>
          <cell r="DQ185">
            <v>487975.56</v>
          </cell>
          <cell r="DR185">
            <v>3584705.7499999995</v>
          </cell>
          <cell r="DS185">
            <v>589832.69999999995</v>
          </cell>
          <cell r="DT185">
            <v>80295.47</v>
          </cell>
          <cell r="DU185">
            <v>1733917.4</v>
          </cell>
          <cell r="DV185">
            <v>130000</v>
          </cell>
          <cell r="DW185">
            <v>3436897.95</v>
          </cell>
          <cell r="DX185">
            <v>959016.23</v>
          </cell>
          <cell r="DY185">
            <v>768573.09000000008</v>
          </cell>
          <cell r="DZ185">
            <v>772013.71</v>
          </cell>
          <cell r="EA185"/>
          <cell r="EB185">
            <v>2744750.61</v>
          </cell>
          <cell r="EC185">
            <v>290224.19</v>
          </cell>
          <cell r="ED185">
            <v>181226.94</v>
          </cell>
          <cell r="EE185">
            <v>773947.6</v>
          </cell>
          <cell r="EF185">
            <v>415858.03</v>
          </cell>
          <cell r="EG185">
            <v>8425505.6199999992</v>
          </cell>
          <cell r="EH185">
            <v>5000</v>
          </cell>
          <cell r="EI185">
            <v>25400</v>
          </cell>
          <cell r="EJ185">
            <v>493700</v>
          </cell>
          <cell r="EK185">
            <v>285897.84000000003</v>
          </cell>
          <cell r="EL185">
            <v>4315705.9400000004</v>
          </cell>
          <cell r="EM185">
            <v>1297104.97</v>
          </cell>
          <cell r="EN185">
            <v>826758.17</v>
          </cell>
          <cell r="EO185">
            <v>1509270</v>
          </cell>
          <cell r="EP185">
            <v>1178123.47</v>
          </cell>
          <cell r="EQ185">
            <v>4740919.33</v>
          </cell>
          <cell r="ER185">
            <v>1360299.94</v>
          </cell>
          <cell r="ES185">
            <v>3645650.27</v>
          </cell>
          <cell r="ET185">
            <v>190000</v>
          </cell>
          <cell r="EU185">
            <v>92000</v>
          </cell>
          <cell r="EV185">
            <v>2352909.08</v>
          </cell>
          <cell r="EW185">
            <v>460039.86</v>
          </cell>
          <cell r="EX185">
            <v>4042331.56</v>
          </cell>
          <cell r="EY185">
            <v>1980934.15</v>
          </cell>
          <cell r="EZ185">
            <v>1798952.01</v>
          </cell>
          <cell r="FA185">
            <v>249386.57</v>
          </cell>
          <cell r="FB185">
            <v>1509208.74</v>
          </cell>
          <cell r="FC185">
            <v>559184.78</v>
          </cell>
          <cell r="FD185">
            <v>1953551.9</v>
          </cell>
          <cell r="FE185">
            <v>8699001.4000000004</v>
          </cell>
          <cell r="FF185"/>
          <cell r="FG185">
            <v>1952871.71</v>
          </cell>
          <cell r="FH185">
            <v>278787.49</v>
          </cell>
          <cell r="FI185">
            <v>1806704.1</v>
          </cell>
          <cell r="FJ185">
            <v>1407800</v>
          </cell>
          <cell r="FK185">
            <v>1291723.94</v>
          </cell>
          <cell r="FL185">
            <v>6488928.9000000004</v>
          </cell>
          <cell r="FM185">
            <v>433973.31</v>
          </cell>
          <cell r="FN185">
            <v>745665.27</v>
          </cell>
          <cell r="FO185">
            <v>424125.36</v>
          </cell>
          <cell r="FP185">
            <v>5226150</v>
          </cell>
          <cell r="FQ185">
            <v>4239725.51</v>
          </cell>
          <cell r="FR185"/>
          <cell r="FS185"/>
          <cell r="FT185"/>
          <cell r="FU185"/>
          <cell r="FV185"/>
          <cell r="FW185"/>
          <cell r="FX185"/>
          <cell r="FY185"/>
          <cell r="FZ185"/>
          <cell r="GA185"/>
          <cell r="GB185"/>
          <cell r="GC185"/>
          <cell r="GD185"/>
          <cell r="GE185"/>
          <cell r="GF185"/>
          <cell r="GG185"/>
          <cell r="GH185"/>
          <cell r="GI185"/>
          <cell r="GJ185"/>
          <cell r="GK185"/>
          <cell r="GL185"/>
          <cell r="GM185"/>
          <cell r="GN185"/>
          <cell r="GO185"/>
          <cell r="GP185"/>
          <cell r="GQ185"/>
          <cell r="GR185"/>
          <cell r="GS185"/>
          <cell r="GT185"/>
          <cell r="GU185"/>
          <cell r="GV185"/>
          <cell r="GW185"/>
          <cell r="GX185"/>
          <cell r="GY185"/>
          <cell r="GZ185"/>
          <cell r="HA185"/>
          <cell r="HB185"/>
          <cell r="HC185"/>
          <cell r="HD185"/>
          <cell r="HE185"/>
          <cell r="HF185"/>
          <cell r="HG185"/>
          <cell r="HH185"/>
          <cell r="HI185"/>
          <cell r="HJ185"/>
          <cell r="HK185"/>
          <cell r="HL185"/>
          <cell r="HM185"/>
          <cell r="HN185"/>
          <cell r="HO185"/>
          <cell r="HP185"/>
          <cell r="HQ185"/>
          <cell r="HR185"/>
          <cell r="HS185"/>
          <cell r="HT185"/>
          <cell r="HU185"/>
          <cell r="HV185"/>
          <cell r="HW185"/>
          <cell r="HX185"/>
          <cell r="HY185"/>
          <cell r="HZ185"/>
          <cell r="IA185"/>
          <cell r="IB185"/>
          <cell r="IC185"/>
          <cell r="ID185"/>
          <cell r="IE185"/>
          <cell r="IF185"/>
          <cell r="IG185"/>
          <cell r="IH185"/>
          <cell r="II185"/>
          <cell r="IJ185"/>
          <cell r="IK185"/>
          <cell r="IL185"/>
          <cell r="IM185"/>
          <cell r="IN185"/>
          <cell r="IO185"/>
          <cell r="IP185"/>
          <cell r="IQ185"/>
          <cell r="IR185"/>
          <cell r="IS185"/>
          <cell r="IT185"/>
          <cell r="IU185"/>
          <cell r="IV185"/>
          <cell r="IW185"/>
          <cell r="IX185"/>
          <cell r="IY185"/>
          <cell r="IZ185"/>
          <cell r="JA185"/>
          <cell r="JB185"/>
          <cell r="JC185"/>
          <cell r="JD185"/>
          <cell r="JE185"/>
          <cell r="JF185"/>
          <cell r="JG185"/>
          <cell r="JH185"/>
          <cell r="JI185"/>
          <cell r="JJ185"/>
          <cell r="JK185"/>
          <cell r="JL185"/>
          <cell r="JM185"/>
          <cell r="JN185"/>
          <cell r="JO185"/>
          <cell r="JP185"/>
          <cell r="JQ185"/>
          <cell r="JR185"/>
          <cell r="JS185"/>
          <cell r="JT185"/>
          <cell r="JU185"/>
          <cell r="JV185"/>
          <cell r="JW185"/>
          <cell r="JX185"/>
          <cell r="JY185"/>
          <cell r="JZ185"/>
          <cell r="KA185"/>
          <cell r="KB185"/>
          <cell r="KC185"/>
          <cell r="KD185"/>
          <cell r="KE185"/>
          <cell r="KF185"/>
          <cell r="KG185"/>
          <cell r="KH185"/>
          <cell r="KI185"/>
          <cell r="KJ185"/>
          <cell r="KK185"/>
          <cell r="KL185"/>
          <cell r="KM185"/>
          <cell r="KN185"/>
          <cell r="KO185"/>
          <cell r="KP185"/>
          <cell r="KQ185"/>
          <cell r="KR185"/>
          <cell r="KS185"/>
          <cell r="KT185"/>
          <cell r="KU185"/>
          <cell r="KV185"/>
          <cell r="KW185"/>
          <cell r="KX185"/>
          <cell r="KY185"/>
          <cell r="KZ185"/>
          <cell r="LA185"/>
          <cell r="LB185"/>
          <cell r="LC185"/>
          <cell r="LD185"/>
          <cell r="LE185"/>
          <cell r="LF185"/>
          <cell r="LG185"/>
          <cell r="LH185"/>
          <cell r="LI185"/>
        </row>
        <row r="186">
          <cell r="A186" t="str">
            <v xml:space="preserve"> </v>
          </cell>
          <cell r="B186" t="str">
            <v xml:space="preserve"> </v>
          </cell>
          <cell r="C186">
            <v>471</v>
          </cell>
          <cell r="D186">
            <v>4710</v>
          </cell>
          <cell r="E186" t="str">
            <v>Tekuća budžetska rezerva</v>
          </cell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  <cell r="BZ186"/>
          <cell r="CA186"/>
          <cell r="CB186"/>
          <cell r="CC186"/>
          <cell r="CD186"/>
          <cell r="CE186"/>
          <cell r="CF186"/>
          <cell r="CG186"/>
          <cell r="CH186"/>
          <cell r="CI186"/>
          <cell r="CJ186"/>
          <cell r="CK186"/>
          <cell r="CL186">
            <v>152480</v>
          </cell>
          <cell r="CM186">
            <v>69850</v>
          </cell>
          <cell r="CN186">
            <v>341282.20999999996</v>
          </cell>
          <cell r="CO186">
            <v>430460</v>
          </cell>
          <cell r="CP186">
            <v>1010265.09</v>
          </cell>
          <cell r="CQ186">
            <v>3303845.5</v>
          </cell>
          <cell r="CR186">
            <v>2217610</v>
          </cell>
          <cell r="CS186">
            <v>1221150.82</v>
          </cell>
          <cell r="CT186">
            <v>2522421.1</v>
          </cell>
          <cell r="CU186">
            <v>283431.86</v>
          </cell>
          <cell r="CV186">
            <v>862021</v>
          </cell>
          <cell r="CW186">
            <v>1306027.21</v>
          </cell>
          <cell r="CX186">
            <v>987800</v>
          </cell>
          <cell r="CY186">
            <v>1479416.02</v>
          </cell>
          <cell r="CZ186">
            <v>1804250.6199999999</v>
          </cell>
          <cell r="DA186">
            <v>0</v>
          </cell>
          <cell r="DB186">
            <v>227494.67</v>
          </cell>
          <cell r="DC186">
            <v>653597.98</v>
          </cell>
          <cell r="DD186">
            <v>858028.14000000013</v>
          </cell>
          <cell r="DE186">
            <v>1253986.73</v>
          </cell>
          <cell r="DF186">
            <v>1638486.63</v>
          </cell>
          <cell r="DG186">
            <v>1434433.1700000002</v>
          </cell>
          <cell r="DH186">
            <v>608624.21</v>
          </cell>
          <cell r="DI186">
            <v>2586424.5499999998</v>
          </cell>
          <cell r="DJ186">
            <v>0</v>
          </cell>
          <cell r="DK186">
            <v>0</v>
          </cell>
          <cell r="DL186">
            <v>851526.67</v>
          </cell>
          <cell r="DM186">
            <v>2065789.5</v>
          </cell>
          <cell r="DN186">
            <v>349813.47000000003</v>
          </cell>
          <cell r="DO186">
            <v>2801716.91</v>
          </cell>
          <cell r="DP186">
            <v>4098120.5999999996</v>
          </cell>
          <cell r="DQ186">
            <v>487975.56</v>
          </cell>
          <cell r="DR186">
            <v>3584705.7499999995</v>
          </cell>
          <cell r="DS186">
            <v>589832.69999999995</v>
          </cell>
          <cell r="DT186">
            <v>80295.47</v>
          </cell>
          <cell r="DU186">
            <v>1733917.4</v>
          </cell>
          <cell r="DV186">
            <v>130000</v>
          </cell>
          <cell r="DW186">
            <v>3436897.95</v>
          </cell>
          <cell r="DX186">
            <v>959016.23</v>
          </cell>
          <cell r="DY186">
            <v>768573.09000000008</v>
          </cell>
          <cell r="DZ186">
            <v>772013.71</v>
          </cell>
          <cell r="EB186">
            <v>2744750.61</v>
          </cell>
          <cell r="EC186"/>
          <cell r="ED186"/>
          <cell r="EE186"/>
          <cell r="EF186"/>
          <cell r="EG186"/>
          <cell r="EH186">
            <v>5000</v>
          </cell>
          <cell r="EI186">
            <v>25400</v>
          </cell>
          <cell r="EJ186"/>
          <cell r="EK186"/>
          <cell r="EL186"/>
          <cell r="EM186"/>
          <cell r="EN186"/>
          <cell r="EO186"/>
          <cell r="EP186"/>
          <cell r="EQ186"/>
          <cell r="ER186"/>
          <cell r="ES186"/>
          <cell r="ET186"/>
          <cell r="EU186"/>
          <cell r="EV186"/>
          <cell r="EW186"/>
          <cell r="EX186"/>
          <cell r="EY186"/>
          <cell r="EZ186"/>
          <cell r="FA186"/>
          <cell r="FB186"/>
          <cell r="FC186"/>
          <cell r="FD186"/>
          <cell r="FE186"/>
          <cell r="FF186"/>
          <cell r="FG186"/>
          <cell r="FH186"/>
          <cell r="FI186"/>
          <cell r="FJ186"/>
          <cell r="FK186"/>
          <cell r="FL186"/>
          <cell r="FM186"/>
          <cell r="FN186"/>
          <cell r="FO186"/>
          <cell r="FP186"/>
          <cell r="FQ186"/>
          <cell r="FR186"/>
          <cell r="FS186"/>
          <cell r="FT186"/>
          <cell r="FU186"/>
          <cell r="FV186"/>
          <cell r="FW186"/>
          <cell r="FX186"/>
          <cell r="FY186"/>
          <cell r="FZ186"/>
          <cell r="GA186"/>
          <cell r="GB186"/>
          <cell r="GC186"/>
          <cell r="GD186"/>
          <cell r="GE186"/>
          <cell r="GF186"/>
          <cell r="GG186"/>
          <cell r="GH186"/>
          <cell r="GI186"/>
          <cell r="GJ186"/>
          <cell r="GK186"/>
          <cell r="GL186"/>
          <cell r="GM186"/>
          <cell r="GN186"/>
          <cell r="GO186"/>
          <cell r="GP186"/>
          <cell r="GQ186"/>
          <cell r="GR186"/>
          <cell r="GS186"/>
          <cell r="GT186"/>
          <cell r="GU186"/>
          <cell r="GV186"/>
          <cell r="GW186"/>
          <cell r="GX186"/>
          <cell r="GY186"/>
          <cell r="GZ186"/>
          <cell r="HA186"/>
          <cell r="HB186"/>
          <cell r="HC186"/>
          <cell r="HD186"/>
          <cell r="HE186"/>
          <cell r="HF186"/>
          <cell r="HG186"/>
          <cell r="HH186"/>
          <cell r="HI186"/>
          <cell r="HJ186"/>
          <cell r="HK186"/>
          <cell r="HL186"/>
          <cell r="HM186"/>
          <cell r="HN186"/>
          <cell r="HO186"/>
          <cell r="HP186"/>
          <cell r="HQ186"/>
          <cell r="HR186"/>
          <cell r="HS186"/>
          <cell r="HT186"/>
          <cell r="HU186"/>
          <cell r="HV186"/>
          <cell r="HW186"/>
          <cell r="HX186"/>
          <cell r="HY186"/>
          <cell r="HZ186"/>
          <cell r="IA186"/>
          <cell r="IB186"/>
          <cell r="IC186"/>
          <cell r="ID186"/>
          <cell r="IE186"/>
          <cell r="IF186"/>
          <cell r="IG186"/>
          <cell r="IH186"/>
          <cell r="II186"/>
          <cell r="IJ186"/>
          <cell r="IK186"/>
          <cell r="IL186"/>
          <cell r="IM186"/>
          <cell r="IN186"/>
          <cell r="IO186"/>
          <cell r="IP186"/>
          <cell r="IQ186"/>
          <cell r="IR186"/>
          <cell r="IS186"/>
          <cell r="IT186"/>
          <cell r="IU186"/>
          <cell r="IV186"/>
          <cell r="IW186"/>
          <cell r="IX186"/>
          <cell r="IY186"/>
          <cell r="IZ186"/>
          <cell r="JA186"/>
          <cell r="JB186"/>
          <cell r="JC186"/>
          <cell r="JD186"/>
          <cell r="JE186"/>
          <cell r="JF186"/>
          <cell r="JG186"/>
          <cell r="JH186"/>
          <cell r="JI186"/>
          <cell r="JJ186"/>
          <cell r="JK186"/>
          <cell r="JL186"/>
          <cell r="JM186"/>
          <cell r="JN186"/>
          <cell r="JO186"/>
          <cell r="JP186"/>
          <cell r="JQ186"/>
          <cell r="JR186"/>
          <cell r="JS186"/>
          <cell r="JT186"/>
          <cell r="JU186"/>
          <cell r="JV186"/>
          <cell r="JW186"/>
          <cell r="JX186"/>
          <cell r="JY186"/>
          <cell r="JZ186"/>
          <cell r="KA186"/>
          <cell r="KB186"/>
          <cell r="KC186"/>
          <cell r="KD186"/>
          <cell r="KE186"/>
          <cell r="KF186"/>
          <cell r="KG186"/>
          <cell r="KH186"/>
          <cell r="KI186"/>
          <cell r="KJ186"/>
          <cell r="KK186"/>
          <cell r="KL186"/>
          <cell r="KM186"/>
          <cell r="KN186"/>
          <cell r="KO186"/>
          <cell r="KP186"/>
          <cell r="KQ186"/>
          <cell r="KR186"/>
          <cell r="KS186"/>
          <cell r="KT186"/>
          <cell r="KU186"/>
          <cell r="KV186"/>
          <cell r="KW186"/>
          <cell r="KX186"/>
          <cell r="KY186"/>
          <cell r="KZ186"/>
          <cell r="LA186"/>
          <cell r="LB186"/>
          <cell r="LC186"/>
          <cell r="LD186"/>
          <cell r="LE186"/>
          <cell r="LF186"/>
          <cell r="LG186"/>
          <cell r="LH186"/>
          <cell r="LI186"/>
        </row>
        <row r="187">
          <cell r="C187">
            <v>472</v>
          </cell>
          <cell r="D187">
            <v>4720</v>
          </cell>
          <cell r="E187" t="str">
            <v>Stalna budžetska rezerva</v>
          </cell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  <cell r="BZ187"/>
          <cell r="CA187"/>
          <cell r="CB187"/>
          <cell r="CC187"/>
          <cell r="CD187"/>
          <cell r="CE187"/>
          <cell r="CF187"/>
          <cell r="CG187"/>
          <cell r="CH187"/>
          <cell r="CI187"/>
          <cell r="CJ187"/>
          <cell r="CK187"/>
          <cell r="CL187">
            <v>0</v>
          </cell>
          <cell r="CM187">
            <v>0</v>
          </cell>
          <cell r="CN187">
            <v>40600</v>
          </cell>
          <cell r="CO187">
            <v>365400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/>
          <cell r="EB187"/>
          <cell r="EC187"/>
          <cell r="ED187"/>
          <cell r="EE187"/>
          <cell r="EF187"/>
          <cell r="EG187"/>
          <cell r="EH187"/>
          <cell r="EI187"/>
          <cell r="EJ187"/>
          <cell r="EK187"/>
          <cell r="EL187"/>
          <cell r="EM187"/>
          <cell r="EN187"/>
          <cell r="EO187"/>
          <cell r="EP187"/>
          <cell r="EQ187"/>
          <cell r="ER187"/>
          <cell r="ES187"/>
          <cell r="ET187"/>
          <cell r="EU187"/>
          <cell r="EV187"/>
          <cell r="EW187"/>
          <cell r="EX187"/>
          <cell r="EY187"/>
          <cell r="EZ187"/>
          <cell r="FA187"/>
          <cell r="FB187"/>
          <cell r="FC187"/>
          <cell r="FD187"/>
          <cell r="FE187"/>
          <cell r="FF187"/>
          <cell r="FG187"/>
          <cell r="FH187"/>
          <cell r="FI187"/>
          <cell r="FJ187"/>
          <cell r="FK187"/>
          <cell r="FL187"/>
          <cell r="FM187"/>
          <cell r="FN187"/>
          <cell r="FO187"/>
          <cell r="FP187"/>
          <cell r="FQ187"/>
          <cell r="FR187"/>
          <cell r="FS187"/>
          <cell r="FT187"/>
          <cell r="FU187"/>
          <cell r="FV187"/>
          <cell r="FW187"/>
          <cell r="FX187"/>
          <cell r="FY187"/>
          <cell r="FZ187"/>
          <cell r="GA187"/>
          <cell r="GB187"/>
          <cell r="GC187"/>
          <cell r="GD187"/>
          <cell r="GE187"/>
          <cell r="GF187"/>
          <cell r="GG187"/>
          <cell r="GH187"/>
          <cell r="GI187"/>
          <cell r="GJ187"/>
          <cell r="GK187"/>
          <cell r="GL187"/>
          <cell r="GM187"/>
          <cell r="GN187"/>
          <cell r="GO187"/>
          <cell r="GP187"/>
          <cell r="GQ187"/>
          <cell r="GR187"/>
          <cell r="GS187"/>
          <cell r="GT187"/>
          <cell r="GU187"/>
          <cell r="GV187"/>
          <cell r="GW187"/>
          <cell r="GX187"/>
          <cell r="GY187"/>
          <cell r="GZ187"/>
          <cell r="HA187"/>
          <cell r="HB187"/>
          <cell r="HC187"/>
          <cell r="HD187"/>
          <cell r="HE187"/>
          <cell r="HF187"/>
          <cell r="HG187"/>
          <cell r="HH187"/>
          <cell r="HI187"/>
          <cell r="HJ187"/>
          <cell r="HK187"/>
          <cell r="HL187"/>
          <cell r="HM187"/>
          <cell r="HN187"/>
          <cell r="HO187"/>
          <cell r="HP187"/>
          <cell r="HQ187"/>
          <cell r="HR187"/>
          <cell r="HS187"/>
          <cell r="HT187"/>
          <cell r="HU187"/>
          <cell r="HV187"/>
          <cell r="HW187"/>
          <cell r="HX187"/>
          <cell r="HY187"/>
          <cell r="HZ187"/>
          <cell r="IA187"/>
          <cell r="IB187"/>
          <cell r="IC187"/>
          <cell r="ID187"/>
          <cell r="IE187"/>
          <cell r="IF187"/>
          <cell r="IG187"/>
          <cell r="IH187"/>
          <cell r="II187"/>
          <cell r="IJ187"/>
          <cell r="IK187"/>
          <cell r="IL187"/>
          <cell r="IM187"/>
          <cell r="IN187"/>
          <cell r="IO187"/>
          <cell r="IP187"/>
          <cell r="IQ187"/>
          <cell r="IR187"/>
          <cell r="IS187"/>
          <cell r="IT187"/>
          <cell r="IU187"/>
          <cell r="IV187"/>
          <cell r="IW187"/>
          <cell r="IX187"/>
          <cell r="IY187"/>
          <cell r="IZ187"/>
          <cell r="JA187"/>
          <cell r="JB187"/>
          <cell r="JC187"/>
          <cell r="JD187"/>
          <cell r="JE187"/>
          <cell r="JF187"/>
          <cell r="JG187"/>
          <cell r="JH187"/>
          <cell r="JI187"/>
          <cell r="JJ187"/>
          <cell r="JK187"/>
          <cell r="JL187"/>
          <cell r="JM187"/>
          <cell r="JN187"/>
          <cell r="JO187"/>
          <cell r="JP187"/>
          <cell r="JQ187"/>
          <cell r="JR187"/>
          <cell r="JS187"/>
          <cell r="JT187"/>
          <cell r="JU187"/>
          <cell r="JV187"/>
          <cell r="JW187"/>
          <cell r="JX187"/>
          <cell r="JY187"/>
          <cell r="JZ187"/>
          <cell r="KA187"/>
          <cell r="KB187"/>
          <cell r="KC187"/>
          <cell r="KD187"/>
          <cell r="KE187"/>
          <cell r="KF187"/>
          <cell r="KG187"/>
          <cell r="KH187"/>
          <cell r="KI187"/>
          <cell r="KJ187"/>
          <cell r="KK187"/>
          <cell r="KL187"/>
          <cell r="KM187"/>
          <cell r="KN187"/>
          <cell r="KO187"/>
          <cell r="KP187"/>
          <cell r="KQ187"/>
          <cell r="KR187"/>
          <cell r="KS187"/>
          <cell r="KT187"/>
          <cell r="KU187"/>
          <cell r="KV187"/>
          <cell r="KW187"/>
          <cell r="KX187"/>
          <cell r="KY187"/>
          <cell r="KZ187"/>
          <cell r="LA187"/>
          <cell r="LB187"/>
          <cell r="LC187"/>
          <cell r="LD187"/>
          <cell r="LE187"/>
          <cell r="LF187"/>
          <cell r="LG187"/>
          <cell r="LH187"/>
          <cell r="LI187"/>
        </row>
        <row r="188">
          <cell r="C188">
            <v>473</v>
          </cell>
          <cell r="D188">
            <v>4730</v>
          </cell>
          <cell r="E188" t="str">
            <v>Ostale rezerve</v>
          </cell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  <cell r="BZ188"/>
          <cell r="CA188"/>
          <cell r="CB188"/>
          <cell r="CC188"/>
          <cell r="CD188"/>
          <cell r="CE188"/>
          <cell r="CF188"/>
          <cell r="CG188"/>
          <cell r="CH188"/>
          <cell r="CI188"/>
          <cell r="CJ188"/>
          <cell r="CK188"/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0</v>
          </cell>
          <cell r="DJ188">
            <v>0</v>
          </cell>
          <cell r="DK188">
            <v>0</v>
          </cell>
          <cell r="DL188">
            <v>0</v>
          </cell>
          <cell r="DM188">
            <v>0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/>
          <cell r="EC188"/>
          <cell r="ED188"/>
          <cell r="EE188"/>
          <cell r="EF188"/>
          <cell r="EG188"/>
          <cell r="EH188"/>
          <cell r="EI188"/>
          <cell r="EJ188"/>
          <cell r="EK188"/>
          <cell r="EL188"/>
          <cell r="EM188"/>
          <cell r="EN188"/>
          <cell r="EO188"/>
          <cell r="EP188"/>
          <cell r="EQ188"/>
          <cell r="ER188"/>
          <cell r="ES188"/>
          <cell r="ET188"/>
          <cell r="EU188"/>
          <cell r="EV188"/>
          <cell r="EW188"/>
          <cell r="EX188"/>
          <cell r="EY188"/>
          <cell r="EZ188"/>
          <cell r="FA188"/>
          <cell r="FB188"/>
          <cell r="FC188"/>
          <cell r="FD188"/>
          <cell r="FE188"/>
          <cell r="FF188"/>
          <cell r="FG188"/>
          <cell r="FH188"/>
          <cell r="FI188"/>
          <cell r="FJ188"/>
          <cell r="FK188"/>
          <cell r="FL188"/>
          <cell r="FM188"/>
          <cell r="FN188"/>
          <cell r="FO188"/>
          <cell r="FP188"/>
          <cell r="FQ188"/>
          <cell r="FR188"/>
          <cell r="FS188"/>
          <cell r="FT188"/>
          <cell r="FU188"/>
          <cell r="FV188"/>
          <cell r="FW188"/>
          <cell r="FX188"/>
          <cell r="FY188"/>
          <cell r="FZ188"/>
          <cell r="GA188"/>
          <cell r="GB188"/>
          <cell r="GC188"/>
          <cell r="GD188"/>
          <cell r="GE188"/>
          <cell r="GF188"/>
          <cell r="GG188"/>
          <cell r="GH188"/>
          <cell r="GI188"/>
          <cell r="GJ188"/>
          <cell r="GK188"/>
          <cell r="GL188"/>
          <cell r="GM188"/>
          <cell r="GN188"/>
          <cell r="GO188"/>
          <cell r="GP188"/>
          <cell r="GQ188"/>
          <cell r="GR188"/>
          <cell r="GS188"/>
          <cell r="GT188"/>
          <cell r="GU188"/>
          <cell r="GV188"/>
          <cell r="GW188"/>
          <cell r="GX188"/>
          <cell r="GY188"/>
          <cell r="GZ188"/>
          <cell r="HA188"/>
          <cell r="HB188"/>
          <cell r="HC188"/>
          <cell r="HD188"/>
          <cell r="HE188"/>
          <cell r="HF188"/>
          <cell r="HG188"/>
          <cell r="HH188"/>
          <cell r="HI188"/>
          <cell r="HJ188"/>
          <cell r="HK188"/>
          <cell r="HL188"/>
          <cell r="HM188"/>
          <cell r="HN188"/>
          <cell r="HO188"/>
          <cell r="HP188"/>
          <cell r="HQ188"/>
          <cell r="HR188"/>
          <cell r="HS188"/>
          <cell r="HT188"/>
          <cell r="HU188"/>
          <cell r="HV188"/>
          <cell r="HW188"/>
          <cell r="HX188"/>
          <cell r="HY188"/>
          <cell r="HZ188"/>
          <cell r="IA188"/>
          <cell r="IB188"/>
          <cell r="IC188"/>
          <cell r="ID188"/>
          <cell r="IE188"/>
          <cell r="IF188"/>
          <cell r="IG188"/>
          <cell r="IH188"/>
          <cell r="II188"/>
          <cell r="IJ188"/>
          <cell r="IK188"/>
          <cell r="IL188"/>
          <cell r="IM188"/>
          <cell r="IN188"/>
          <cell r="IO188"/>
          <cell r="IP188"/>
          <cell r="IQ188"/>
          <cell r="IR188"/>
          <cell r="IS188"/>
          <cell r="IT188"/>
          <cell r="IU188"/>
          <cell r="IV188"/>
          <cell r="IW188"/>
          <cell r="IX188"/>
          <cell r="IY188"/>
          <cell r="IZ188"/>
          <cell r="JA188"/>
          <cell r="JB188"/>
          <cell r="JC188"/>
          <cell r="JD188"/>
          <cell r="JE188"/>
          <cell r="JF188"/>
          <cell r="JG188"/>
          <cell r="JH188"/>
          <cell r="JI188"/>
          <cell r="JJ188"/>
          <cell r="JK188"/>
          <cell r="JL188"/>
          <cell r="JM188"/>
          <cell r="JN188"/>
          <cell r="JO188"/>
          <cell r="JP188"/>
          <cell r="JQ188"/>
          <cell r="JR188"/>
          <cell r="JS188"/>
          <cell r="JT188"/>
          <cell r="JU188"/>
          <cell r="JV188"/>
          <cell r="JW188"/>
          <cell r="JX188"/>
          <cell r="JY188"/>
          <cell r="JZ188"/>
          <cell r="KA188"/>
          <cell r="KB188"/>
          <cell r="KC188"/>
          <cell r="KD188"/>
          <cell r="KE188"/>
          <cell r="KF188"/>
          <cell r="KG188"/>
          <cell r="KH188"/>
          <cell r="KI188"/>
          <cell r="KJ188"/>
          <cell r="KK188"/>
          <cell r="KL188"/>
          <cell r="KM188"/>
          <cell r="KN188"/>
          <cell r="KO188"/>
          <cell r="KP188"/>
          <cell r="KQ188"/>
          <cell r="KR188"/>
          <cell r="KS188"/>
          <cell r="KT188"/>
          <cell r="KU188"/>
          <cell r="KV188"/>
          <cell r="KW188"/>
          <cell r="KX188"/>
          <cell r="KY188"/>
          <cell r="KZ188"/>
          <cell r="LA188"/>
          <cell r="LB188"/>
          <cell r="LC188"/>
          <cell r="LD188"/>
          <cell r="LE188"/>
          <cell r="LF188"/>
          <cell r="LG188"/>
          <cell r="LH188"/>
          <cell r="LI188"/>
        </row>
        <row r="189">
          <cell r="D189">
            <v>1005</v>
          </cell>
          <cell r="E189" t="str">
            <v>Neto povećanje obaveza</v>
          </cell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  <cell r="BZ189"/>
          <cell r="CA189"/>
          <cell r="CB189"/>
          <cell r="CC189"/>
          <cell r="CD189"/>
          <cell r="CE189"/>
          <cell r="CF189"/>
          <cell r="CG189"/>
          <cell r="CH189"/>
          <cell r="CI189"/>
          <cell r="CJ189"/>
          <cell r="CK189"/>
          <cell r="CL189"/>
          <cell r="CM189"/>
          <cell r="CN189"/>
          <cell r="CO189"/>
          <cell r="CP189"/>
          <cell r="CQ189"/>
          <cell r="CR189"/>
          <cell r="CS189"/>
          <cell r="CT189"/>
          <cell r="CU189"/>
          <cell r="CV189"/>
          <cell r="CW189">
            <v>14438105.227299999</v>
          </cell>
          <cell r="CX189"/>
          <cell r="CY189"/>
          <cell r="CZ189"/>
          <cell r="DA189"/>
          <cell r="DB189"/>
          <cell r="DC189"/>
          <cell r="DD189"/>
          <cell r="DE189"/>
          <cell r="DF189"/>
          <cell r="DG189"/>
          <cell r="DH189"/>
          <cell r="DI189">
            <v>4091319.16</v>
          </cell>
          <cell r="DJ189"/>
          <cell r="DK189"/>
          <cell r="DL189"/>
          <cell r="DM189"/>
          <cell r="DN189"/>
          <cell r="DO189"/>
          <cell r="DP189"/>
          <cell r="DQ189"/>
          <cell r="DR189"/>
          <cell r="DS189"/>
          <cell r="DT189"/>
          <cell r="DU189">
            <v>-15133946.66</v>
          </cell>
          <cell r="DZ189"/>
          <cell r="EC189"/>
          <cell r="ED189"/>
          <cell r="EE189"/>
          <cell r="EF189"/>
          <cell r="EG189">
            <v>-12686256.23</v>
          </cell>
          <cell r="EH189"/>
          <cell r="EI189"/>
          <cell r="EJ189"/>
          <cell r="EK189"/>
          <cell r="EL189"/>
          <cell r="EM189"/>
          <cell r="EN189"/>
          <cell r="EO189"/>
          <cell r="EP189"/>
          <cell r="EQ189"/>
          <cell r="ER189"/>
          <cell r="ES189">
            <v>13993228.51</v>
          </cell>
          <cell r="ET189"/>
          <cell r="EU189"/>
          <cell r="EV189"/>
          <cell r="EW189"/>
          <cell r="EX189"/>
          <cell r="EY189"/>
          <cell r="EZ189"/>
          <cell r="FA189"/>
          <cell r="FB189"/>
          <cell r="FC189"/>
          <cell r="FD189"/>
          <cell r="FE189">
            <v>28097590.27</v>
          </cell>
          <cell r="FF189"/>
          <cell r="FG189"/>
          <cell r="FH189"/>
          <cell r="FI189"/>
          <cell r="FJ189"/>
          <cell r="FK189"/>
          <cell r="FL189"/>
          <cell r="FM189"/>
          <cell r="FN189"/>
          <cell r="FO189"/>
          <cell r="FP189"/>
          <cell r="FQ189"/>
          <cell r="FR189"/>
          <cell r="FS189"/>
          <cell r="FT189"/>
          <cell r="FU189"/>
          <cell r="FV189"/>
          <cell r="FW189"/>
          <cell r="FX189"/>
          <cell r="FY189"/>
          <cell r="FZ189"/>
          <cell r="GA189"/>
          <cell r="GB189"/>
          <cell r="GC189"/>
          <cell r="GD189"/>
          <cell r="GE189"/>
          <cell r="GF189"/>
          <cell r="GG189"/>
          <cell r="GH189"/>
          <cell r="GI189"/>
          <cell r="GJ189"/>
          <cell r="GK189"/>
          <cell r="GL189"/>
          <cell r="GM189"/>
          <cell r="GN189"/>
          <cell r="GO189"/>
          <cell r="GP189"/>
          <cell r="GQ189"/>
          <cell r="GR189"/>
          <cell r="GS189"/>
          <cell r="GT189"/>
          <cell r="GU189"/>
          <cell r="GV189"/>
          <cell r="GW189"/>
          <cell r="GX189"/>
          <cell r="GY189"/>
          <cell r="GZ189"/>
          <cell r="HA189"/>
          <cell r="HB189"/>
          <cell r="HC189"/>
          <cell r="HD189"/>
          <cell r="HE189"/>
          <cell r="HF189"/>
          <cell r="HG189"/>
          <cell r="HH189"/>
          <cell r="HI189"/>
          <cell r="HJ189"/>
          <cell r="HK189"/>
          <cell r="HL189"/>
          <cell r="HM189"/>
          <cell r="HN189"/>
          <cell r="HO189"/>
          <cell r="HP189"/>
          <cell r="HQ189"/>
          <cell r="HR189"/>
          <cell r="HS189"/>
          <cell r="HT189"/>
          <cell r="HU189"/>
          <cell r="HV189"/>
          <cell r="HW189"/>
          <cell r="HX189"/>
          <cell r="HY189"/>
          <cell r="HZ189"/>
          <cell r="IA189"/>
          <cell r="IB189"/>
          <cell r="IC189"/>
          <cell r="ID189"/>
          <cell r="IE189"/>
          <cell r="IF189"/>
          <cell r="IG189"/>
          <cell r="IH189"/>
          <cell r="II189"/>
          <cell r="IJ189"/>
          <cell r="IK189"/>
          <cell r="IL189"/>
          <cell r="IM189"/>
          <cell r="IN189"/>
          <cell r="IO189"/>
          <cell r="IP189"/>
          <cell r="IQ189"/>
          <cell r="IR189"/>
          <cell r="IS189"/>
          <cell r="IT189"/>
          <cell r="IU189"/>
          <cell r="IV189"/>
          <cell r="IW189"/>
          <cell r="IX189"/>
          <cell r="IY189"/>
          <cell r="IZ189"/>
          <cell r="JA189"/>
          <cell r="JB189"/>
          <cell r="JC189"/>
          <cell r="JD189"/>
          <cell r="JE189"/>
          <cell r="JF189"/>
          <cell r="JG189"/>
          <cell r="JH189"/>
          <cell r="JI189"/>
          <cell r="JJ189"/>
          <cell r="JK189"/>
          <cell r="JL189"/>
          <cell r="JM189"/>
          <cell r="JN189"/>
          <cell r="JO189"/>
          <cell r="JP189"/>
          <cell r="JQ189"/>
          <cell r="JR189"/>
          <cell r="JS189"/>
          <cell r="JT189"/>
          <cell r="JU189"/>
          <cell r="JV189"/>
          <cell r="JW189"/>
          <cell r="JX189"/>
          <cell r="JY189"/>
          <cell r="JZ189"/>
          <cell r="KA189"/>
          <cell r="KB189"/>
          <cell r="KC189"/>
          <cell r="KD189"/>
          <cell r="KE189"/>
          <cell r="KF189"/>
          <cell r="KG189"/>
          <cell r="KH189"/>
          <cell r="KI189"/>
          <cell r="KJ189"/>
          <cell r="KK189"/>
          <cell r="KL189"/>
          <cell r="KM189"/>
          <cell r="KN189"/>
          <cell r="KO189"/>
          <cell r="KP189"/>
          <cell r="KQ189"/>
          <cell r="KR189"/>
          <cell r="KS189"/>
          <cell r="KT189"/>
          <cell r="KU189"/>
          <cell r="KV189"/>
          <cell r="KW189"/>
          <cell r="KX189"/>
          <cell r="KY189"/>
          <cell r="KZ189"/>
          <cell r="LA189"/>
          <cell r="LB189"/>
          <cell r="LC189"/>
          <cell r="LD189"/>
          <cell r="LE189"/>
          <cell r="LF189"/>
          <cell r="LG189"/>
          <cell r="LH189"/>
          <cell r="LI189"/>
        </row>
        <row r="190"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  <cell r="BZ190"/>
          <cell r="CA190"/>
          <cell r="CB190"/>
          <cell r="CC190"/>
          <cell r="CD190"/>
          <cell r="CE190"/>
          <cell r="CF190"/>
          <cell r="CG190"/>
          <cell r="CH190"/>
          <cell r="CI190"/>
          <cell r="CJ190"/>
          <cell r="CK190"/>
          <cell r="CL190"/>
          <cell r="CM190"/>
          <cell r="CN190"/>
          <cell r="CO190"/>
          <cell r="CP190"/>
          <cell r="CQ190"/>
          <cell r="CR190"/>
          <cell r="CS190"/>
          <cell r="CT190"/>
          <cell r="CU190"/>
          <cell r="CV190"/>
          <cell r="CW190"/>
          <cell r="CX190"/>
          <cell r="CY190"/>
          <cell r="CZ190"/>
          <cell r="DA190"/>
          <cell r="DB190"/>
          <cell r="DC190"/>
          <cell r="DD190"/>
          <cell r="DE190"/>
          <cell r="DF190"/>
          <cell r="DG190"/>
          <cell r="DH190"/>
          <cell r="DI190"/>
          <cell r="DJ190"/>
          <cell r="DK190"/>
          <cell r="DL190"/>
          <cell r="DM190"/>
          <cell r="DN190"/>
          <cell r="DO190"/>
          <cell r="DP190"/>
          <cell r="DQ190"/>
          <cell r="DR190"/>
          <cell r="DS190"/>
          <cell r="DT190"/>
          <cell r="DU190"/>
          <cell r="EC190"/>
          <cell r="ED190"/>
          <cell r="EE190"/>
          <cell r="EF190"/>
          <cell r="EG190"/>
          <cell r="EH190"/>
          <cell r="EI190"/>
          <cell r="EJ190"/>
          <cell r="EK190"/>
          <cell r="EL190"/>
          <cell r="EM190"/>
          <cell r="EN190"/>
          <cell r="EO190"/>
          <cell r="EP190"/>
          <cell r="EQ190"/>
          <cell r="ER190"/>
          <cell r="ES190"/>
          <cell r="ET190"/>
          <cell r="EU190"/>
          <cell r="EV190"/>
          <cell r="EW190"/>
          <cell r="EX190"/>
          <cell r="EY190"/>
          <cell r="EZ190"/>
          <cell r="FA190"/>
          <cell r="FB190"/>
          <cell r="FC190"/>
          <cell r="FD190"/>
          <cell r="FE190"/>
          <cell r="FF190"/>
          <cell r="FG190"/>
          <cell r="FH190"/>
          <cell r="FI190"/>
          <cell r="FJ190"/>
          <cell r="FK190"/>
          <cell r="FL190"/>
          <cell r="FM190"/>
          <cell r="FN190"/>
          <cell r="FO190"/>
          <cell r="FP190"/>
          <cell r="FQ190"/>
          <cell r="FR190"/>
          <cell r="FS190"/>
          <cell r="FT190"/>
          <cell r="FU190"/>
          <cell r="FV190"/>
          <cell r="FW190"/>
          <cell r="FX190"/>
          <cell r="FY190"/>
          <cell r="FZ190"/>
          <cell r="GA190"/>
          <cell r="GB190"/>
          <cell r="GC190"/>
          <cell r="GD190"/>
          <cell r="GE190"/>
          <cell r="GF190"/>
          <cell r="GG190"/>
          <cell r="GH190"/>
          <cell r="GI190"/>
          <cell r="GJ190"/>
          <cell r="GK190"/>
          <cell r="GL190"/>
          <cell r="GM190"/>
          <cell r="GN190"/>
          <cell r="GO190"/>
          <cell r="GP190"/>
          <cell r="GQ190"/>
          <cell r="GR190"/>
          <cell r="GS190"/>
          <cell r="GT190"/>
          <cell r="GU190"/>
          <cell r="GV190"/>
          <cell r="GW190"/>
          <cell r="GX190"/>
          <cell r="GY190"/>
          <cell r="GZ190"/>
          <cell r="HA190"/>
          <cell r="HB190"/>
          <cell r="HC190"/>
          <cell r="HD190"/>
          <cell r="HE190"/>
          <cell r="HF190"/>
          <cell r="HG190"/>
          <cell r="HH190"/>
          <cell r="HI190"/>
          <cell r="HJ190"/>
          <cell r="HK190"/>
          <cell r="HL190"/>
          <cell r="HM190"/>
          <cell r="HN190"/>
          <cell r="HO190"/>
          <cell r="HP190"/>
          <cell r="HQ190"/>
          <cell r="HR190"/>
          <cell r="HS190"/>
          <cell r="HT190"/>
          <cell r="HU190"/>
          <cell r="HV190"/>
          <cell r="HW190"/>
          <cell r="HX190"/>
          <cell r="HY190"/>
          <cell r="HZ190"/>
          <cell r="IA190"/>
          <cell r="IB190"/>
          <cell r="IC190"/>
          <cell r="ID190"/>
          <cell r="IE190"/>
          <cell r="IF190"/>
          <cell r="IG190"/>
          <cell r="IH190"/>
          <cell r="II190"/>
          <cell r="IJ190"/>
          <cell r="IK190"/>
          <cell r="IL190"/>
          <cell r="IM190"/>
          <cell r="IN190"/>
          <cell r="IO190"/>
          <cell r="IP190"/>
          <cell r="IQ190"/>
          <cell r="IR190"/>
          <cell r="IS190"/>
          <cell r="IT190"/>
          <cell r="IU190"/>
          <cell r="IV190"/>
          <cell r="IW190"/>
          <cell r="IX190"/>
          <cell r="IY190"/>
          <cell r="IZ190"/>
          <cell r="JA190"/>
          <cell r="JB190"/>
          <cell r="JC190"/>
          <cell r="JD190"/>
          <cell r="JE190"/>
          <cell r="JF190"/>
          <cell r="JG190"/>
          <cell r="JH190"/>
          <cell r="JI190"/>
          <cell r="JJ190"/>
          <cell r="JK190"/>
          <cell r="JL190"/>
          <cell r="JM190"/>
          <cell r="JN190"/>
          <cell r="JO190"/>
          <cell r="JP190"/>
          <cell r="JQ190"/>
          <cell r="JR190"/>
          <cell r="JS190"/>
          <cell r="JT190"/>
          <cell r="JU190"/>
          <cell r="JV190"/>
          <cell r="JW190"/>
          <cell r="JX190"/>
          <cell r="JY190"/>
          <cell r="JZ190"/>
          <cell r="KA190"/>
          <cell r="KB190"/>
          <cell r="KC190"/>
          <cell r="KD190"/>
          <cell r="KE190"/>
          <cell r="KF190"/>
          <cell r="KG190"/>
          <cell r="KH190"/>
          <cell r="KI190"/>
          <cell r="KJ190"/>
          <cell r="KK190"/>
          <cell r="KL190"/>
          <cell r="KM190"/>
          <cell r="KN190"/>
          <cell r="KO190"/>
          <cell r="KP190"/>
          <cell r="KQ190"/>
          <cell r="KR190"/>
          <cell r="KS190"/>
          <cell r="KT190"/>
          <cell r="KU190"/>
          <cell r="KV190"/>
          <cell r="KW190"/>
          <cell r="KX190"/>
          <cell r="KY190"/>
          <cell r="KZ190"/>
          <cell r="LA190"/>
          <cell r="LB190"/>
          <cell r="LC190"/>
          <cell r="LD190"/>
          <cell r="LE190"/>
          <cell r="LF190"/>
          <cell r="LG190"/>
          <cell r="LH190"/>
          <cell r="LI190"/>
        </row>
        <row r="191">
          <cell r="E191" t="str">
            <v>Prihodi budžeta</v>
          </cell>
          <cell r="CL191" t="e">
            <v>#N/A</v>
          </cell>
          <cell r="CM191" t="e">
            <v>#N/A</v>
          </cell>
          <cell r="CN191" t="e">
            <v>#N/A</v>
          </cell>
          <cell r="CO191" t="e">
            <v>#N/A</v>
          </cell>
          <cell r="CP191" t="e">
            <v>#N/A</v>
          </cell>
          <cell r="CQ191" t="e">
            <v>#N/A</v>
          </cell>
          <cell r="CR191" t="e">
            <v>#N/A</v>
          </cell>
          <cell r="CS191" t="e">
            <v>#N/A</v>
          </cell>
          <cell r="CT191" t="e">
            <v>#N/A</v>
          </cell>
          <cell r="CU191" t="e">
            <v>#N/A</v>
          </cell>
          <cell r="CV191" t="e">
            <v>#N/A</v>
          </cell>
          <cell r="CW191" t="e">
            <v>#N/A</v>
          </cell>
          <cell r="CX191">
            <v>70781935.379999995</v>
          </cell>
          <cell r="CY191">
            <v>82127760.799999997</v>
          </cell>
          <cell r="CZ191">
            <v>100708163.93000002</v>
          </cell>
          <cell r="DA191">
            <v>109079836.14999999</v>
          </cell>
          <cell r="DB191">
            <v>102078548.78</v>
          </cell>
          <cell r="DC191">
            <v>109931818.73999998</v>
          </cell>
          <cell r="DD191">
            <v>120720236.03</v>
          </cell>
          <cell r="DE191">
            <v>126556297.32999997</v>
          </cell>
          <cell r="DF191">
            <v>117901924.08</v>
          </cell>
          <cell r="DG191">
            <v>158205030.04999998</v>
          </cell>
          <cell r="DH191">
            <v>98495259.029999971</v>
          </cell>
          <cell r="DI191">
            <v>157038700.82000002</v>
          </cell>
          <cell r="EC191"/>
          <cell r="ED191"/>
          <cell r="EE191"/>
          <cell r="EF191"/>
          <cell r="EG191"/>
          <cell r="EH191"/>
          <cell r="EI191"/>
          <cell r="EJ191"/>
          <cell r="EK191"/>
          <cell r="EL191"/>
          <cell r="EM191"/>
          <cell r="EN191"/>
          <cell r="EO191"/>
          <cell r="EP191"/>
          <cell r="EQ191"/>
          <cell r="ER191"/>
          <cell r="ES191"/>
          <cell r="ET191"/>
          <cell r="EU191"/>
          <cell r="EV191"/>
          <cell r="EW191"/>
          <cell r="EX191"/>
          <cell r="EY191"/>
          <cell r="EZ191"/>
          <cell r="FA191"/>
          <cell r="FB191"/>
          <cell r="FC191"/>
          <cell r="FD191"/>
          <cell r="FE191"/>
          <cell r="FF191"/>
          <cell r="FG191"/>
          <cell r="FH191"/>
          <cell r="FI191"/>
          <cell r="FJ191"/>
          <cell r="FK191"/>
          <cell r="FL191"/>
          <cell r="FM191"/>
          <cell r="FN191"/>
          <cell r="FO191"/>
          <cell r="FP191"/>
          <cell r="FQ191"/>
          <cell r="FR191"/>
          <cell r="FS191"/>
          <cell r="FT191"/>
          <cell r="FU191"/>
          <cell r="FV191"/>
          <cell r="FW191"/>
          <cell r="FX191"/>
          <cell r="FY191"/>
          <cell r="FZ191"/>
          <cell r="GA191"/>
          <cell r="GB191"/>
          <cell r="GC191"/>
          <cell r="GD191"/>
          <cell r="GE191"/>
          <cell r="GF191"/>
          <cell r="GG191"/>
          <cell r="GH191"/>
          <cell r="GI191"/>
          <cell r="GJ191"/>
          <cell r="GK191"/>
          <cell r="GL191"/>
          <cell r="GM191"/>
          <cell r="GN191"/>
          <cell r="GO191"/>
          <cell r="GP191"/>
          <cell r="GQ191"/>
          <cell r="GR191"/>
          <cell r="GS191"/>
          <cell r="GT191"/>
          <cell r="GU191"/>
          <cell r="GV191"/>
          <cell r="GW191"/>
          <cell r="GX191"/>
          <cell r="GY191"/>
          <cell r="GZ191"/>
          <cell r="HA191"/>
          <cell r="HB191"/>
          <cell r="HC191"/>
          <cell r="HD191"/>
          <cell r="HE191"/>
          <cell r="HF191"/>
          <cell r="HG191"/>
          <cell r="HH191"/>
          <cell r="HI191"/>
          <cell r="HJ191"/>
          <cell r="HK191"/>
          <cell r="HL191"/>
          <cell r="HM191"/>
          <cell r="HN191"/>
          <cell r="HO191"/>
          <cell r="HP191"/>
          <cell r="HQ191"/>
          <cell r="HR191"/>
          <cell r="HS191"/>
          <cell r="HT191"/>
          <cell r="HU191"/>
          <cell r="HV191"/>
          <cell r="HW191"/>
          <cell r="HX191"/>
          <cell r="HY191"/>
          <cell r="HZ191"/>
          <cell r="IA191"/>
          <cell r="IB191"/>
          <cell r="IC191"/>
          <cell r="ID191"/>
          <cell r="IE191"/>
          <cell r="IF191"/>
          <cell r="IG191"/>
          <cell r="IH191"/>
          <cell r="II191"/>
          <cell r="IJ191"/>
          <cell r="IK191"/>
          <cell r="IL191"/>
          <cell r="IM191"/>
          <cell r="IN191"/>
          <cell r="IO191"/>
          <cell r="IP191"/>
          <cell r="IQ191"/>
          <cell r="IR191"/>
          <cell r="IS191"/>
          <cell r="IT191"/>
          <cell r="IU191"/>
          <cell r="IV191"/>
          <cell r="IW191"/>
          <cell r="IX191"/>
          <cell r="IY191"/>
          <cell r="IZ191"/>
          <cell r="JA191"/>
          <cell r="JB191"/>
          <cell r="JC191"/>
          <cell r="JD191"/>
          <cell r="JE191"/>
          <cell r="JF191"/>
          <cell r="JG191"/>
          <cell r="JH191"/>
          <cell r="JI191"/>
          <cell r="JJ191"/>
          <cell r="JK191"/>
          <cell r="JL191"/>
          <cell r="JM191"/>
          <cell r="JN191"/>
          <cell r="JO191"/>
          <cell r="JP191"/>
          <cell r="JQ191"/>
          <cell r="JR191"/>
          <cell r="JS191"/>
          <cell r="JT191"/>
          <cell r="JU191"/>
          <cell r="JV191"/>
          <cell r="JW191"/>
          <cell r="JX191"/>
          <cell r="JY191"/>
          <cell r="JZ191"/>
          <cell r="KA191"/>
          <cell r="KB191"/>
          <cell r="KC191"/>
          <cell r="KD191"/>
          <cell r="KE191"/>
          <cell r="KF191"/>
          <cell r="KG191"/>
          <cell r="KH191"/>
          <cell r="KI191"/>
          <cell r="KJ191"/>
          <cell r="KK191"/>
          <cell r="KL191"/>
          <cell r="KM191"/>
          <cell r="KN191"/>
          <cell r="KO191"/>
          <cell r="KP191"/>
          <cell r="KQ191"/>
          <cell r="KR191"/>
          <cell r="KS191"/>
          <cell r="KT191"/>
          <cell r="KU191"/>
          <cell r="KV191"/>
          <cell r="KW191"/>
          <cell r="KX191"/>
          <cell r="KY191"/>
          <cell r="KZ191"/>
          <cell r="LA191"/>
          <cell r="LB191"/>
          <cell r="LC191"/>
          <cell r="LD191"/>
          <cell r="LE191"/>
          <cell r="LF191"/>
          <cell r="LG191"/>
          <cell r="LH191"/>
          <cell r="LI191"/>
        </row>
        <row r="192">
          <cell r="E192" t="str">
            <v>Budžetski izdaci</v>
          </cell>
          <cell r="CL192">
            <v>84584048.424166679</v>
          </cell>
          <cell r="CM192">
            <v>102684088.27416666</v>
          </cell>
          <cell r="CN192">
            <v>104008573.38416666</v>
          </cell>
          <cell r="CO192">
            <v>122210494.66416664</v>
          </cell>
          <cell r="CP192">
            <v>102878087.82416667</v>
          </cell>
          <cell r="CQ192">
            <v>102392322.23416667</v>
          </cell>
          <cell r="CR192">
            <v>181346847.16416669</v>
          </cell>
          <cell r="CS192">
            <v>150239168.24416667</v>
          </cell>
          <cell r="CT192">
            <v>125770955.07416669</v>
          </cell>
          <cell r="CU192">
            <v>102908154.45416665</v>
          </cell>
          <cell r="CV192">
            <v>105343610.31416669</v>
          </cell>
          <cell r="CW192">
            <v>160423364.29416662</v>
          </cell>
          <cell r="CX192">
            <v>90833664.849999994</v>
          </cell>
          <cell r="CY192">
            <v>82598563.48999998</v>
          </cell>
          <cell r="CZ192">
            <v>116276590.93999998</v>
          </cell>
          <cell r="DA192">
            <v>132471963.43999998</v>
          </cell>
          <cell r="DB192">
            <v>107075440.66000004</v>
          </cell>
          <cell r="DC192">
            <v>112087967.77000001</v>
          </cell>
          <cell r="DD192">
            <v>123230542.69</v>
          </cell>
          <cell r="DE192">
            <v>112001889.27000003</v>
          </cell>
          <cell r="DF192">
            <v>121419856.04000002</v>
          </cell>
          <cell r="DG192">
            <v>158493505.99000001</v>
          </cell>
          <cell r="DH192">
            <v>109013795.14999999</v>
          </cell>
          <cell r="DI192">
            <v>195231878.25</v>
          </cell>
          <cell r="EC192"/>
          <cell r="ED192"/>
          <cell r="EE192"/>
          <cell r="EF192"/>
          <cell r="EG192"/>
          <cell r="EH192"/>
          <cell r="EI192"/>
          <cell r="EJ192"/>
          <cell r="EK192"/>
          <cell r="EL192"/>
          <cell r="EM192"/>
          <cell r="EN192"/>
          <cell r="EO192"/>
          <cell r="EP192"/>
          <cell r="EQ192"/>
          <cell r="ER192"/>
          <cell r="ES192"/>
          <cell r="ET192"/>
          <cell r="EU192"/>
          <cell r="EV192"/>
          <cell r="EW192"/>
          <cell r="EX192"/>
          <cell r="EY192"/>
          <cell r="EZ192"/>
          <cell r="FA192"/>
          <cell r="FB192"/>
          <cell r="FC192"/>
          <cell r="FD192"/>
          <cell r="FE192"/>
          <cell r="FF192"/>
          <cell r="FG192"/>
          <cell r="FH192"/>
          <cell r="FI192"/>
          <cell r="FJ192"/>
          <cell r="FK192"/>
          <cell r="FL192"/>
          <cell r="FM192"/>
          <cell r="FN192"/>
          <cell r="FO192"/>
          <cell r="FP192"/>
          <cell r="FQ192"/>
          <cell r="FR192"/>
          <cell r="FS192"/>
          <cell r="FT192"/>
          <cell r="FU192"/>
          <cell r="FV192"/>
          <cell r="FW192"/>
          <cell r="FX192"/>
          <cell r="FY192"/>
          <cell r="FZ192"/>
          <cell r="GA192"/>
          <cell r="GB192"/>
          <cell r="GC192"/>
          <cell r="GD192"/>
          <cell r="GE192"/>
          <cell r="GF192"/>
          <cell r="GG192"/>
          <cell r="GH192"/>
          <cell r="GI192"/>
          <cell r="GJ192"/>
          <cell r="GK192"/>
          <cell r="GL192"/>
          <cell r="GM192"/>
          <cell r="GN192"/>
          <cell r="GO192"/>
          <cell r="GP192"/>
          <cell r="GQ192"/>
          <cell r="GR192"/>
          <cell r="GS192"/>
          <cell r="GT192"/>
          <cell r="GU192"/>
          <cell r="GV192"/>
          <cell r="GW192"/>
          <cell r="GX192"/>
          <cell r="GY192"/>
          <cell r="GZ192"/>
          <cell r="HA192"/>
          <cell r="HB192"/>
          <cell r="HC192"/>
          <cell r="HD192"/>
          <cell r="HE192"/>
          <cell r="HF192"/>
          <cell r="HG192"/>
          <cell r="HH192"/>
          <cell r="HI192"/>
          <cell r="HJ192"/>
          <cell r="HK192"/>
          <cell r="HL192"/>
          <cell r="HM192"/>
          <cell r="HN192"/>
          <cell r="HO192"/>
          <cell r="HP192"/>
          <cell r="HQ192"/>
          <cell r="HR192"/>
          <cell r="HS192"/>
          <cell r="HT192"/>
          <cell r="HU192"/>
          <cell r="HV192"/>
          <cell r="HW192"/>
          <cell r="HX192"/>
          <cell r="HY192"/>
          <cell r="HZ192"/>
          <cell r="IA192"/>
          <cell r="IB192"/>
          <cell r="IC192"/>
          <cell r="ID192"/>
          <cell r="IE192"/>
          <cell r="IF192"/>
          <cell r="IG192"/>
          <cell r="IH192"/>
          <cell r="II192"/>
          <cell r="IJ192"/>
          <cell r="IK192"/>
          <cell r="IL192"/>
          <cell r="IM192"/>
          <cell r="IN192"/>
          <cell r="IO192"/>
          <cell r="IP192"/>
          <cell r="IQ192"/>
          <cell r="IR192"/>
          <cell r="IS192"/>
          <cell r="IT192"/>
          <cell r="IU192"/>
          <cell r="IV192"/>
          <cell r="IW192"/>
          <cell r="IX192"/>
          <cell r="IY192"/>
          <cell r="IZ192"/>
          <cell r="JA192"/>
          <cell r="JB192"/>
          <cell r="JC192"/>
          <cell r="JD192"/>
          <cell r="JE192"/>
          <cell r="JF192"/>
          <cell r="JG192"/>
          <cell r="JH192"/>
          <cell r="JI192"/>
          <cell r="JJ192"/>
          <cell r="JK192"/>
          <cell r="JL192"/>
          <cell r="JM192"/>
          <cell r="JN192"/>
          <cell r="JO192"/>
          <cell r="JP192"/>
          <cell r="JQ192"/>
          <cell r="JR192"/>
          <cell r="JS192"/>
          <cell r="JT192"/>
          <cell r="JU192"/>
          <cell r="JV192"/>
          <cell r="JW192"/>
          <cell r="JX192"/>
          <cell r="JY192"/>
          <cell r="JZ192"/>
          <cell r="KA192"/>
          <cell r="KB192"/>
          <cell r="KC192"/>
          <cell r="KD192"/>
          <cell r="KE192"/>
          <cell r="KF192"/>
          <cell r="KG192"/>
          <cell r="KH192"/>
          <cell r="KI192"/>
          <cell r="KJ192"/>
          <cell r="KK192"/>
          <cell r="KL192"/>
          <cell r="KM192"/>
          <cell r="KN192"/>
          <cell r="KO192"/>
          <cell r="KP192"/>
          <cell r="KQ192"/>
          <cell r="KR192"/>
          <cell r="KS192"/>
          <cell r="KT192"/>
          <cell r="KU192"/>
          <cell r="KV192"/>
          <cell r="KW192"/>
          <cell r="KX192"/>
          <cell r="KY192"/>
          <cell r="KZ192"/>
          <cell r="LA192"/>
          <cell r="LB192"/>
          <cell r="LC192"/>
          <cell r="LD192"/>
          <cell r="LE192"/>
          <cell r="LF192"/>
          <cell r="LG192"/>
          <cell r="LH192"/>
          <cell r="LI192"/>
        </row>
        <row r="193">
          <cell r="E193" t="str">
            <v>Suficit / deficit</v>
          </cell>
          <cell r="CL193" t="e">
            <v>#N/A</v>
          </cell>
          <cell r="CM193" t="e">
            <v>#N/A</v>
          </cell>
          <cell r="CN193" t="e">
            <v>#N/A</v>
          </cell>
          <cell r="CO193" t="e">
            <v>#N/A</v>
          </cell>
          <cell r="CP193" t="e">
            <v>#N/A</v>
          </cell>
          <cell r="CQ193" t="e">
            <v>#N/A</v>
          </cell>
          <cell r="CR193" t="e">
            <v>#N/A</v>
          </cell>
          <cell r="CS193" t="e">
            <v>#N/A</v>
          </cell>
          <cell r="CT193" t="e">
            <v>#N/A</v>
          </cell>
          <cell r="CU193" t="e">
            <v>#N/A</v>
          </cell>
          <cell r="CV193" t="e">
            <v>#N/A</v>
          </cell>
          <cell r="CW193" t="e">
            <v>#N/A</v>
          </cell>
          <cell r="CX193">
            <v>-20051729.469999999</v>
          </cell>
          <cell r="CY193">
            <v>-470802.68999998271</v>
          </cell>
          <cell r="CZ193">
            <v>-15568427.009999961</v>
          </cell>
          <cell r="DA193">
            <v>-23392127.289999992</v>
          </cell>
          <cell r="DB193">
            <v>-4996891.8800000399</v>
          </cell>
          <cell r="DC193">
            <v>-2156149.030000031</v>
          </cell>
          <cell r="DD193">
            <v>-2510306.6599999964</v>
          </cell>
          <cell r="DE193">
            <v>14554408.059999943</v>
          </cell>
          <cell r="DF193">
            <v>-3517931.9600000232</v>
          </cell>
          <cell r="DG193">
            <v>-288475.94000002742</v>
          </cell>
          <cell r="DH193">
            <v>-10518536.12000002</v>
          </cell>
          <cell r="DI193">
            <v>-38193177.429999977</v>
          </cell>
          <cell r="EC193"/>
          <cell r="ED193"/>
          <cell r="EE193"/>
          <cell r="EF193"/>
          <cell r="EG193"/>
          <cell r="EH193"/>
          <cell r="EI193"/>
          <cell r="EJ193"/>
          <cell r="EK193"/>
          <cell r="EL193"/>
          <cell r="EM193"/>
          <cell r="EN193"/>
          <cell r="EO193"/>
          <cell r="EP193"/>
          <cell r="EQ193"/>
          <cell r="ER193"/>
          <cell r="ES193"/>
          <cell r="ET193"/>
          <cell r="EU193"/>
          <cell r="EV193"/>
          <cell r="EW193"/>
          <cell r="EX193"/>
          <cell r="EY193"/>
          <cell r="EZ193"/>
          <cell r="FA193"/>
          <cell r="FB193"/>
          <cell r="FC193"/>
          <cell r="FD193"/>
          <cell r="FE193"/>
          <cell r="FF193"/>
          <cell r="FG193"/>
          <cell r="FH193"/>
          <cell r="FI193"/>
          <cell r="FJ193"/>
          <cell r="FK193"/>
          <cell r="FL193"/>
          <cell r="FM193"/>
          <cell r="FN193"/>
          <cell r="FO193"/>
          <cell r="FP193"/>
          <cell r="FQ193"/>
          <cell r="FR193"/>
          <cell r="FS193"/>
          <cell r="FT193"/>
          <cell r="FU193"/>
          <cell r="FV193"/>
          <cell r="FW193"/>
          <cell r="FX193"/>
          <cell r="FY193"/>
          <cell r="FZ193"/>
          <cell r="GA193"/>
          <cell r="GB193"/>
          <cell r="GC193"/>
          <cell r="GD193"/>
          <cell r="GE193"/>
          <cell r="GF193"/>
          <cell r="GG193"/>
          <cell r="GH193"/>
          <cell r="GI193"/>
          <cell r="GJ193"/>
          <cell r="GK193"/>
          <cell r="GL193"/>
          <cell r="GM193"/>
          <cell r="GN193"/>
          <cell r="GO193"/>
          <cell r="GP193"/>
          <cell r="GQ193"/>
          <cell r="GR193"/>
          <cell r="GS193"/>
          <cell r="GT193"/>
          <cell r="GU193"/>
          <cell r="GV193"/>
          <cell r="GW193"/>
          <cell r="GX193"/>
          <cell r="GY193"/>
          <cell r="GZ193"/>
          <cell r="HA193"/>
          <cell r="HB193"/>
          <cell r="HC193"/>
          <cell r="HD193"/>
          <cell r="HE193"/>
          <cell r="HF193"/>
          <cell r="HG193"/>
          <cell r="HH193"/>
          <cell r="HI193"/>
          <cell r="HJ193"/>
          <cell r="HK193"/>
          <cell r="HL193"/>
          <cell r="HM193"/>
          <cell r="HN193"/>
          <cell r="HO193"/>
          <cell r="HP193"/>
          <cell r="HQ193"/>
          <cell r="HR193"/>
          <cell r="HS193"/>
          <cell r="HT193"/>
          <cell r="HU193"/>
          <cell r="HV193"/>
          <cell r="HW193"/>
          <cell r="HX193"/>
          <cell r="HY193"/>
          <cell r="HZ193"/>
          <cell r="IA193"/>
          <cell r="IB193"/>
          <cell r="IC193"/>
          <cell r="ID193"/>
          <cell r="IE193"/>
          <cell r="IF193"/>
          <cell r="IG193"/>
          <cell r="IH193"/>
          <cell r="II193"/>
          <cell r="IJ193"/>
          <cell r="IK193"/>
          <cell r="IL193"/>
          <cell r="IM193"/>
          <cell r="IN193"/>
          <cell r="IO193"/>
          <cell r="IP193"/>
          <cell r="IQ193"/>
          <cell r="IR193"/>
          <cell r="IS193"/>
          <cell r="IT193"/>
          <cell r="IU193"/>
          <cell r="IV193"/>
          <cell r="IW193"/>
          <cell r="IX193"/>
          <cell r="IY193"/>
          <cell r="IZ193"/>
          <cell r="JA193"/>
          <cell r="JB193"/>
          <cell r="JC193"/>
          <cell r="JD193"/>
          <cell r="JE193"/>
          <cell r="JF193"/>
          <cell r="JG193"/>
          <cell r="JH193"/>
          <cell r="JI193"/>
          <cell r="JJ193"/>
          <cell r="JK193"/>
          <cell r="JL193"/>
          <cell r="JM193"/>
          <cell r="JN193"/>
          <cell r="JO193"/>
          <cell r="JP193"/>
          <cell r="JQ193"/>
          <cell r="JR193"/>
          <cell r="JS193"/>
          <cell r="JT193"/>
          <cell r="JU193"/>
          <cell r="JV193"/>
          <cell r="JW193"/>
          <cell r="JX193"/>
          <cell r="JY193"/>
          <cell r="JZ193"/>
          <cell r="KA193"/>
          <cell r="KB193"/>
          <cell r="KC193"/>
          <cell r="KD193"/>
          <cell r="KE193"/>
          <cell r="KF193"/>
          <cell r="KG193"/>
          <cell r="KH193"/>
          <cell r="KI193"/>
          <cell r="KJ193"/>
          <cell r="KK193"/>
          <cell r="KL193"/>
          <cell r="KM193"/>
          <cell r="KN193"/>
          <cell r="KO193"/>
          <cell r="KP193"/>
          <cell r="KQ193"/>
          <cell r="KR193"/>
          <cell r="KS193"/>
          <cell r="KT193"/>
          <cell r="KU193"/>
          <cell r="KV193"/>
          <cell r="KW193"/>
          <cell r="KX193"/>
          <cell r="KY193"/>
          <cell r="KZ193"/>
          <cell r="LA193"/>
          <cell r="LB193"/>
          <cell r="LC193"/>
          <cell r="LD193"/>
          <cell r="LE193"/>
          <cell r="LF193"/>
          <cell r="LG193"/>
          <cell r="LH193"/>
          <cell r="LI193"/>
        </row>
        <row r="194">
          <cell r="EC194"/>
          <cell r="ED194"/>
          <cell r="EE194"/>
          <cell r="EF194"/>
          <cell r="EG194"/>
          <cell r="EH194"/>
          <cell r="EI194"/>
          <cell r="EJ194"/>
          <cell r="EK194"/>
          <cell r="EL194"/>
          <cell r="EM194"/>
          <cell r="EN194"/>
          <cell r="EO194"/>
          <cell r="EP194"/>
          <cell r="EQ194"/>
          <cell r="ER194"/>
          <cell r="ES194"/>
          <cell r="ET194"/>
          <cell r="EU194"/>
          <cell r="EV194"/>
          <cell r="EW194"/>
          <cell r="EX194"/>
          <cell r="EY194"/>
          <cell r="EZ194"/>
          <cell r="FA194"/>
          <cell r="FB194"/>
          <cell r="FC194"/>
          <cell r="FD194"/>
          <cell r="FE194"/>
          <cell r="FF194"/>
          <cell r="FG194"/>
          <cell r="FH194"/>
          <cell r="FI194"/>
          <cell r="FJ194"/>
          <cell r="FK194"/>
          <cell r="FL194"/>
          <cell r="FM194"/>
          <cell r="FN194"/>
          <cell r="FO194"/>
          <cell r="FP194"/>
          <cell r="FQ194"/>
          <cell r="FR194"/>
          <cell r="FS194"/>
          <cell r="FT194"/>
          <cell r="FU194"/>
          <cell r="FV194"/>
          <cell r="FW194"/>
          <cell r="FX194"/>
          <cell r="FY194"/>
          <cell r="FZ194"/>
          <cell r="GA194"/>
          <cell r="GB194"/>
          <cell r="GC194"/>
          <cell r="GD194"/>
          <cell r="GE194"/>
          <cell r="GF194"/>
          <cell r="GG194"/>
          <cell r="GH194"/>
          <cell r="GI194"/>
          <cell r="GJ194"/>
          <cell r="GK194"/>
          <cell r="GL194"/>
          <cell r="GM194"/>
          <cell r="GN194"/>
          <cell r="GO194"/>
          <cell r="GP194"/>
          <cell r="GQ194"/>
          <cell r="GR194"/>
          <cell r="GS194"/>
          <cell r="GT194"/>
          <cell r="GU194"/>
          <cell r="GV194"/>
          <cell r="GW194"/>
          <cell r="GX194"/>
          <cell r="GY194"/>
          <cell r="GZ194"/>
          <cell r="HA194"/>
          <cell r="HB194"/>
          <cell r="HC194"/>
          <cell r="HD194"/>
          <cell r="HE194"/>
          <cell r="HF194"/>
          <cell r="HG194"/>
          <cell r="HH194"/>
          <cell r="HI194"/>
          <cell r="HJ194"/>
          <cell r="HK194"/>
          <cell r="HL194"/>
          <cell r="HM194"/>
          <cell r="HN194"/>
          <cell r="HO194"/>
          <cell r="HP194"/>
          <cell r="HQ194"/>
          <cell r="HR194"/>
          <cell r="HS194"/>
          <cell r="HT194"/>
          <cell r="HU194"/>
          <cell r="HV194"/>
          <cell r="HW194"/>
          <cell r="HX194"/>
          <cell r="HY194"/>
          <cell r="HZ194"/>
          <cell r="IA194"/>
          <cell r="IB194"/>
          <cell r="IC194"/>
          <cell r="ID194"/>
          <cell r="IE194"/>
          <cell r="IF194"/>
          <cell r="IG194"/>
          <cell r="IH194"/>
          <cell r="II194"/>
          <cell r="IJ194"/>
          <cell r="IK194"/>
          <cell r="IL194"/>
          <cell r="IM194"/>
          <cell r="IN194"/>
          <cell r="IO194"/>
          <cell r="IP194"/>
          <cell r="IQ194"/>
          <cell r="IR194"/>
          <cell r="IS194"/>
          <cell r="IT194"/>
          <cell r="IU194"/>
          <cell r="IV194"/>
          <cell r="IW194"/>
          <cell r="IX194"/>
          <cell r="IY194"/>
          <cell r="IZ194"/>
          <cell r="JA194"/>
          <cell r="JB194"/>
          <cell r="JC194"/>
          <cell r="JD194"/>
          <cell r="JE194"/>
          <cell r="JF194"/>
          <cell r="JG194"/>
          <cell r="JH194"/>
          <cell r="JI194"/>
          <cell r="JJ194"/>
          <cell r="JK194"/>
          <cell r="JL194"/>
          <cell r="JM194"/>
          <cell r="JN194"/>
          <cell r="JO194"/>
          <cell r="JP194"/>
          <cell r="JQ194"/>
          <cell r="JR194"/>
          <cell r="JS194"/>
          <cell r="JT194"/>
          <cell r="JU194"/>
          <cell r="JV194"/>
          <cell r="JW194"/>
          <cell r="JX194"/>
          <cell r="JY194"/>
          <cell r="JZ194"/>
          <cell r="KA194"/>
          <cell r="KB194"/>
          <cell r="KC194"/>
          <cell r="KD194"/>
          <cell r="KE194"/>
          <cell r="KF194"/>
          <cell r="KG194"/>
          <cell r="KH194"/>
          <cell r="KI194"/>
          <cell r="KJ194"/>
          <cell r="KK194"/>
          <cell r="KL194"/>
          <cell r="KM194"/>
          <cell r="KN194"/>
          <cell r="KO194"/>
          <cell r="KP194"/>
          <cell r="KQ194"/>
          <cell r="KR194"/>
          <cell r="KS194"/>
          <cell r="KT194"/>
          <cell r="KU194"/>
          <cell r="KV194"/>
          <cell r="KW194"/>
          <cell r="KX194"/>
          <cell r="KY194"/>
          <cell r="KZ194"/>
          <cell r="LA194"/>
          <cell r="LB194"/>
          <cell r="LC194"/>
          <cell r="LD194"/>
          <cell r="LE194"/>
          <cell r="LF194"/>
          <cell r="LG194"/>
          <cell r="LH194"/>
          <cell r="LI194"/>
        </row>
        <row r="195">
          <cell r="EC195"/>
          <cell r="ED195"/>
          <cell r="EE195"/>
          <cell r="EF195"/>
          <cell r="EG195"/>
          <cell r="EH195"/>
          <cell r="EI195"/>
          <cell r="EJ195"/>
          <cell r="EK195"/>
          <cell r="EL195"/>
          <cell r="EM195"/>
          <cell r="EN195"/>
          <cell r="EO195"/>
          <cell r="EP195"/>
          <cell r="EQ195"/>
          <cell r="ER195"/>
          <cell r="ES195"/>
          <cell r="ET195"/>
          <cell r="EU195"/>
          <cell r="EV195"/>
          <cell r="EW195"/>
          <cell r="EX195"/>
          <cell r="EY195"/>
          <cell r="EZ195"/>
          <cell r="FA195"/>
          <cell r="FB195"/>
          <cell r="FC195"/>
          <cell r="FD195"/>
          <cell r="FE195"/>
          <cell r="FF195"/>
          <cell r="FG195"/>
          <cell r="FH195"/>
          <cell r="FI195"/>
          <cell r="FJ195"/>
          <cell r="FK195"/>
          <cell r="FL195"/>
          <cell r="FM195"/>
          <cell r="FN195"/>
          <cell r="FO195"/>
          <cell r="FP195"/>
          <cell r="FQ195"/>
          <cell r="FR195"/>
          <cell r="FS195"/>
          <cell r="FT195"/>
          <cell r="FU195"/>
          <cell r="FV195"/>
          <cell r="FW195"/>
          <cell r="FX195"/>
          <cell r="FY195"/>
          <cell r="FZ195"/>
          <cell r="GA195"/>
          <cell r="GB195"/>
          <cell r="GC195"/>
          <cell r="GD195"/>
          <cell r="GE195"/>
          <cell r="GF195"/>
          <cell r="GG195"/>
          <cell r="GH195"/>
          <cell r="GI195"/>
          <cell r="GJ195"/>
          <cell r="GK195"/>
          <cell r="GL195"/>
          <cell r="GM195"/>
          <cell r="GN195"/>
          <cell r="GO195"/>
          <cell r="GP195"/>
          <cell r="GQ195"/>
          <cell r="GR195"/>
          <cell r="GS195"/>
          <cell r="GT195"/>
          <cell r="GU195"/>
          <cell r="GV195"/>
          <cell r="GW195"/>
          <cell r="GX195"/>
          <cell r="GY195"/>
          <cell r="GZ195"/>
          <cell r="HA195"/>
          <cell r="HB195"/>
          <cell r="HC195"/>
          <cell r="HD195"/>
          <cell r="HE195"/>
          <cell r="HF195"/>
          <cell r="HG195"/>
          <cell r="HH195"/>
          <cell r="HI195"/>
          <cell r="HJ195"/>
          <cell r="HK195"/>
          <cell r="HL195"/>
          <cell r="HM195"/>
          <cell r="HN195"/>
          <cell r="HO195"/>
          <cell r="HP195"/>
          <cell r="HQ195"/>
          <cell r="HR195"/>
          <cell r="HS195"/>
          <cell r="HT195"/>
          <cell r="HU195"/>
          <cell r="HV195"/>
          <cell r="HW195"/>
          <cell r="HX195"/>
          <cell r="HY195"/>
          <cell r="HZ195"/>
          <cell r="IA195"/>
          <cell r="IB195"/>
          <cell r="IC195"/>
          <cell r="ID195"/>
          <cell r="IE195"/>
          <cell r="IF195"/>
          <cell r="IG195"/>
          <cell r="IH195"/>
          <cell r="II195"/>
          <cell r="IJ195"/>
          <cell r="IK195"/>
          <cell r="IL195"/>
          <cell r="IM195"/>
          <cell r="IN195"/>
          <cell r="IO195"/>
          <cell r="IP195"/>
          <cell r="IQ195"/>
          <cell r="IR195"/>
          <cell r="IS195"/>
          <cell r="IT195"/>
          <cell r="IU195"/>
          <cell r="IV195"/>
          <cell r="IW195"/>
          <cell r="IX195"/>
          <cell r="IY195"/>
          <cell r="IZ195"/>
          <cell r="JA195"/>
          <cell r="JB195"/>
          <cell r="JC195"/>
          <cell r="JD195"/>
          <cell r="JE195"/>
          <cell r="JF195"/>
          <cell r="JG195"/>
          <cell r="JH195"/>
          <cell r="JI195"/>
          <cell r="JJ195"/>
          <cell r="JK195"/>
          <cell r="JL195"/>
          <cell r="JM195"/>
          <cell r="JN195"/>
          <cell r="JO195"/>
          <cell r="JP195"/>
          <cell r="JQ195"/>
          <cell r="JR195"/>
          <cell r="JS195"/>
          <cell r="JT195"/>
          <cell r="JU195"/>
          <cell r="JV195"/>
          <cell r="JW195"/>
          <cell r="JX195"/>
          <cell r="JY195"/>
          <cell r="JZ195"/>
          <cell r="KA195"/>
          <cell r="KB195"/>
          <cell r="KC195"/>
          <cell r="KD195"/>
          <cell r="KE195"/>
          <cell r="KF195"/>
          <cell r="KG195"/>
          <cell r="KH195"/>
          <cell r="KI195"/>
          <cell r="KJ195"/>
          <cell r="KK195"/>
          <cell r="KL195"/>
          <cell r="KM195"/>
          <cell r="KN195"/>
          <cell r="KO195"/>
          <cell r="KP195"/>
          <cell r="KQ195"/>
          <cell r="KR195"/>
          <cell r="KS195"/>
          <cell r="KT195"/>
          <cell r="KU195"/>
          <cell r="KV195"/>
          <cell r="KW195"/>
          <cell r="KX195"/>
          <cell r="KY195"/>
          <cell r="KZ195"/>
          <cell r="LA195"/>
          <cell r="LB195"/>
          <cell r="LC195"/>
          <cell r="LD195"/>
          <cell r="LE195"/>
          <cell r="LF195"/>
          <cell r="LG195"/>
          <cell r="LH195"/>
          <cell r="LI195"/>
        </row>
        <row r="196">
          <cell r="EC196"/>
          <cell r="ED196"/>
          <cell r="EE196"/>
          <cell r="EF196"/>
          <cell r="EG196"/>
          <cell r="EH196"/>
          <cell r="EI196"/>
          <cell r="EJ196"/>
          <cell r="EK196"/>
          <cell r="EL196"/>
          <cell r="EM196"/>
          <cell r="EN196"/>
          <cell r="EO196"/>
          <cell r="EP196"/>
          <cell r="EQ196"/>
          <cell r="ER196"/>
          <cell r="ES196"/>
          <cell r="ET196"/>
          <cell r="EU196"/>
          <cell r="EV196"/>
          <cell r="EW196"/>
          <cell r="EX196"/>
          <cell r="EY196"/>
          <cell r="EZ196"/>
          <cell r="FA196"/>
          <cell r="FB196"/>
          <cell r="FC196"/>
          <cell r="FD196"/>
          <cell r="FE196"/>
          <cell r="FF196"/>
          <cell r="FG196"/>
          <cell r="FH196"/>
          <cell r="FI196"/>
          <cell r="FJ196"/>
          <cell r="FK196"/>
          <cell r="FL196"/>
          <cell r="FM196"/>
          <cell r="FN196"/>
          <cell r="FO196"/>
          <cell r="FP196"/>
          <cell r="FQ196"/>
          <cell r="FR196"/>
          <cell r="FS196"/>
          <cell r="FT196"/>
          <cell r="FU196"/>
          <cell r="FV196"/>
          <cell r="FW196"/>
          <cell r="FX196"/>
          <cell r="FY196"/>
          <cell r="FZ196"/>
          <cell r="GA196"/>
          <cell r="GB196"/>
          <cell r="GC196"/>
          <cell r="GD196"/>
          <cell r="GE196"/>
          <cell r="GF196"/>
          <cell r="GG196"/>
          <cell r="GH196"/>
          <cell r="GI196"/>
          <cell r="GJ196"/>
          <cell r="GK196"/>
          <cell r="GL196"/>
          <cell r="GM196"/>
          <cell r="GN196"/>
          <cell r="GO196"/>
          <cell r="GP196"/>
          <cell r="GQ196"/>
          <cell r="GR196"/>
          <cell r="GS196"/>
          <cell r="GT196"/>
          <cell r="GU196"/>
          <cell r="GV196"/>
          <cell r="GW196"/>
          <cell r="GX196"/>
          <cell r="GY196"/>
          <cell r="GZ196"/>
          <cell r="HA196"/>
          <cell r="HB196"/>
          <cell r="HC196"/>
          <cell r="HD196"/>
          <cell r="HE196"/>
          <cell r="HF196"/>
          <cell r="HG196"/>
          <cell r="HH196"/>
          <cell r="HI196"/>
          <cell r="HJ196"/>
          <cell r="HK196"/>
          <cell r="HL196"/>
          <cell r="HM196"/>
          <cell r="HN196"/>
          <cell r="HO196"/>
          <cell r="HP196"/>
          <cell r="HQ196"/>
          <cell r="HR196"/>
          <cell r="HS196"/>
          <cell r="HT196"/>
          <cell r="HU196"/>
          <cell r="HV196"/>
          <cell r="HW196"/>
          <cell r="HX196"/>
          <cell r="HY196"/>
          <cell r="HZ196"/>
          <cell r="IA196"/>
          <cell r="IB196"/>
          <cell r="IC196"/>
          <cell r="ID196"/>
          <cell r="IE196"/>
          <cell r="IF196"/>
          <cell r="IG196"/>
          <cell r="IH196"/>
          <cell r="II196"/>
          <cell r="IJ196"/>
          <cell r="IK196"/>
          <cell r="IL196"/>
          <cell r="IM196"/>
          <cell r="IN196"/>
          <cell r="IO196"/>
          <cell r="IP196"/>
          <cell r="IQ196"/>
          <cell r="IR196"/>
          <cell r="IS196"/>
          <cell r="IT196"/>
          <cell r="IU196"/>
          <cell r="IV196"/>
          <cell r="IW196"/>
          <cell r="IX196"/>
          <cell r="IY196"/>
          <cell r="IZ196"/>
          <cell r="JA196"/>
          <cell r="JB196"/>
          <cell r="JC196"/>
          <cell r="JD196"/>
          <cell r="JE196"/>
          <cell r="JF196"/>
          <cell r="JG196"/>
          <cell r="JH196"/>
          <cell r="JI196"/>
          <cell r="JJ196"/>
          <cell r="JK196"/>
          <cell r="JL196"/>
          <cell r="JM196"/>
          <cell r="JN196"/>
          <cell r="JO196"/>
          <cell r="JP196"/>
          <cell r="JQ196"/>
          <cell r="JR196"/>
          <cell r="JS196"/>
          <cell r="JT196"/>
          <cell r="JU196"/>
          <cell r="JV196"/>
          <cell r="JW196"/>
          <cell r="JX196"/>
          <cell r="JY196"/>
          <cell r="JZ196"/>
          <cell r="KA196"/>
          <cell r="KB196"/>
          <cell r="KC196"/>
          <cell r="KD196"/>
          <cell r="KE196"/>
          <cell r="KF196"/>
          <cell r="KG196"/>
          <cell r="KH196"/>
          <cell r="KI196"/>
          <cell r="KJ196"/>
          <cell r="KK196"/>
          <cell r="KL196"/>
          <cell r="KM196"/>
          <cell r="KN196"/>
          <cell r="KO196"/>
          <cell r="KP196"/>
          <cell r="KQ196"/>
          <cell r="KR196"/>
          <cell r="KS196"/>
          <cell r="KT196"/>
          <cell r="KU196"/>
          <cell r="KV196"/>
          <cell r="KW196"/>
          <cell r="KX196"/>
          <cell r="KY196"/>
          <cell r="KZ196"/>
          <cell r="LA196"/>
          <cell r="LB196"/>
          <cell r="LC196"/>
          <cell r="LD196"/>
          <cell r="LE196"/>
          <cell r="LF196"/>
          <cell r="LG196"/>
          <cell r="LH196"/>
          <cell r="LI196"/>
        </row>
        <row r="212">
          <cell r="EH212"/>
        </row>
        <row r="215">
          <cell r="E215" t="str">
            <v>PLAN OSTVARENJA BUDŽETA</v>
          </cell>
          <cell r="F215">
            <v>2006</v>
          </cell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>
            <v>2007</v>
          </cell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>
            <v>2008</v>
          </cell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>
            <v>2009</v>
          </cell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>
            <v>2010</v>
          </cell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>
            <v>2011</v>
          </cell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  <cell r="BZ215">
            <v>2012</v>
          </cell>
          <cell r="CA215"/>
          <cell r="CB215"/>
          <cell r="CC215"/>
          <cell r="CD215"/>
          <cell r="CE215"/>
          <cell r="CF215"/>
          <cell r="CG215"/>
          <cell r="CH215"/>
          <cell r="CI215"/>
          <cell r="CJ215"/>
          <cell r="CK215"/>
          <cell r="CL215">
            <v>2013</v>
          </cell>
          <cell r="CM215"/>
          <cell r="CN215"/>
          <cell r="CO215"/>
          <cell r="CP215"/>
          <cell r="CQ215"/>
          <cell r="CR215"/>
          <cell r="CS215"/>
          <cell r="CT215"/>
          <cell r="CU215"/>
          <cell r="CV215"/>
          <cell r="CW215"/>
          <cell r="CX215">
            <v>2014</v>
          </cell>
          <cell r="CY215"/>
          <cell r="CZ215"/>
          <cell r="DA215"/>
          <cell r="DB215"/>
          <cell r="DC215"/>
          <cell r="DD215"/>
          <cell r="DE215"/>
          <cell r="DF215"/>
          <cell r="DG215"/>
          <cell r="DH215"/>
          <cell r="DI215"/>
          <cell r="DJ215">
            <v>2015</v>
          </cell>
          <cell r="DK215"/>
          <cell r="DL215"/>
          <cell r="DM215"/>
          <cell r="DN215"/>
          <cell r="DO215"/>
          <cell r="DP215"/>
          <cell r="DQ215"/>
          <cell r="DR215"/>
          <cell r="DS215"/>
          <cell r="DT215"/>
          <cell r="DU215"/>
        </row>
        <row r="216">
          <cell r="E216"/>
          <cell r="F216" t="str">
            <v>2006-01p</v>
          </cell>
          <cell r="G216" t="str">
            <v>2006-02p</v>
          </cell>
          <cell r="H216" t="str">
            <v>2006-03p</v>
          </cell>
          <cell r="I216" t="str">
            <v>2006-04p</v>
          </cell>
          <cell r="J216" t="str">
            <v>2006-05p</v>
          </cell>
          <cell r="K216" t="str">
            <v>2006-06p</v>
          </cell>
          <cell r="L216" t="str">
            <v>2006-07p</v>
          </cell>
          <cell r="M216" t="str">
            <v>2006-08p</v>
          </cell>
          <cell r="N216" t="str">
            <v>2006-09p</v>
          </cell>
          <cell r="O216" t="str">
            <v>2006-10p</v>
          </cell>
          <cell r="P216" t="str">
            <v>2006-11p</v>
          </cell>
          <cell r="Q216" t="str">
            <v>2006-12p</v>
          </cell>
          <cell r="R216" t="str">
            <v>2007-01p</v>
          </cell>
          <cell r="S216" t="str">
            <v>2007-02p</v>
          </cell>
          <cell r="T216" t="str">
            <v>2007-03p</v>
          </cell>
          <cell r="U216" t="str">
            <v>2007-04p</v>
          </cell>
          <cell r="V216" t="str">
            <v>2007-05p</v>
          </cell>
          <cell r="W216" t="str">
            <v>2007-06p</v>
          </cell>
          <cell r="X216" t="str">
            <v>2007-07p</v>
          </cell>
          <cell r="Y216" t="str">
            <v>2007-08p</v>
          </cell>
          <cell r="Z216" t="str">
            <v>2007-09p</v>
          </cell>
          <cell r="AA216" t="str">
            <v>2007-10p</v>
          </cell>
          <cell r="AB216" t="str">
            <v>2007-11p</v>
          </cell>
          <cell r="AC216" t="str">
            <v>2007-12p</v>
          </cell>
          <cell r="AD216" t="str">
            <v>2008-01p</v>
          </cell>
          <cell r="AE216" t="str">
            <v>2008-02p</v>
          </cell>
          <cell r="AF216" t="str">
            <v>2008-03p</v>
          </cell>
          <cell r="AG216" t="str">
            <v>2008-04p</v>
          </cell>
          <cell r="AH216" t="str">
            <v>2008-05p</v>
          </cell>
          <cell r="AI216" t="str">
            <v>2008-06p</v>
          </cell>
          <cell r="AJ216" t="str">
            <v>2008-07p</v>
          </cell>
          <cell r="AK216" t="str">
            <v>2008-08p</v>
          </cell>
          <cell r="AL216" t="str">
            <v>2008-09p</v>
          </cell>
          <cell r="AM216" t="str">
            <v>2008-10p</v>
          </cell>
          <cell r="AN216" t="str">
            <v>2008-11p</v>
          </cell>
          <cell r="AO216" t="str">
            <v>2008-12p</v>
          </cell>
          <cell r="AP216" t="str">
            <v>2009-01p</v>
          </cell>
          <cell r="AQ216" t="str">
            <v>2009-02p</v>
          </cell>
          <cell r="AR216" t="str">
            <v>2009-03p</v>
          </cell>
          <cell r="AS216" t="str">
            <v>2009-04p</v>
          </cell>
          <cell r="AT216" t="str">
            <v>2009-05p</v>
          </cell>
          <cell r="AU216" t="str">
            <v>2009-06p</v>
          </cell>
          <cell r="AV216" t="str">
            <v>2009-07p</v>
          </cell>
          <cell r="AW216" t="str">
            <v>2009-08p</v>
          </cell>
          <cell r="AX216" t="str">
            <v>2009-09p</v>
          </cell>
          <cell r="AY216" t="str">
            <v>2009-10p</v>
          </cell>
          <cell r="AZ216" t="str">
            <v>2009-11p</v>
          </cell>
          <cell r="BA216" t="str">
            <v>2009-12p</v>
          </cell>
          <cell r="BB216" t="str">
            <v>2010-01p</v>
          </cell>
          <cell r="BC216" t="str">
            <v>2010-02p</v>
          </cell>
          <cell r="BD216" t="str">
            <v>2010-03p</v>
          </cell>
          <cell r="BE216" t="str">
            <v>2010-04p</v>
          </cell>
          <cell r="BF216" t="str">
            <v>2010-05p</v>
          </cell>
          <cell r="BG216" t="str">
            <v>2010-06p</v>
          </cell>
          <cell r="BH216" t="str">
            <v>2010-07p</v>
          </cell>
          <cell r="BI216" t="str">
            <v>2010-08p</v>
          </cell>
          <cell r="BJ216" t="str">
            <v>2010-09p</v>
          </cell>
          <cell r="BK216" t="str">
            <v>2010-10p</v>
          </cell>
          <cell r="BL216" t="str">
            <v>2010-11p</v>
          </cell>
          <cell r="BM216" t="str">
            <v>2010-12p</v>
          </cell>
          <cell r="BN216" t="str">
            <v>2011-01p</v>
          </cell>
          <cell r="BO216" t="str">
            <v>2011-02p</v>
          </cell>
          <cell r="BP216" t="str">
            <v>2011-03p</v>
          </cell>
          <cell r="BQ216" t="str">
            <v>2011-04p</v>
          </cell>
          <cell r="BR216" t="str">
            <v>2011-05p</v>
          </cell>
          <cell r="BS216" t="str">
            <v>2011-06p</v>
          </cell>
          <cell r="BT216" t="str">
            <v>2011-07p</v>
          </cell>
          <cell r="BU216" t="str">
            <v>2011-08p</v>
          </cell>
          <cell r="BV216" t="str">
            <v>2011-09p</v>
          </cell>
          <cell r="BW216" t="str">
            <v>2011-10p</v>
          </cell>
          <cell r="BX216" t="str">
            <v>2011-11p</v>
          </cell>
          <cell r="BY216" t="str">
            <v>2011-12p</v>
          </cell>
          <cell r="BZ216" t="str">
            <v>2012-01p</v>
          </cell>
          <cell r="CA216" t="str">
            <v>2012-02p</v>
          </cell>
          <cell r="CB216" t="str">
            <v>2012-03p</v>
          </cell>
          <cell r="CC216" t="str">
            <v>2012-04p</v>
          </cell>
          <cell r="CD216" t="str">
            <v>2012-05p</v>
          </cell>
          <cell r="CE216" t="str">
            <v>2012-06p</v>
          </cell>
          <cell r="CF216" t="str">
            <v>2012-07p</v>
          </cell>
          <cell r="CG216" t="str">
            <v>2012-08p</v>
          </cell>
          <cell r="CH216" t="str">
            <v>2012-09p</v>
          </cell>
          <cell r="CI216" t="str">
            <v>2012-10p</v>
          </cell>
          <cell r="CJ216" t="str">
            <v>2012-11p</v>
          </cell>
          <cell r="CK216" t="str">
            <v>2012-12p</v>
          </cell>
          <cell r="CL216" t="str">
            <v>2013-01p</v>
          </cell>
          <cell r="CM216" t="str">
            <v>2013-02p</v>
          </cell>
          <cell r="CN216" t="str">
            <v>2013-03p</v>
          </cell>
          <cell r="CO216" t="str">
            <v>2013-04p</v>
          </cell>
          <cell r="CP216" t="str">
            <v>2013-05p</v>
          </cell>
          <cell r="CQ216" t="str">
            <v>2013-06p</v>
          </cell>
          <cell r="CR216" t="str">
            <v>2013-07p</v>
          </cell>
          <cell r="CS216" t="str">
            <v>2013-08p</v>
          </cell>
          <cell r="CT216" t="str">
            <v>2013-09p</v>
          </cell>
          <cell r="CU216" t="str">
            <v>2013-10p</v>
          </cell>
          <cell r="CV216" t="str">
            <v>2013-11p</v>
          </cell>
          <cell r="CW216" t="str">
            <v>2013-12p</v>
          </cell>
          <cell r="CX216" t="str">
            <v>2014-01p</v>
          </cell>
          <cell r="CY216" t="str">
            <v>2014-02p</v>
          </cell>
          <cell r="CZ216" t="str">
            <v>2014-03p</v>
          </cell>
          <cell r="DA216" t="str">
            <v>2014-04p</v>
          </cell>
          <cell r="DB216" t="str">
            <v>2014-05p</v>
          </cell>
          <cell r="DC216" t="str">
            <v>2014-06p</v>
          </cell>
          <cell r="DD216" t="str">
            <v>2014-07p</v>
          </cell>
          <cell r="DE216" t="str">
            <v>2014-08p</v>
          </cell>
          <cell r="DF216" t="str">
            <v>2014-09p</v>
          </cell>
          <cell r="DG216" t="str">
            <v>2014-10p</v>
          </cell>
          <cell r="DH216" t="str">
            <v>2014-11p</v>
          </cell>
          <cell r="DI216" t="str">
            <v>2014-12p</v>
          </cell>
          <cell r="DJ216" t="str">
            <v>2015-01p</v>
          </cell>
          <cell r="DK216" t="str">
            <v>2015-02p</v>
          </cell>
          <cell r="DL216" t="str">
            <v>2015-03p</v>
          </cell>
          <cell r="DM216" t="str">
            <v>2015-04p</v>
          </cell>
          <cell r="DN216" t="str">
            <v>2015-05p</v>
          </cell>
          <cell r="DO216" t="str">
            <v>2015-06p</v>
          </cell>
          <cell r="DP216" t="str">
            <v>2015-07p</v>
          </cell>
          <cell r="DQ216" t="str">
            <v>2015-08p</v>
          </cell>
          <cell r="DR216" t="str">
            <v>2015-09p</v>
          </cell>
          <cell r="DS216" t="str">
            <v>2015-10p</v>
          </cell>
          <cell r="DT216" t="str">
            <v>2015-11p</v>
          </cell>
          <cell r="DU216" t="str">
            <v>2015-12p</v>
          </cell>
          <cell r="DV216" t="str">
            <v>2016-01p</v>
          </cell>
          <cell r="DW216" t="str">
            <v>2016-02p</v>
          </cell>
          <cell r="DX216" t="str">
            <v>2016-03p</v>
          </cell>
          <cell r="DY216" t="str">
            <v>2016-04p</v>
          </cell>
          <cell r="DZ216" t="str">
            <v>2016-05p</v>
          </cell>
          <cell r="EA216" t="str">
            <v>2016-06p</v>
          </cell>
          <cell r="EB216" t="str">
            <v>2016-07p</v>
          </cell>
          <cell r="EC216" t="str">
            <v>2016-08p</v>
          </cell>
          <cell r="ED216" t="str">
            <v>2016-09p</v>
          </cell>
          <cell r="EE216" t="str">
            <v>2016-10p</v>
          </cell>
          <cell r="EF216" t="str">
            <v>2016-11p</v>
          </cell>
          <cell r="EG216" t="str">
            <v>2016-12p</v>
          </cell>
          <cell r="EH216" t="str">
            <v>2017-01</v>
          </cell>
          <cell r="EI216" t="str">
            <v>2017-02</v>
          </cell>
          <cell r="EJ216" t="str">
            <v>2017-03</v>
          </cell>
          <cell r="EK216" t="str">
            <v>2017-04</v>
          </cell>
          <cell r="EL216" t="str">
            <v>2017-05</v>
          </cell>
          <cell r="EM216" t="str">
            <v>2017-06</v>
          </cell>
          <cell r="EN216" t="str">
            <v>2017-07</v>
          </cell>
          <cell r="EO216" t="str">
            <v>2017-08</v>
          </cell>
          <cell r="EP216" t="str">
            <v>2017-09</v>
          </cell>
          <cell r="EQ216" t="str">
            <v>2017-10</v>
          </cell>
          <cell r="ER216" t="str">
            <v>2017-11</v>
          </cell>
          <cell r="ES216" t="str">
            <v>2017-12</v>
          </cell>
          <cell r="ET216" t="str">
            <v>2018-01</v>
          </cell>
          <cell r="EU216" t="str">
            <v>2018-02</v>
          </cell>
          <cell r="EV216" t="str">
            <v>2018-03</v>
          </cell>
          <cell r="EW216" t="str">
            <v>2018-04</v>
          </cell>
          <cell r="EX216" t="str">
            <v>2018-05</v>
          </cell>
          <cell r="EY216" t="str">
            <v>2018-06</v>
          </cell>
          <cell r="EZ216" t="str">
            <v>2018-07</v>
          </cell>
          <cell r="FA216" t="str">
            <v>2018-08</v>
          </cell>
          <cell r="FB216" t="str">
            <v>2018-09</v>
          </cell>
          <cell r="FC216" t="str">
            <v>2018-10</v>
          </cell>
          <cell r="FD216" t="str">
            <v>2018-11</v>
          </cell>
          <cell r="FE216" t="str">
            <v>2018-12</v>
          </cell>
          <cell r="FF216" t="str">
            <v>2019-01</v>
          </cell>
          <cell r="FG216" t="str">
            <v>2019-02</v>
          </cell>
          <cell r="FH216" t="str">
            <v>2019-03</v>
          </cell>
          <cell r="FI216" t="str">
            <v>2019-04</v>
          </cell>
          <cell r="FJ216" t="str">
            <v>2019-05</v>
          </cell>
          <cell r="FK216" t="str">
            <v>2019-06</v>
          </cell>
          <cell r="FL216" t="str">
            <v>2019-07</v>
          </cell>
          <cell r="FM216" t="str">
            <v>2019-08</v>
          </cell>
          <cell r="FN216" t="str">
            <v>2019-09</v>
          </cell>
          <cell r="FO216" t="str">
            <v>2019-10</v>
          </cell>
          <cell r="FP216" t="str">
            <v>2019-11</v>
          </cell>
          <cell r="FQ216" t="str">
            <v>2019-12</v>
          </cell>
          <cell r="FS216"/>
        </row>
        <row r="217">
          <cell r="A217">
            <v>7</v>
          </cell>
          <cell r="B217" t="str">
            <v xml:space="preserve"> </v>
          </cell>
          <cell r="D217" t="str">
            <v>7p</v>
          </cell>
          <cell r="E217" t="str">
            <v>PRIMICI</v>
          </cell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  <cell r="BZ217"/>
          <cell r="CA217"/>
          <cell r="CB217"/>
          <cell r="CC217"/>
          <cell r="CD217"/>
          <cell r="CE217"/>
          <cell r="CF217"/>
          <cell r="CG217"/>
          <cell r="CH217"/>
          <cell r="CI217"/>
          <cell r="CJ217"/>
          <cell r="CK217"/>
          <cell r="CL217"/>
          <cell r="CM217"/>
          <cell r="CN217"/>
          <cell r="CO217"/>
          <cell r="CP217"/>
          <cell r="CQ217"/>
          <cell r="CR217"/>
          <cell r="CS217"/>
          <cell r="CT217"/>
          <cell r="CU217"/>
          <cell r="CV217"/>
          <cell r="CW217"/>
          <cell r="CX217"/>
          <cell r="CY217"/>
          <cell r="CZ217"/>
          <cell r="DA217"/>
          <cell r="DB217"/>
          <cell r="DC217"/>
          <cell r="DD217"/>
          <cell r="DE217"/>
          <cell r="DF217"/>
          <cell r="DG217"/>
          <cell r="DH217"/>
          <cell r="DI217"/>
          <cell r="DJ217">
            <v>122551260.24287842</v>
          </cell>
          <cell r="DK217">
            <v>136159563.39454627</v>
          </cell>
          <cell r="DL217">
            <v>153914910.29907674</v>
          </cell>
          <cell r="DM217">
            <v>163708472.43183026</v>
          </cell>
          <cell r="DN217">
            <v>156781589.98980972</v>
          </cell>
          <cell r="DO217">
            <v>165239010.35287622</v>
          </cell>
          <cell r="DP217">
            <v>177558111.71591145</v>
          </cell>
          <cell r="DQ217">
            <v>182756941.75310284</v>
          </cell>
          <cell r="DR217">
            <v>174439167.43655851</v>
          </cell>
          <cell r="DS217">
            <v>168685078.52847385</v>
          </cell>
          <cell r="DT217">
            <v>153670608.50422055</v>
          </cell>
          <cell r="DU217">
            <v>207796185.84071553</v>
          </cell>
          <cell r="DV217">
            <v>128850563.59659526</v>
          </cell>
          <cell r="DW217">
            <v>146614404.76445901</v>
          </cell>
          <cell r="DX217">
            <v>163468653.87502012</v>
          </cell>
          <cell r="DY217">
            <v>175371539.58759058</v>
          </cell>
          <cell r="DZ217">
            <v>164767421.70767844</v>
          </cell>
          <cell r="EA217">
            <v>180014582.75346881</v>
          </cell>
          <cell r="EB217">
            <v>195825830.75993624</v>
          </cell>
          <cell r="EC217">
            <v>197931941.23618484</v>
          </cell>
          <cell r="ED217">
            <v>188242241.54629749</v>
          </cell>
          <cell r="EE217">
            <v>198826191.33020011</v>
          </cell>
          <cell r="EF217">
            <v>162119388.44968379</v>
          </cell>
          <cell r="EG217">
            <v>223583117.22288498</v>
          </cell>
          <cell r="EH217">
            <v>109927912.88314301</v>
          </cell>
          <cell r="EI217">
            <v>139988884.7104401</v>
          </cell>
          <cell r="EJ217">
            <v>168619244.90199408</v>
          </cell>
          <cell r="EK217">
            <v>161064908.13011798</v>
          </cell>
          <cell r="EL217">
            <v>157187778.36459905</v>
          </cell>
          <cell r="EM217">
            <v>173103498.61527026</v>
          </cell>
          <cell r="EN217">
            <v>173549199.05869666</v>
          </cell>
          <cell r="EO217">
            <v>189139313.24435988</v>
          </cell>
          <cell r="EP217">
            <v>182820453.81019896</v>
          </cell>
          <cell r="EQ217">
            <v>169544272.17165217</v>
          </cell>
          <cell r="ER217">
            <v>161107751.27361044</v>
          </cell>
          <cell r="ES217">
            <v>219737269.93309948</v>
          </cell>
        </row>
        <row r="218">
          <cell r="B218">
            <v>71</v>
          </cell>
          <cell r="D218" t="str">
            <v>71p</v>
          </cell>
          <cell r="E218" t="str">
            <v>Tekući prihodi</v>
          </cell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  <cell r="BZ218"/>
          <cell r="CA218"/>
          <cell r="CB218"/>
          <cell r="CC218"/>
          <cell r="CD218"/>
          <cell r="CE218"/>
          <cell r="CF218"/>
          <cell r="CG218"/>
          <cell r="CH218"/>
          <cell r="CI218"/>
          <cell r="CJ218"/>
          <cell r="CK218"/>
          <cell r="CL218"/>
          <cell r="CM218"/>
          <cell r="CN218"/>
          <cell r="CO218"/>
          <cell r="CP218"/>
          <cell r="CQ218"/>
          <cell r="CR218"/>
          <cell r="CS218"/>
          <cell r="CT218"/>
          <cell r="CU218"/>
          <cell r="CV218"/>
          <cell r="CW218"/>
          <cell r="CX218"/>
          <cell r="CY218"/>
          <cell r="CZ218"/>
          <cell r="DA218"/>
          <cell r="DB218"/>
          <cell r="DC218"/>
          <cell r="DD218"/>
          <cell r="DE218"/>
          <cell r="DF218"/>
          <cell r="DG218"/>
          <cell r="DH218"/>
          <cell r="DI218"/>
          <cell r="DJ218">
            <v>69456510.490523219</v>
          </cell>
          <cell r="DK218">
            <v>82479571.834897548</v>
          </cell>
          <cell r="DL218">
            <v>100634143.85280967</v>
          </cell>
          <cell r="DM218">
            <v>109932650.07040924</v>
          </cell>
          <cell r="DN218">
            <v>103512228.88552798</v>
          </cell>
          <cell r="DO218">
            <v>111657698.38804626</v>
          </cell>
          <cell r="DP218">
            <v>123483460.27797908</v>
          </cell>
          <cell r="DQ218">
            <v>129333860.10620658</v>
          </cell>
          <cell r="DR218">
            <v>120724593.50129175</v>
          </cell>
          <cell r="DS218">
            <v>114795563.81554148</v>
          </cell>
          <cell r="DT218">
            <v>99036019.752471685</v>
          </cell>
          <cell r="DU218">
            <v>152467092.98815972</v>
          </cell>
          <cell r="DV218">
            <v>73254807.508548588</v>
          </cell>
          <cell r="DW218">
            <v>91018648.676412344</v>
          </cell>
          <cell r="DX218">
            <v>107872897.78697345</v>
          </cell>
          <cell r="DY218">
            <v>119775783.49954391</v>
          </cell>
          <cell r="DZ218">
            <v>109171665.61963177</v>
          </cell>
          <cell r="EA218">
            <v>124418826.66542214</v>
          </cell>
          <cell r="EB218">
            <v>140230074.67188957</v>
          </cell>
          <cell r="EC218">
            <v>142336185.14813817</v>
          </cell>
          <cell r="ED218">
            <v>132646485.45825082</v>
          </cell>
          <cell r="EE218">
            <v>143230435.24215344</v>
          </cell>
          <cell r="EF218">
            <v>106523632.36163713</v>
          </cell>
          <cell r="EG218">
            <v>167987361.13483831</v>
          </cell>
          <cell r="EH218">
            <v>72080094.246903852</v>
          </cell>
          <cell r="EI218">
            <v>102141066.07420093</v>
          </cell>
          <cell r="EJ218">
            <v>130771426.26575491</v>
          </cell>
          <cell r="EK218">
            <v>123217089.49387881</v>
          </cell>
          <cell r="EL218">
            <v>119339959.72835988</v>
          </cell>
          <cell r="EM218">
            <v>135255679.97903109</v>
          </cell>
          <cell r="EN218">
            <v>135701380.42245749</v>
          </cell>
          <cell r="EO218">
            <v>151291494.60812071</v>
          </cell>
          <cell r="EP218">
            <v>144972635.17395979</v>
          </cell>
          <cell r="EQ218">
            <v>131696453.535413</v>
          </cell>
          <cell r="ER218">
            <v>123259932.63737127</v>
          </cell>
          <cell r="ES218">
            <v>181889451.29686031</v>
          </cell>
        </row>
        <row r="219">
          <cell r="A219"/>
          <cell r="B219"/>
          <cell r="C219">
            <v>711</v>
          </cell>
          <cell r="D219" t="str">
            <v>711p</v>
          </cell>
          <cell r="E219" t="str">
            <v>Porezi</v>
          </cell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  <cell r="BZ219"/>
          <cell r="CA219"/>
          <cell r="CB219"/>
          <cell r="CC219"/>
          <cell r="CD219"/>
          <cell r="CE219"/>
          <cell r="CF219"/>
          <cell r="CG219"/>
          <cell r="CH219"/>
          <cell r="CI219"/>
          <cell r="CJ219"/>
          <cell r="CK219"/>
          <cell r="CL219">
            <v>41686253.110737316</v>
          </cell>
          <cell r="CM219">
            <v>40855853.79586979</v>
          </cell>
          <cell r="CN219">
            <v>48871129.289274208</v>
          </cell>
          <cell r="CO219">
            <v>63044978.667560622</v>
          </cell>
          <cell r="CP219">
            <v>59903018.246625409</v>
          </cell>
          <cell r="CQ219">
            <v>65474825.471494481</v>
          </cell>
          <cell r="CR219">
            <v>71410525.13479729</v>
          </cell>
          <cell r="CS219">
            <v>66453623.073847495</v>
          </cell>
          <cell r="CT219">
            <v>65790416.568190843</v>
          </cell>
          <cell r="CU219">
            <v>63302926.264795646</v>
          </cell>
          <cell r="CV219">
            <v>56224451.677824281</v>
          </cell>
          <cell r="CW219">
            <v>57412527.94082702</v>
          </cell>
          <cell r="CX219">
            <v>46630073.989835031</v>
          </cell>
          <cell r="CY219">
            <v>47737456.241611488</v>
          </cell>
          <cell r="CZ219">
            <v>55661924.949411348</v>
          </cell>
          <cell r="DA219">
            <v>73380169.878103226</v>
          </cell>
          <cell r="DB219">
            <v>63336581.53084594</v>
          </cell>
          <cell r="DC219">
            <v>68150867.818816096</v>
          </cell>
          <cell r="DD219">
            <v>80502115.642067581</v>
          </cell>
          <cell r="DE219">
            <v>83661776.550335452</v>
          </cell>
          <cell r="DF219">
            <v>77286158.272165686</v>
          </cell>
          <cell r="DG219">
            <v>64936637.53359136</v>
          </cell>
          <cell r="DH219">
            <v>59626792.723406494</v>
          </cell>
          <cell r="DI219">
            <v>76918346.229341179</v>
          </cell>
          <cell r="DJ219">
            <v>47438461.833814912</v>
          </cell>
          <cell r="DK219">
            <v>48051254.173922725</v>
          </cell>
          <cell r="DL219">
            <v>68643020.701511934</v>
          </cell>
          <cell r="DM219">
            <v>74644324.702040896</v>
          </cell>
          <cell r="DN219">
            <v>62371540.361953884</v>
          </cell>
          <cell r="DO219">
            <v>70088728.880090371</v>
          </cell>
          <cell r="DP219">
            <v>83389342.293927491</v>
          </cell>
          <cell r="DQ219">
            <v>87963080.772664562</v>
          </cell>
          <cell r="DR219">
            <v>80794946.466777354</v>
          </cell>
          <cell r="DS219">
            <v>70587663.849750429</v>
          </cell>
          <cell r="DT219">
            <v>60436221.191738874</v>
          </cell>
          <cell r="DU219">
            <v>78264034.341148108</v>
          </cell>
          <cell r="DV219">
            <v>48519296.02748242</v>
          </cell>
          <cell r="DW219">
            <v>51347232.904158622</v>
          </cell>
          <cell r="DX219">
            <v>65011100.969904706</v>
          </cell>
          <cell r="DY219">
            <v>75093253.280867532</v>
          </cell>
          <cell r="DZ219">
            <v>64376516.948674828</v>
          </cell>
          <cell r="EA219">
            <v>71906788.704869837</v>
          </cell>
          <cell r="EB219">
            <v>84224318.482175812</v>
          </cell>
          <cell r="EC219">
            <v>88333743.072993502</v>
          </cell>
          <cell r="ED219">
            <v>82494871.783352494</v>
          </cell>
          <cell r="EE219">
            <v>82511282.288320467</v>
          </cell>
          <cell r="EF219">
            <v>60879285.246393085</v>
          </cell>
          <cell r="EG219">
            <v>73552702.357222885</v>
          </cell>
          <cell r="EH219">
            <v>53393011.197744071</v>
          </cell>
          <cell r="EI219">
            <v>59298498.751362592</v>
          </cell>
          <cell r="EJ219">
            <v>79240240.613968194</v>
          </cell>
          <cell r="EK219">
            <v>76769826.71535778</v>
          </cell>
          <cell r="EL219">
            <v>72284574.424425364</v>
          </cell>
          <cell r="EM219">
            <v>82867820.454024225</v>
          </cell>
          <cell r="EN219">
            <v>90215653.451355755</v>
          </cell>
          <cell r="EO219">
            <v>102091916.6793773</v>
          </cell>
          <cell r="EP219">
            <v>90311561.121648863</v>
          </cell>
          <cell r="EQ219">
            <v>81590409.643190965</v>
          </cell>
          <cell r="ER219">
            <v>71104013.719024956</v>
          </cell>
          <cell r="ES219">
            <v>85109067.493094087</v>
          </cell>
          <cell r="ET219">
            <v>60295851.510000005</v>
          </cell>
          <cell r="EU219">
            <v>64797597.330000006</v>
          </cell>
          <cell r="EV219">
            <v>89261850.609999985</v>
          </cell>
          <cell r="EW219">
            <v>97799793.080000013</v>
          </cell>
          <cell r="EX219">
            <v>90553351.069999993</v>
          </cell>
          <cell r="EY219">
            <v>87503254.430000007</v>
          </cell>
          <cell r="EZ219">
            <v>99397799.482830197</v>
          </cell>
          <cell r="FA219">
            <v>110357770.3498607</v>
          </cell>
          <cell r="FB219">
            <v>102093047.15872496</v>
          </cell>
          <cell r="FC219">
            <v>95698512.829288453</v>
          </cell>
          <cell r="FD219">
            <v>82424829.046484277</v>
          </cell>
          <cell r="FE219">
            <v>98213532.499999791</v>
          </cell>
          <cell r="FF219">
            <v>72429730.420000002</v>
          </cell>
          <cell r="FG219">
            <v>68470908.439999998</v>
          </cell>
          <cell r="FH219">
            <v>98709545.510000005</v>
          </cell>
          <cell r="FI219">
            <v>106791818.52</v>
          </cell>
          <cell r="FJ219">
            <v>94372185.030000001</v>
          </cell>
          <cell r="FK219">
            <v>89389439.689999998</v>
          </cell>
          <cell r="FL219">
            <v>106366803.00672032</v>
          </cell>
          <cell r="FM219">
            <v>110847613.63774106</v>
          </cell>
          <cell r="FN219">
            <v>101712748.66474</v>
          </cell>
          <cell r="FO219">
            <v>96295636.228585899</v>
          </cell>
          <cell r="FP219">
            <v>84393107.743797168</v>
          </cell>
          <cell r="FQ219">
            <v>92890414.095145509</v>
          </cell>
        </row>
        <row r="220">
          <cell r="D220" t="str">
            <v>7111p</v>
          </cell>
          <cell r="E220" t="str">
            <v>Porez na dohodak fizičkih lica</v>
          </cell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  <cell r="BZ220"/>
          <cell r="CA220"/>
          <cell r="CB220"/>
          <cell r="CC220"/>
          <cell r="CD220"/>
          <cell r="CE220"/>
          <cell r="CF220"/>
          <cell r="CG220"/>
          <cell r="CH220"/>
          <cell r="CI220"/>
          <cell r="CJ220"/>
          <cell r="CK220"/>
          <cell r="CL220">
            <v>2820446.8223670614</v>
          </cell>
          <cell r="CM220">
            <v>5820928.5775817595</v>
          </cell>
          <cell r="CN220">
            <v>6919198.0351699237</v>
          </cell>
          <cell r="CO220">
            <v>7408525.4606941696</v>
          </cell>
          <cell r="CP220">
            <v>7204484.0505127097</v>
          </cell>
          <cell r="CQ220">
            <v>6466633.4408446904</v>
          </cell>
          <cell r="CR220">
            <v>8521641.6469569467</v>
          </cell>
          <cell r="CS220">
            <v>9664205.1361650527</v>
          </cell>
          <cell r="CT220">
            <v>6815248.5982489977</v>
          </cell>
          <cell r="CU220">
            <v>9471655.9367153402</v>
          </cell>
          <cell r="CV220">
            <v>8042875.0851052543</v>
          </cell>
          <cell r="CW220">
            <v>11726411.550236525</v>
          </cell>
          <cell r="CX220">
            <v>5536823.9639416989</v>
          </cell>
          <cell r="CY220">
            <v>6603739.6076103738</v>
          </cell>
          <cell r="CZ220">
            <v>6676953.4988943152</v>
          </cell>
          <cell r="DA220">
            <v>6906912.5782146342</v>
          </cell>
          <cell r="DB220">
            <v>7747493.2498942278</v>
          </cell>
          <cell r="DC220">
            <v>6933974.2607370922</v>
          </cell>
          <cell r="DD220">
            <v>7575525.125533646</v>
          </cell>
          <cell r="DE220">
            <v>8718912.6885207817</v>
          </cell>
          <cell r="DF220">
            <v>9058811.9435250778</v>
          </cell>
          <cell r="DG220">
            <v>7322217.3457894176</v>
          </cell>
          <cell r="DH220">
            <v>7332731.8430695906</v>
          </cell>
          <cell r="DI220">
            <v>15597558.508764038</v>
          </cell>
          <cell r="DJ220">
            <v>3573995.3554284605</v>
          </cell>
          <cell r="DK220">
            <v>6873843.9545441465</v>
          </cell>
          <cell r="DL220">
            <v>8628957.8256391361</v>
          </cell>
          <cell r="DM220">
            <v>8483434.6457901541</v>
          </cell>
          <cell r="DN220">
            <v>9434922.5878236145</v>
          </cell>
          <cell r="DO220">
            <v>8991934.6560795475</v>
          </cell>
          <cell r="DP220">
            <v>9046366.0797531549</v>
          </cell>
          <cell r="DQ220">
            <v>9922440.3850700893</v>
          </cell>
          <cell r="DR220">
            <v>9246654.8577025365</v>
          </cell>
          <cell r="DS220">
            <v>8428028.1672596131</v>
          </cell>
          <cell r="DT220">
            <v>8212187.9289413234</v>
          </cell>
          <cell r="DU220">
            <v>17086876.381307587</v>
          </cell>
          <cell r="DV220">
            <v>3256274.170259011</v>
          </cell>
          <cell r="DW220">
            <v>6307067.1265346296</v>
          </cell>
          <cell r="DX220">
            <v>7185867.0962893497</v>
          </cell>
          <cell r="DY220">
            <v>7337843.0794201987</v>
          </cell>
          <cell r="DZ220">
            <v>7549134.215325322</v>
          </cell>
          <cell r="EA220">
            <v>7983088.0958320322</v>
          </cell>
          <cell r="EB220">
            <v>8209438.0719818696</v>
          </cell>
          <cell r="EC220">
            <v>8656256.586545825</v>
          </cell>
          <cell r="ED220">
            <v>8265680.3878533607</v>
          </cell>
          <cell r="EE220">
            <v>10422468.304093841</v>
          </cell>
          <cell r="EF220">
            <v>9053001.7482958268</v>
          </cell>
          <cell r="EG220">
            <v>14496765.94178308</v>
          </cell>
          <cell r="EH220">
            <v>3445730.68</v>
          </cell>
          <cell r="EI220">
            <v>9145427.7004242092</v>
          </cell>
          <cell r="EJ220">
            <v>10121749.817724096</v>
          </cell>
          <cell r="EK220">
            <v>8543881.1088797171</v>
          </cell>
          <cell r="EL220">
            <v>8733654.6548668258</v>
          </cell>
          <cell r="EM220">
            <v>9954508.8904511016</v>
          </cell>
          <cell r="EN220">
            <v>12848847.212564949</v>
          </cell>
          <cell r="EO220">
            <v>11972281.172638645</v>
          </cell>
          <cell r="EP220">
            <v>12910432.881604763</v>
          </cell>
          <cell r="EQ220">
            <v>10424403.066179592</v>
          </cell>
          <cell r="ER220">
            <v>8922339.2000792101</v>
          </cell>
          <cell r="ES220">
            <v>18560135.152000677</v>
          </cell>
          <cell r="ET220">
            <v>3496624.83</v>
          </cell>
          <cell r="EU220">
            <v>8897390.9499999993</v>
          </cell>
          <cell r="EV220">
            <v>10001520.890000001</v>
          </cell>
          <cell r="EW220">
            <v>9899613.5099999998</v>
          </cell>
          <cell r="EX220">
            <v>10330673.77</v>
          </cell>
          <cell r="EY220">
            <v>10475384.99</v>
          </cell>
          <cell r="EZ220">
            <v>11459377.222866835</v>
          </cell>
          <cell r="FA220">
            <v>11349599.062734554</v>
          </cell>
          <cell r="FB220">
            <v>10410490.432834331</v>
          </cell>
          <cell r="FC220">
            <v>11079108.171049241</v>
          </cell>
          <cell r="FD220">
            <v>8309878.0236359257</v>
          </cell>
          <cell r="FE220">
            <v>15650000.315266687</v>
          </cell>
          <cell r="FF220">
            <v>4240913.8099999996</v>
          </cell>
          <cell r="FG220">
            <v>9361661.1500000004</v>
          </cell>
          <cell r="FH220">
            <v>9044961.5800000001</v>
          </cell>
          <cell r="FI220">
            <v>10767101.800000001</v>
          </cell>
          <cell r="FJ220">
            <v>10210712.41</v>
          </cell>
          <cell r="FK220">
            <v>10125793.029999999</v>
          </cell>
          <cell r="FL220">
            <v>10562928.102170853</v>
          </cell>
          <cell r="FM220">
            <v>10477537.909352116</v>
          </cell>
          <cell r="FN220">
            <v>8957410.6319850832</v>
          </cell>
          <cell r="FO220">
            <v>9589847.5886837803</v>
          </cell>
          <cell r="FP220">
            <v>9803639.4384757541</v>
          </cell>
          <cell r="FQ220">
            <v>17095010.594302431</v>
          </cell>
        </row>
        <row r="221">
          <cell r="D221" t="str">
            <v>7112p</v>
          </cell>
          <cell r="E221" t="str">
            <v>Porez na dobit pravnih lica</v>
          </cell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  <cell r="BZ221"/>
          <cell r="CA221"/>
          <cell r="CB221"/>
          <cell r="CC221"/>
          <cell r="CD221"/>
          <cell r="CE221"/>
          <cell r="CF221"/>
          <cell r="CG221"/>
          <cell r="CH221"/>
          <cell r="CI221"/>
          <cell r="CJ221"/>
          <cell r="CK221"/>
          <cell r="CL221">
            <v>579786.54478696431</v>
          </cell>
          <cell r="CM221">
            <v>515115.82451773522</v>
          </cell>
          <cell r="CN221">
            <v>4474685.1189596485</v>
          </cell>
          <cell r="CO221">
            <v>12488272.478114691</v>
          </cell>
          <cell r="CP221">
            <v>3690917.0906183273</v>
          </cell>
          <cell r="CQ221">
            <v>4274773.0439898577</v>
          </cell>
          <cell r="CR221">
            <v>3994418.0701162638</v>
          </cell>
          <cell r="CS221">
            <v>3426415.4173260536</v>
          </cell>
          <cell r="CT221">
            <v>2644519.6751525379</v>
          </cell>
          <cell r="CU221">
            <v>1873134.4055505693</v>
          </cell>
          <cell r="CV221">
            <v>1099856.2789091328</v>
          </cell>
          <cell r="CW221">
            <v>2871073.2358503304</v>
          </cell>
          <cell r="CX221">
            <v>542155.32839785819</v>
          </cell>
          <cell r="CY221">
            <v>1152750.3872009208</v>
          </cell>
          <cell r="CZ221">
            <v>5559762.3725619148</v>
          </cell>
          <cell r="DA221">
            <v>16167122.137942558</v>
          </cell>
          <cell r="DB221">
            <v>3342015.3051073127</v>
          </cell>
          <cell r="DC221">
            <v>3973142.0907613225</v>
          </cell>
          <cell r="DD221">
            <v>4224224.6269917246</v>
          </cell>
          <cell r="DE221">
            <v>3100839.337515357</v>
          </cell>
          <cell r="DF221">
            <v>2550420.1743935719</v>
          </cell>
          <cell r="DG221">
            <v>1409658.4171760734</v>
          </cell>
          <cell r="DH221">
            <v>1236078.5708177544</v>
          </cell>
          <cell r="DI221">
            <v>1137472.7826346306</v>
          </cell>
          <cell r="DJ221">
            <v>932399.70044660708</v>
          </cell>
          <cell r="DK221">
            <v>960648.1117244123</v>
          </cell>
          <cell r="DL221">
            <v>11938576.266732469</v>
          </cell>
          <cell r="DM221">
            <v>12301967.31174976</v>
          </cell>
          <cell r="DN221">
            <v>2674098.0198717569</v>
          </cell>
          <cell r="DO221">
            <v>3180140.852284038</v>
          </cell>
          <cell r="DP221">
            <v>5395660.7985904692</v>
          </cell>
          <cell r="DQ221">
            <v>2863130.1493314239</v>
          </cell>
          <cell r="DR221">
            <v>2353497.2340047848</v>
          </cell>
          <cell r="DS221">
            <v>1665538.328390266</v>
          </cell>
          <cell r="DT221">
            <v>862427.72685132292</v>
          </cell>
          <cell r="DU221">
            <v>1507473.9400802045</v>
          </cell>
          <cell r="DV221">
            <v>879216.6252275107</v>
          </cell>
          <cell r="DW221">
            <v>978704.97459082201</v>
          </cell>
          <cell r="DX221">
            <v>9565619.7261311747</v>
          </cell>
          <cell r="DY221">
            <v>14480647.367470991</v>
          </cell>
          <cell r="DZ221">
            <v>2750731.3293431252</v>
          </cell>
          <cell r="EA221">
            <v>3704741.9987834813</v>
          </cell>
          <cell r="EB221">
            <v>4542486.8831950836</v>
          </cell>
          <cell r="EC221">
            <v>2539403.2975392533</v>
          </cell>
          <cell r="ED221">
            <v>2385044.0612207768</v>
          </cell>
          <cell r="EE221">
            <v>1382622.7151631019</v>
          </cell>
          <cell r="EF221">
            <v>718783.39737050491</v>
          </cell>
          <cell r="EG221">
            <v>1297842.5948828864</v>
          </cell>
          <cell r="EH221">
            <v>319868.36632967507</v>
          </cell>
          <cell r="EI221">
            <v>1275692.7823229732</v>
          </cell>
          <cell r="EJ221">
            <v>15606774.300851075</v>
          </cell>
          <cell r="EK221">
            <v>11880917.025348544</v>
          </cell>
          <cell r="EL221">
            <v>2694890.5355524938</v>
          </cell>
          <cell r="EM221">
            <v>4614984.2836715048</v>
          </cell>
          <cell r="EN221">
            <v>2644838.5201759087</v>
          </cell>
          <cell r="EO221">
            <v>2920331.1421357361</v>
          </cell>
          <cell r="EP221">
            <v>1809770.5258781903</v>
          </cell>
          <cell r="EQ221">
            <v>1613666.6581515796</v>
          </cell>
          <cell r="ER221">
            <v>541050.49431968771</v>
          </cell>
          <cell r="ES221">
            <v>999903.42131223751</v>
          </cell>
          <cell r="ET221">
            <v>475602.8</v>
          </cell>
          <cell r="EU221">
            <v>1641570.62</v>
          </cell>
          <cell r="EV221">
            <v>22262597.649999999</v>
          </cell>
          <cell r="EW221">
            <v>18095823.48</v>
          </cell>
          <cell r="EX221">
            <v>3730435.57</v>
          </cell>
          <cell r="EY221">
            <v>3402383.37</v>
          </cell>
          <cell r="EZ221">
            <v>2907159.2955213021</v>
          </cell>
          <cell r="FA221">
            <v>3013650.2072513374</v>
          </cell>
          <cell r="FB221">
            <v>1324416.4348228676</v>
          </cell>
          <cell r="FC221">
            <v>2025728.058812635</v>
          </cell>
          <cell r="FD221">
            <v>801101.06022479141</v>
          </cell>
          <cell r="FE221">
            <v>1997896.823773731</v>
          </cell>
          <cell r="FF221">
            <v>936843.13</v>
          </cell>
          <cell r="FG221">
            <v>1962550.32</v>
          </cell>
          <cell r="FH221">
            <v>22465664.23</v>
          </cell>
          <cell r="FI221">
            <v>20408432.98</v>
          </cell>
          <cell r="FJ221">
            <v>4781744.7</v>
          </cell>
          <cell r="FK221">
            <v>3678815</v>
          </cell>
          <cell r="FL221">
            <v>4457741.7110314406</v>
          </cell>
          <cell r="FM221">
            <v>2685443.6740218201</v>
          </cell>
          <cell r="FN221">
            <v>2555024.3067054804</v>
          </cell>
          <cell r="FO221">
            <v>5099414.7304318398</v>
          </cell>
          <cell r="FP221">
            <v>845177.9860074711</v>
          </cell>
          <cell r="FQ221">
            <v>1318007.3637119438</v>
          </cell>
        </row>
        <row r="222">
          <cell r="D222" t="str">
            <v>7113p</v>
          </cell>
          <cell r="E222" t="str">
            <v>Porez na promet nepokretnosti</v>
          </cell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  <cell r="BZ222"/>
          <cell r="CA222"/>
          <cell r="CB222"/>
          <cell r="CC222"/>
          <cell r="CD222"/>
          <cell r="CE222"/>
          <cell r="CF222"/>
          <cell r="CG222"/>
          <cell r="CH222"/>
          <cell r="CI222"/>
          <cell r="CJ222"/>
          <cell r="CK222"/>
          <cell r="CL222">
            <v>81248.859864734099</v>
          </cell>
          <cell r="CM222">
            <v>103646.50733568591</v>
          </cell>
          <cell r="CN222">
            <v>186194.97392852511</v>
          </cell>
          <cell r="CO222">
            <v>103363.42634788297</v>
          </cell>
          <cell r="CP222">
            <v>100106.28093907743</v>
          </cell>
          <cell r="CQ222">
            <v>133863.83595351625</v>
          </cell>
          <cell r="CR222">
            <v>122268.58842091225</v>
          </cell>
          <cell r="CS222">
            <v>96003.204992983359</v>
          </cell>
          <cell r="CT222">
            <v>170229.34291973972</v>
          </cell>
          <cell r="CU222">
            <v>136036.03036244924</v>
          </cell>
          <cell r="CV222">
            <v>147948.87120833801</v>
          </cell>
          <cell r="CW222">
            <v>140979.1375726462</v>
          </cell>
          <cell r="CX222">
            <v>123999.60285150184</v>
          </cell>
          <cell r="CY222">
            <v>133192.75505076826</v>
          </cell>
          <cell r="CZ222">
            <v>141910.48385757531</v>
          </cell>
          <cell r="DA222">
            <v>123791.01140095161</v>
          </cell>
          <cell r="DB222">
            <v>72591.819035106659</v>
          </cell>
          <cell r="DC222">
            <v>77284.349346340969</v>
          </cell>
          <cell r="DD222">
            <v>135985.65036623355</v>
          </cell>
          <cell r="DE222">
            <v>174290.23497475486</v>
          </cell>
          <cell r="DF222">
            <v>107916.53190533332</v>
          </cell>
          <cell r="DG222">
            <v>180714.58360820319</v>
          </cell>
          <cell r="DH222">
            <v>121683.7391894871</v>
          </cell>
          <cell r="DI222">
            <v>151175.91130578335</v>
          </cell>
          <cell r="DJ222">
            <v>106071.79527146854</v>
          </cell>
          <cell r="DK222">
            <v>113039.14761772362</v>
          </cell>
          <cell r="DL222">
            <v>152502.18590714125</v>
          </cell>
          <cell r="DM222">
            <v>145745.80915293895</v>
          </cell>
          <cell r="DN222">
            <v>101292.23668851655</v>
          </cell>
          <cell r="DO222">
            <v>111819.65140138169</v>
          </cell>
          <cell r="DP222">
            <v>140720.54956844845</v>
          </cell>
          <cell r="DQ222">
            <v>137458.83152417373</v>
          </cell>
          <cell r="DR222">
            <v>121512.32009326115</v>
          </cell>
          <cell r="DS222">
            <v>144611.55666919687</v>
          </cell>
          <cell r="DT222">
            <v>114784.79933118433</v>
          </cell>
          <cell r="DU222">
            <v>165968.97191897244</v>
          </cell>
          <cell r="DV222">
            <v>89812.337994626199</v>
          </cell>
          <cell r="DW222">
            <v>125605.87790916764</v>
          </cell>
          <cell r="DX222">
            <v>126382.3151345364</v>
          </cell>
          <cell r="DY222">
            <v>113339.33642942409</v>
          </cell>
          <cell r="DZ222">
            <v>81752.089929508642</v>
          </cell>
          <cell r="EA222">
            <v>109588.60372302438</v>
          </cell>
          <cell r="EB222">
            <v>122410.08849255976</v>
          </cell>
          <cell r="EC222">
            <v>122577.82624468152</v>
          </cell>
          <cell r="ED222">
            <v>122631.24943535826</v>
          </cell>
          <cell r="EE222">
            <v>142176.60213635428</v>
          </cell>
          <cell r="EF222">
            <v>111230.89453217729</v>
          </cell>
          <cell r="EG222">
            <v>166744.30114189265</v>
          </cell>
          <cell r="EH222">
            <v>156784.53115028006</v>
          </cell>
          <cell r="EI222">
            <v>215996.23844451422</v>
          </cell>
          <cell r="EJ222">
            <v>172844.23524068185</v>
          </cell>
          <cell r="EK222">
            <v>166312.68055694172</v>
          </cell>
          <cell r="EL222">
            <v>177348.58546757439</v>
          </cell>
          <cell r="EM222">
            <v>232734.91327750011</v>
          </cell>
          <cell r="EN222">
            <v>162468.08893173773</v>
          </cell>
          <cell r="EO222">
            <v>245981.65668851638</v>
          </cell>
          <cell r="EP222">
            <v>296340.06182741246</v>
          </cell>
          <cell r="EQ222">
            <v>190322.06899586218</v>
          </cell>
          <cell r="ER222">
            <v>224798.65338931847</v>
          </cell>
          <cell r="ES222">
            <v>217462.68507191085</v>
          </cell>
          <cell r="ET222">
            <v>93380.49</v>
          </cell>
          <cell r="EU222">
            <v>116565.53</v>
          </cell>
          <cell r="EV222">
            <v>203411.31</v>
          </cell>
          <cell r="EW222">
            <v>117398.62</v>
          </cell>
          <cell r="EX222">
            <v>143886.48000000001</v>
          </cell>
          <cell r="EY222">
            <v>122124.66</v>
          </cell>
          <cell r="EZ222">
            <v>165237.90094273287</v>
          </cell>
          <cell r="FA222">
            <v>179232.92735336185</v>
          </cell>
          <cell r="FB222">
            <v>136199.31001440389</v>
          </cell>
          <cell r="FC222">
            <v>229977.20409803133</v>
          </cell>
          <cell r="FD222">
            <v>194711.60663450463</v>
          </cell>
          <cell r="FE222">
            <v>152772.0914955248</v>
          </cell>
          <cell r="FF222">
            <v>118243.45</v>
          </cell>
          <cell r="FG222">
            <v>169568.16</v>
          </cell>
          <cell r="FH222">
            <v>146352.49</v>
          </cell>
          <cell r="FI222">
            <v>204359.36</v>
          </cell>
          <cell r="FJ222">
            <v>147510.5</v>
          </cell>
          <cell r="FK222">
            <v>158253.64000000001</v>
          </cell>
          <cell r="FL222">
            <v>92289.827047712693</v>
          </cell>
          <cell r="FM222">
            <v>199872.32178424072</v>
          </cell>
          <cell r="FN222">
            <v>127416.86254210871</v>
          </cell>
          <cell r="FO222">
            <v>134863.8150111227</v>
          </cell>
          <cell r="FP222">
            <v>174166.77614709371</v>
          </cell>
          <cell r="FQ222">
            <v>189919.20786772171</v>
          </cell>
        </row>
        <row r="223">
          <cell r="D223" t="str">
            <v>7114p</v>
          </cell>
          <cell r="E223" t="str">
            <v>Porez na dodatu vrijednost</v>
          </cell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  <cell r="BZ223"/>
          <cell r="CA223"/>
          <cell r="CB223"/>
          <cell r="CC223"/>
          <cell r="CD223"/>
          <cell r="CE223"/>
          <cell r="CF223"/>
          <cell r="CG223"/>
          <cell r="CH223"/>
          <cell r="CI223"/>
          <cell r="CJ223"/>
          <cell r="CK223"/>
          <cell r="CL223">
            <v>22216987.25911713</v>
          </cell>
          <cell r="CM223">
            <v>22351785.25320363</v>
          </cell>
          <cell r="CN223">
            <v>24907044.612074491</v>
          </cell>
          <cell r="CO223">
            <v>29049120.919579607</v>
          </cell>
          <cell r="CP223">
            <v>32485582.306773975</v>
          </cell>
          <cell r="CQ223">
            <v>39641428.685232304</v>
          </cell>
          <cell r="CR223">
            <v>39144860.544407874</v>
          </cell>
          <cell r="CS223">
            <v>33764783.498910055</v>
          </cell>
          <cell r="CT223">
            <v>35212221.435317017</v>
          </cell>
          <cell r="CU223">
            <v>35516823.320785411</v>
          </cell>
          <cell r="CV223">
            <v>31733799.92897122</v>
          </cell>
          <cell r="CW223">
            <v>27021193.241436299</v>
          </cell>
          <cell r="CX223">
            <v>27323259.649428416</v>
          </cell>
          <cell r="CY223">
            <v>28192006.566407606</v>
          </cell>
          <cell r="CZ223">
            <v>31780100.537285</v>
          </cell>
          <cell r="DA223">
            <v>35805625.314933896</v>
          </cell>
          <cell r="DB223">
            <v>37013677.77422861</v>
          </cell>
          <cell r="DC223">
            <v>39976192.562335499</v>
          </cell>
          <cell r="DD223">
            <v>48606896.525866799</v>
          </cell>
          <cell r="DE223">
            <v>48894010.587532401</v>
          </cell>
          <cell r="DF223">
            <v>42792605.454785898</v>
          </cell>
          <cell r="DG223">
            <v>38951776.984054103</v>
          </cell>
          <cell r="DH223">
            <v>34980132.37681254</v>
          </cell>
          <cell r="DI223">
            <v>41629346.195520297</v>
          </cell>
          <cell r="DJ223">
            <v>30830393.947525311</v>
          </cell>
          <cell r="DK223">
            <v>29918550.540655378</v>
          </cell>
          <cell r="DL223">
            <v>35625079.391823784</v>
          </cell>
          <cell r="DM223">
            <v>39690661.471009046</v>
          </cell>
          <cell r="DN223">
            <v>34500290.720307246</v>
          </cell>
          <cell r="DO223">
            <v>39877523.160066463</v>
          </cell>
          <cell r="DP223">
            <v>48690601.648068875</v>
          </cell>
          <cell r="DQ223">
            <v>51015618.452793375</v>
          </cell>
          <cell r="DR223">
            <v>48088264.75380183</v>
          </cell>
          <cell r="DS223">
            <v>43467846.583736315</v>
          </cell>
          <cell r="DT223">
            <v>35933948.977140471</v>
          </cell>
          <cell r="DU223">
            <v>42606370.74912481</v>
          </cell>
          <cell r="DV223">
            <v>31679573.180653565</v>
          </cell>
          <cell r="DW223">
            <v>31928103.158560321</v>
          </cell>
          <cell r="DX223">
            <v>34104565.830024712</v>
          </cell>
          <cell r="DY223">
            <v>37842157.867834173</v>
          </cell>
          <cell r="DZ223">
            <v>37499397.053443842</v>
          </cell>
          <cell r="EA223">
            <v>40999614.220945761</v>
          </cell>
          <cell r="EB223">
            <v>49404174.365267023</v>
          </cell>
          <cell r="EC223">
            <v>50808197.54559686</v>
          </cell>
          <cell r="ED223">
            <v>48941259.772591494</v>
          </cell>
          <cell r="EE223">
            <v>50674252.604080558</v>
          </cell>
          <cell r="EF223">
            <v>34472392.733843513</v>
          </cell>
          <cell r="EG223">
            <v>39750004.058720417</v>
          </cell>
          <cell r="EH223">
            <v>35038006.882620126</v>
          </cell>
          <cell r="EI223">
            <v>34439419.532361373</v>
          </cell>
          <cell r="EJ223">
            <v>36610416.4961081</v>
          </cell>
          <cell r="EK223">
            <v>38572572.842501707</v>
          </cell>
          <cell r="EL223">
            <v>41434170.447496742</v>
          </cell>
          <cell r="EM223">
            <v>46352523.998122126</v>
          </cell>
          <cell r="EN223">
            <v>50698247.403485686</v>
          </cell>
          <cell r="EO223">
            <v>58728722.217279099</v>
          </cell>
          <cell r="EP223">
            <v>48579978.228629358</v>
          </cell>
          <cell r="EQ223">
            <v>46963099.251775004</v>
          </cell>
          <cell r="ER223">
            <v>42160271.759740531</v>
          </cell>
          <cell r="ES223">
            <v>45168008.320931129</v>
          </cell>
          <cell r="ET223">
            <v>40926868.810000002</v>
          </cell>
          <cell r="EU223">
            <v>38270122.18</v>
          </cell>
          <cell r="EV223">
            <v>40510183.409999996</v>
          </cell>
          <cell r="EW223">
            <v>50343037.649999999</v>
          </cell>
          <cell r="EX223">
            <v>53847636.579999998</v>
          </cell>
          <cell r="EY223">
            <v>52130099.289999999</v>
          </cell>
          <cell r="EZ223">
            <v>58718115.561732136</v>
          </cell>
          <cell r="FA223">
            <v>64446747.698135167</v>
          </cell>
          <cell r="FB223">
            <v>60581956.959091514</v>
          </cell>
          <cell r="FC223">
            <v>56752286.283165328</v>
          </cell>
          <cell r="FD223">
            <v>50951819.125281952</v>
          </cell>
          <cell r="FE223">
            <v>56912908.473788776</v>
          </cell>
          <cell r="FF223">
            <v>49847223.18</v>
          </cell>
          <cell r="FG223">
            <v>38958365.399999999</v>
          </cell>
          <cell r="FH223">
            <v>50498218.18</v>
          </cell>
          <cell r="FI223">
            <v>55142838.460000001</v>
          </cell>
          <cell r="FJ223">
            <v>56428341.859999999</v>
          </cell>
          <cell r="FK223">
            <v>52810087.229999997</v>
          </cell>
          <cell r="FL223">
            <v>64608697.993098304</v>
          </cell>
          <cell r="FM223">
            <v>66890311.931873396</v>
          </cell>
          <cell r="FN223">
            <v>59747048.514482997</v>
          </cell>
          <cell r="FO223">
            <v>59046360.535818897</v>
          </cell>
          <cell r="FP223">
            <v>50298426.623042099</v>
          </cell>
          <cell r="FQ223">
            <v>53629737.7635343</v>
          </cell>
        </row>
        <row r="224">
          <cell r="D224" t="str">
            <v>7115p</v>
          </cell>
          <cell r="E224" t="str">
            <v>Akcize</v>
          </cell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  <cell r="BZ224"/>
          <cell r="CA224"/>
          <cell r="CB224"/>
          <cell r="CC224"/>
          <cell r="CD224"/>
          <cell r="CE224"/>
          <cell r="CF224"/>
          <cell r="CG224"/>
          <cell r="CH224"/>
          <cell r="CI224"/>
          <cell r="CJ224"/>
          <cell r="CK224"/>
          <cell r="CL224">
            <v>13472385.619929252</v>
          </cell>
          <cell r="CM224">
            <v>9374619.9781228825</v>
          </cell>
          <cell r="CN224">
            <v>8591497.0238258317</v>
          </cell>
          <cell r="CO224">
            <v>9976513.8396541588</v>
          </cell>
          <cell r="CP224">
            <v>12529410.486162774</v>
          </cell>
          <cell r="CQ224">
            <v>12207544.038839269</v>
          </cell>
          <cell r="CR224">
            <v>16644425.593685796</v>
          </cell>
          <cell r="CS224">
            <v>16485948.596823877</v>
          </cell>
          <cell r="CT224">
            <v>18432656.2065273</v>
          </cell>
          <cell r="CU224">
            <v>13491210.566350998</v>
          </cell>
          <cell r="CV224">
            <v>12913955.490205286</v>
          </cell>
          <cell r="CW224">
            <v>13328622.385148553</v>
          </cell>
          <cell r="CX224">
            <v>11633388.71442843</v>
          </cell>
          <cell r="CY224">
            <v>9984594.0786474198</v>
          </cell>
          <cell r="CZ224">
            <v>9169040.4450272899</v>
          </cell>
          <cell r="DA224">
            <v>11715409.875199232</v>
          </cell>
          <cell r="DB224">
            <v>12580245.774244396</v>
          </cell>
          <cell r="DC224">
            <v>14576879.575155489</v>
          </cell>
          <cell r="DD224">
            <v>16788102.358412612</v>
          </cell>
          <cell r="DE224">
            <v>19929817.141586415</v>
          </cell>
          <cell r="DF224">
            <v>20074252.942877635</v>
          </cell>
          <cell r="DG224">
            <v>14472590.829511227</v>
          </cell>
          <cell r="DH224">
            <v>13977403.069221891</v>
          </cell>
          <cell r="DI224">
            <v>16210263.721078064</v>
          </cell>
          <cell r="DJ224">
            <v>10746682.682418374</v>
          </cell>
          <cell r="DK224">
            <v>8544013.7622055728</v>
          </cell>
          <cell r="DL224">
            <v>10140030.796069261</v>
          </cell>
          <cell r="DM224">
            <v>11606566.966498964</v>
          </cell>
          <cell r="DN224">
            <v>13190871.109895388</v>
          </cell>
          <cell r="DO224">
            <v>15159196.537793403</v>
          </cell>
          <cell r="DP224">
            <v>16918854.99757503</v>
          </cell>
          <cell r="DQ224">
            <v>21078349.425046727</v>
          </cell>
          <cell r="DR224">
            <v>18202665.814412087</v>
          </cell>
          <cell r="DS224">
            <v>14340556.433877697</v>
          </cell>
          <cell r="DT224">
            <v>13344977.795261111</v>
          </cell>
          <cell r="DU224">
            <v>14437025.106566409</v>
          </cell>
          <cell r="DV224">
            <v>11120032.514063414</v>
          </cell>
          <cell r="DW224">
            <v>10159884.393436292</v>
          </cell>
          <cell r="DX224">
            <v>11541404.231549168</v>
          </cell>
          <cell r="DY224">
            <v>12686872.226631973</v>
          </cell>
          <cell r="DZ224">
            <v>13828107.792372638</v>
          </cell>
          <cell r="EA224">
            <v>16174553.418030523</v>
          </cell>
          <cell r="EB224">
            <v>18497907.983898904</v>
          </cell>
          <cell r="EC224">
            <v>22949187.355199177</v>
          </cell>
          <cell r="ED224">
            <v>19735591.308796823</v>
          </cell>
          <cell r="EE224">
            <v>16832757.074621882</v>
          </cell>
          <cell r="EF224">
            <v>14338219.799717059</v>
          </cell>
          <cell r="EG224">
            <v>15239347.412479252</v>
          </cell>
          <cell r="EH224">
            <v>12892504.45877865</v>
          </cell>
          <cell r="EI224">
            <v>12119703.851627368</v>
          </cell>
          <cell r="EJ224">
            <v>13870804.729335839</v>
          </cell>
          <cell r="EK224">
            <v>14610210.360753594</v>
          </cell>
          <cell r="EL224">
            <v>16300422.349870451</v>
          </cell>
          <cell r="EM224">
            <v>18609472.866493613</v>
          </cell>
          <cell r="EN224">
            <v>20547920.740498953</v>
          </cell>
          <cell r="EO224">
            <v>24414293.57144583</v>
          </cell>
          <cell r="EP224">
            <v>23471505.696022253</v>
          </cell>
          <cell r="EQ224">
            <v>19541702.474037282</v>
          </cell>
          <cell r="ER224">
            <v>16768578.081388976</v>
          </cell>
          <cell r="ES224">
            <v>17334177.519377578</v>
          </cell>
          <cell r="ET224">
            <v>13370061.67</v>
          </cell>
          <cell r="EU224">
            <v>13585674.48</v>
          </cell>
          <cell r="EV224">
            <v>13376493.630000001</v>
          </cell>
          <cell r="EW224">
            <v>16425170.310000001</v>
          </cell>
          <cell r="EX224">
            <v>19160303.329999998</v>
          </cell>
          <cell r="EY224">
            <v>18124078.879999999</v>
          </cell>
          <cell r="EZ224">
            <v>22564675.182721738</v>
          </cell>
          <cell r="FA224">
            <v>27485729.223607898</v>
          </cell>
          <cell r="FB224">
            <v>26516012.978469536</v>
          </cell>
          <cell r="FC224">
            <v>22441791.757639553</v>
          </cell>
          <cell r="FD224">
            <v>19412572.915558279</v>
          </cell>
          <cell r="FE224">
            <v>20235266.586429998</v>
          </cell>
          <cell r="FF224">
            <v>15141217.210000001</v>
          </cell>
          <cell r="FG224">
            <v>13186126.23</v>
          </cell>
          <cell r="FH224">
            <v>13315087.640000001</v>
          </cell>
          <cell r="FI224">
            <v>16826313.73</v>
          </cell>
          <cell r="FJ224">
            <v>19442485.359999999</v>
          </cell>
          <cell r="FK224">
            <v>19205497.870000001</v>
          </cell>
          <cell r="FL224">
            <v>23502946.676267412</v>
          </cell>
          <cell r="FM224">
            <v>27414563.793734949</v>
          </cell>
          <cell r="FN224">
            <v>27821146.884936411</v>
          </cell>
          <cell r="FO224">
            <v>19593872.367677551</v>
          </cell>
          <cell r="FP224">
            <v>21076713.14050236</v>
          </cell>
          <cell r="FQ224">
            <v>18275634.395081349</v>
          </cell>
        </row>
        <row r="225">
          <cell r="D225" t="str">
            <v>7116p</v>
          </cell>
          <cell r="E225" t="str">
            <v>Porez na međunarodnu trgovinu i transakcije</v>
          </cell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  <cell r="BZ225"/>
          <cell r="CA225"/>
          <cell r="CB225"/>
          <cell r="CC225"/>
          <cell r="CD225"/>
          <cell r="CE225"/>
          <cell r="CF225"/>
          <cell r="CG225"/>
          <cell r="CH225"/>
          <cell r="CI225"/>
          <cell r="CJ225"/>
          <cell r="CK225"/>
          <cell r="CL225">
            <v>2254635.1079826443</v>
          </cell>
          <cell r="CM225">
            <v>2434600.1723288172</v>
          </cell>
          <cell r="CN225">
            <v>3480742.4524679668</v>
          </cell>
          <cell r="CO225">
            <v>3633160.2325686943</v>
          </cell>
          <cell r="CP225">
            <v>3488794.2206289498</v>
          </cell>
          <cell r="CQ225">
            <v>2306819.3261174015</v>
          </cell>
          <cell r="CR225">
            <v>2530520.0301218135</v>
          </cell>
          <cell r="CS225">
            <v>2593024.591536134</v>
          </cell>
          <cell r="CT225">
            <v>2137547.6737522222</v>
          </cell>
          <cell r="CU225">
            <v>2432657.0001382544</v>
          </cell>
          <cell r="CV225">
            <v>1904518.5019257402</v>
          </cell>
          <cell r="CW225">
            <v>1992912.933800448</v>
          </cell>
          <cell r="CX225">
            <v>1175497.3830894365</v>
          </cell>
          <cell r="CY225">
            <v>1401258.3069391041</v>
          </cell>
          <cell r="CZ225">
            <v>1982854.7670731111</v>
          </cell>
          <cell r="DA225">
            <v>2227395.5445058988</v>
          </cell>
          <cell r="DB225">
            <v>2119281.4538548714</v>
          </cell>
          <cell r="DC225">
            <v>2128447.743077762</v>
          </cell>
          <cell r="DD225">
            <v>2626690.2153880983</v>
          </cell>
          <cell r="DE225">
            <v>2350974.5793777262</v>
          </cell>
          <cell r="DF225">
            <v>2173809.0200480837</v>
          </cell>
          <cell r="DG225">
            <v>2170247.5204897081</v>
          </cell>
          <cell r="DH225">
            <v>1576440.4650937812</v>
          </cell>
          <cell r="DI225">
            <v>1802456.6976206759</v>
          </cell>
          <cell r="DJ225">
            <v>997113.97705013887</v>
          </cell>
          <cell r="DK225">
            <v>1331009.1716165582</v>
          </cell>
          <cell r="DL225">
            <v>1733008.7830788183</v>
          </cell>
          <cell r="DM225">
            <v>1927566.0054556574</v>
          </cell>
          <cell r="DN225">
            <v>1957633.128395471</v>
          </cell>
          <cell r="DO225">
            <v>2209426.9121462442</v>
          </cell>
          <cell r="DP225">
            <v>2614239.3870693785</v>
          </cell>
          <cell r="DQ225">
            <v>2369436.9150621137</v>
          </cell>
          <cell r="DR225">
            <v>2212771.4239951861</v>
          </cell>
          <cell r="DS225">
            <v>2036251.8621765992</v>
          </cell>
          <cell r="DT225">
            <v>1518566.9065134812</v>
          </cell>
          <cell r="DU225">
            <v>1969417.8725266533</v>
          </cell>
          <cell r="DV225">
            <v>1044333.5847040946</v>
          </cell>
          <cell r="DW225">
            <v>1372829.090518791</v>
          </cell>
          <cell r="DX225">
            <v>1899074.8246946216</v>
          </cell>
          <cell r="DY225">
            <v>1934618.6277946457</v>
          </cell>
          <cell r="DZ225">
            <v>1937428.4331486213</v>
          </cell>
          <cell r="EA225">
            <v>2127170.3374280212</v>
          </cell>
          <cell r="EB225">
            <v>2549323.2677289024</v>
          </cell>
          <cell r="EC225">
            <v>2367849.4282178474</v>
          </cell>
          <cell r="ED225">
            <v>2194114.3691908875</v>
          </cell>
          <cell r="EE225">
            <v>2276435.1122387154</v>
          </cell>
          <cell r="EF225">
            <v>1500993.7865445174</v>
          </cell>
          <cell r="EG225">
            <v>1773412.2815320112</v>
          </cell>
          <cell r="EH225">
            <v>1020117.0792786785</v>
          </cell>
          <cell r="EI225">
            <v>1549568.1072133458</v>
          </cell>
          <cell r="EJ225">
            <v>1995477.1757682527</v>
          </cell>
          <cell r="EK225">
            <v>2074792.1116972775</v>
          </cell>
          <cell r="EL225">
            <v>2086161.3669564624</v>
          </cell>
          <cell r="EM225">
            <v>2213983.5460728402</v>
          </cell>
          <cell r="EN225">
            <v>2470029.8389860876</v>
          </cell>
          <cell r="EO225">
            <v>2792769.9688101793</v>
          </cell>
          <cell r="EP225">
            <v>2392576.4889084394</v>
          </cell>
          <cell r="EQ225">
            <v>2053687.1611713313</v>
          </cell>
          <cell r="ER225">
            <v>1789771.7782482144</v>
          </cell>
          <cell r="ES225">
            <v>1987808.9022146964</v>
          </cell>
          <cell r="ET225">
            <v>1218936.71</v>
          </cell>
          <cell r="EU225">
            <v>1678360</v>
          </cell>
          <cell r="EV225">
            <v>2228428.98</v>
          </cell>
          <cell r="EW225">
            <v>2192466.4500000002</v>
          </cell>
          <cell r="EX225">
            <v>2597651.13</v>
          </cell>
          <cell r="EY225">
            <v>2330703.23</v>
          </cell>
          <cell r="EZ225">
            <v>2655462.9671497694</v>
          </cell>
          <cell r="FA225">
            <v>3013417.3907755367</v>
          </cell>
          <cell r="FB225">
            <v>2264822.404288616</v>
          </cell>
          <cell r="FC225">
            <v>2282422.1778777274</v>
          </cell>
          <cell r="FD225">
            <v>1990595.3450587576</v>
          </cell>
          <cell r="FE225">
            <v>2406738.0925977062</v>
          </cell>
          <cell r="FF225">
            <v>1424968.68</v>
          </cell>
          <cell r="FG225">
            <v>1733788.33</v>
          </cell>
          <cell r="FH225">
            <v>2462209.73</v>
          </cell>
          <cell r="FI225">
            <v>2531899.16</v>
          </cell>
          <cell r="FJ225">
            <v>2502520.2799999998</v>
          </cell>
          <cell r="FK225">
            <v>2485583.9700000002</v>
          </cell>
          <cell r="FL225">
            <v>2731455.7201732523</v>
          </cell>
          <cell r="FM225">
            <v>2787010.1046283157</v>
          </cell>
          <cell r="FN225">
            <v>2149778.7308390578</v>
          </cell>
          <cell r="FO225">
            <v>2505449.340977564</v>
          </cell>
          <cell r="FP225">
            <v>1854095.8458453817</v>
          </cell>
          <cell r="FQ225">
            <v>1998829.9373364251</v>
          </cell>
        </row>
        <row r="226"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  <cell r="BZ226"/>
          <cell r="CA226"/>
          <cell r="CB226"/>
          <cell r="CC226"/>
          <cell r="CD226"/>
          <cell r="CE226"/>
          <cell r="CF226"/>
          <cell r="CG226"/>
          <cell r="CH226"/>
          <cell r="CI226"/>
          <cell r="CJ226"/>
          <cell r="CK226"/>
          <cell r="CL226"/>
          <cell r="CM226"/>
          <cell r="CN226"/>
          <cell r="CO226"/>
          <cell r="CP226"/>
          <cell r="CQ226"/>
          <cell r="CR226"/>
          <cell r="CS226"/>
          <cell r="CT226"/>
          <cell r="CU226"/>
          <cell r="CV226"/>
          <cell r="CW226"/>
          <cell r="CX226"/>
          <cell r="CY226"/>
          <cell r="CZ226"/>
          <cell r="DA226"/>
          <cell r="DB226"/>
          <cell r="DC226"/>
          <cell r="DD226"/>
          <cell r="DE226"/>
          <cell r="DF226"/>
          <cell r="DG226"/>
          <cell r="DH226"/>
          <cell r="DI226"/>
          <cell r="DJ226"/>
          <cell r="DK226"/>
          <cell r="DL226"/>
          <cell r="DM226"/>
          <cell r="DN226"/>
          <cell r="DO226"/>
          <cell r="DP226"/>
          <cell r="DQ226"/>
          <cell r="DR226"/>
          <cell r="DS226"/>
          <cell r="DT226"/>
          <cell r="DU226"/>
          <cell r="DV226"/>
          <cell r="DW226"/>
          <cell r="DX226"/>
          <cell r="DY226"/>
          <cell r="DZ226"/>
          <cell r="EA226"/>
          <cell r="EB226"/>
          <cell r="EC226"/>
          <cell r="ED226"/>
          <cell r="EE226"/>
          <cell r="EF226"/>
          <cell r="EG226"/>
          <cell r="EH226"/>
          <cell r="EI226"/>
          <cell r="EJ226"/>
          <cell r="EK226"/>
          <cell r="EL226"/>
          <cell r="EM226"/>
          <cell r="EN226"/>
          <cell r="EO226"/>
          <cell r="EP226"/>
          <cell r="EQ226"/>
          <cell r="ER226"/>
          <cell r="ES226"/>
          <cell r="ET226">
            <v>714376.2</v>
          </cell>
          <cell r="EU226">
            <v>607913.56999999995</v>
          </cell>
          <cell r="EV226">
            <v>871663.54864748509</v>
          </cell>
          <cell r="EW226">
            <v>924246.55219517124</v>
          </cell>
          <cell r="EX226">
            <v>822838.76222366025</v>
          </cell>
          <cell r="EY226">
            <v>941917.48540379992</v>
          </cell>
          <cell r="EZ226">
            <v>927771.35189568857</v>
          </cell>
          <cell r="FA226">
            <v>869393.84000284644</v>
          </cell>
          <cell r="FB226">
            <v>859148.63920368766</v>
          </cell>
          <cell r="FC226">
            <v>887199.17664592748</v>
          </cell>
          <cell r="FD226">
            <v>764150.97009006375</v>
          </cell>
          <cell r="FE226">
            <v>857950.11664736422</v>
          </cell>
        </row>
        <row r="227">
          <cell r="D227" t="str">
            <v>7118p</v>
          </cell>
          <cell r="E227" t="str">
            <v>Ostali republički porezi</v>
          </cell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  <cell r="BZ227"/>
          <cell r="CA227"/>
          <cell r="CB227"/>
          <cell r="CC227"/>
          <cell r="CD227"/>
          <cell r="CE227"/>
          <cell r="CF227"/>
          <cell r="CG227"/>
          <cell r="CH227"/>
          <cell r="CI227"/>
          <cell r="CJ227"/>
          <cell r="CK227"/>
          <cell r="CL227">
            <v>260762.89668953384</v>
          </cell>
          <cell r="CM227">
            <v>255157.48277927918</v>
          </cell>
          <cell r="CN227">
            <v>311767.07284781808</v>
          </cell>
          <cell r="CO227">
            <v>386022.31060141494</v>
          </cell>
          <cell r="CP227">
            <v>403723.81098959706</v>
          </cell>
          <cell r="CQ227">
            <v>443763.10051744088</v>
          </cell>
          <cell r="CR227">
            <v>452390.66108767391</v>
          </cell>
          <cell r="CS227">
            <v>423242.62809333584</v>
          </cell>
          <cell r="CT227">
            <v>377993.63627302414</v>
          </cell>
          <cell r="CU227">
            <v>381409.00489262829</v>
          </cell>
          <cell r="CV227">
            <v>381497.52149931074</v>
          </cell>
          <cell r="CW227">
            <v>331335.45678221656</v>
          </cell>
          <cell r="CX227">
            <v>294949.34769769129</v>
          </cell>
          <cell r="CY227">
            <v>269914.53975529631</v>
          </cell>
          <cell r="CZ227">
            <v>351302.84471213742</v>
          </cell>
          <cell r="DA227">
            <v>433913.41590605793</v>
          </cell>
          <cell r="DB227">
            <v>461276.15448140749</v>
          </cell>
          <cell r="DC227">
            <v>484947.23740259005</v>
          </cell>
          <cell r="DD227">
            <v>544691.13950845459</v>
          </cell>
          <cell r="DE227">
            <v>492931.9808280234</v>
          </cell>
          <cell r="DF227">
            <v>528342.20463008841</v>
          </cell>
          <cell r="DG227">
            <v>429431.85296262795</v>
          </cell>
          <cell r="DH227">
            <v>402322.65920144052</v>
          </cell>
          <cell r="DI227">
            <v>390072.41241769306</v>
          </cell>
          <cell r="DJ227">
            <v>251804.37567454769</v>
          </cell>
          <cell r="DK227">
            <v>310149.4855589362</v>
          </cell>
          <cell r="DL227">
            <v>424865.45226132218</v>
          </cell>
          <cell r="DM227">
            <v>488382.49238437577</v>
          </cell>
          <cell r="DN227">
            <v>512432.55897189945</v>
          </cell>
          <cell r="DO227">
            <v>558687.11031930195</v>
          </cell>
          <cell r="DP227">
            <v>582898.8333021343</v>
          </cell>
          <cell r="DQ227">
            <v>576646.61383665679</v>
          </cell>
          <cell r="DR227">
            <v>569580.06276767002</v>
          </cell>
          <cell r="DS227">
            <v>504830.91764073976</v>
          </cell>
          <cell r="DT227">
            <v>449327.05769997759</v>
          </cell>
          <cell r="DU227">
            <v>490901.31962345698</v>
          </cell>
          <cell r="DV227">
            <v>450053.61458020721</v>
          </cell>
          <cell r="DW227">
            <v>475038.28260860743</v>
          </cell>
          <cell r="DX227">
            <v>588186.946081153</v>
          </cell>
          <cell r="DY227">
            <v>697774.7752861263</v>
          </cell>
          <cell r="DZ227">
            <v>729966.03511176899</v>
          </cell>
          <cell r="EA227">
            <v>808032.03012700868</v>
          </cell>
          <cell r="EB227">
            <v>898577.82161147927</v>
          </cell>
          <cell r="EC227">
            <v>890271.03364985739</v>
          </cell>
          <cell r="ED227">
            <v>850550.63426379242</v>
          </cell>
          <cell r="EE227">
            <v>780569.87598601193</v>
          </cell>
          <cell r="EF227">
            <v>684662.88608948409</v>
          </cell>
          <cell r="EG227">
            <v>828585.76668335497</v>
          </cell>
          <cell r="EH227">
            <v>519999.19958666293</v>
          </cell>
          <cell r="EI227">
            <v>552690.53896879952</v>
          </cell>
          <cell r="EJ227">
            <v>862173.85894013394</v>
          </cell>
          <cell r="EK227">
            <v>921140.58562000177</v>
          </cell>
          <cell r="EL227">
            <v>857926.48421483312</v>
          </cell>
          <cell r="EM227">
            <v>889611.95593554468</v>
          </cell>
          <cell r="EN227">
            <v>843301.64671243716</v>
          </cell>
          <cell r="EO227">
            <v>1017536.9503792862</v>
          </cell>
          <cell r="EP227">
            <v>850957.23877843586</v>
          </cell>
          <cell r="EQ227">
            <v>803528.96288030746</v>
          </cell>
          <cell r="ER227">
            <v>697203.75185900577</v>
          </cell>
          <cell r="ES227">
            <v>841571.49218586681</v>
          </cell>
          <cell r="ET227">
            <v>714376.2</v>
          </cell>
          <cell r="EU227">
            <v>607913.56999999995</v>
          </cell>
          <cell r="EV227">
            <v>679214.74</v>
          </cell>
          <cell r="EW227">
            <v>726283.06</v>
          </cell>
          <cell r="EX227">
            <v>742764.21</v>
          </cell>
          <cell r="EY227">
            <v>918480.01</v>
          </cell>
          <cell r="EZ227">
            <v>927771.35189568857</v>
          </cell>
          <cell r="FA227">
            <v>869393.84000284644</v>
          </cell>
          <cell r="FB227">
            <v>859148.63920368766</v>
          </cell>
          <cell r="FC227">
            <v>887199.17664592748</v>
          </cell>
          <cell r="FD227">
            <v>764150.97009006375</v>
          </cell>
          <cell r="FE227">
            <v>857950.11664736422</v>
          </cell>
          <cell r="FF227">
            <v>720320.96</v>
          </cell>
          <cell r="FG227">
            <v>3098848.85</v>
          </cell>
          <cell r="FH227">
            <v>777051.66</v>
          </cell>
          <cell r="FI227">
            <v>910873.03</v>
          </cell>
          <cell r="FJ227">
            <v>858869.92</v>
          </cell>
          <cell r="FK227">
            <v>925408.95</v>
          </cell>
          <cell r="FL227">
            <v>410742.9769313393</v>
          </cell>
          <cell r="FM227">
            <v>392873.90234621655</v>
          </cell>
          <cell r="FN227">
            <v>354922.73324901523</v>
          </cell>
          <cell r="FO227">
            <v>325827.84998510586</v>
          </cell>
          <cell r="FP227">
            <v>340887.93377701013</v>
          </cell>
          <cell r="FQ227">
            <v>383274.83331131347</v>
          </cell>
        </row>
        <row r="228">
          <cell r="A228"/>
          <cell r="B228"/>
          <cell r="C228">
            <v>712</v>
          </cell>
          <cell r="D228" t="str">
            <v>712p</v>
          </cell>
          <cell r="E228" t="str">
            <v>Doprinosi</v>
          </cell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  <cell r="BZ228"/>
          <cell r="CA228"/>
          <cell r="CB228"/>
          <cell r="CC228"/>
          <cell r="CD228"/>
          <cell r="CE228"/>
          <cell r="CF228"/>
          <cell r="CG228"/>
          <cell r="CH228"/>
          <cell r="CI228"/>
          <cell r="CJ228"/>
          <cell r="CK228"/>
          <cell r="CL228">
            <v>10225366.011998521</v>
          </cell>
          <cell r="CM228">
            <v>26328872.744704504</v>
          </cell>
          <cell r="CN228">
            <v>28215029.512952704</v>
          </cell>
          <cell r="CO228">
            <v>31078344.176256344</v>
          </cell>
          <cell r="CP228">
            <v>31062993.346150994</v>
          </cell>
          <cell r="CQ228">
            <v>29533886.744876273</v>
          </cell>
          <cell r="CR228">
            <v>35614836.490956061</v>
          </cell>
          <cell r="CS228">
            <v>41423629.787263155</v>
          </cell>
          <cell r="CT228">
            <v>27897944.753825549</v>
          </cell>
          <cell r="CU228">
            <v>35782419.896350168</v>
          </cell>
          <cell r="CV228">
            <v>35053926.847713381</v>
          </cell>
          <cell r="CW228">
            <v>52000480.125178605</v>
          </cell>
          <cell r="CX228">
            <v>11696495.709410317</v>
          </cell>
          <cell r="CY228">
            <v>27967194.589402422</v>
          </cell>
          <cell r="CZ228">
            <v>28929880.111931738</v>
          </cell>
          <cell r="DA228">
            <v>27258327.618631121</v>
          </cell>
          <cell r="DB228">
            <v>28592562.735781778</v>
          </cell>
          <cell r="DC228">
            <v>32131723.207960628</v>
          </cell>
          <cell r="DD228">
            <v>33016814.12419793</v>
          </cell>
          <cell r="DE228">
            <v>36072346.59471108</v>
          </cell>
          <cell r="DF228">
            <v>38203128.528232403</v>
          </cell>
          <cell r="DG228">
            <v>43672969.77403643</v>
          </cell>
          <cell r="DH228">
            <v>30164652.787533071</v>
          </cell>
          <cell r="DI228">
            <v>60117077.92735371</v>
          </cell>
          <cell r="DJ228">
            <v>17453194.433351744</v>
          </cell>
          <cell r="DK228">
            <v>27390142.980436314</v>
          </cell>
          <cell r="DL228">
            <v>28082312.197140861</v>
          </cell>
          <cell r="DM228">
            <v>30124960.749123506</v>
          </cell>
          <cell r="DN228">
            <v>34683059.189534552</v>
          </cell>
          <cell r="DO228">
            <v>35520127.578458838</v>
          </cell>
          <cell r="DP228">
            <v>34214609.03892383</v>
          </cell>
          <cell r="DQ228">
            <v>35699732.916304395</v>
          </cell>
          <cell r="DR228">
            <v>34477573.889674954</v>
          </cell>
          <cell r="DS228">
            <v>38517756.206527121</v>
          </cell>
          <cell r="DT228">
            <v>32938623.312072884</v>
          </cell>
          <cell r="DU228">
            <v>68390080.261651829</v>
          </cell>
          <cell r="DV228">
            <v>18354060.58487517</v>
          </cell>
          <cell r="DW228">
            <v>32251984.308998123</v>
          </cell>
          <cell r="DX228">
            <v>35252780.4112795</v>
          </cell>
          <cell r="DY228">
            <v>36048622.442372173</v>
          </cell>
          <cell r="DZ228">
            <v>36467046.907571375</v>
          </cell>
          <cell r="EA228">
            <v>39962406.622471027</v>
          </cell>
          <cell r="EB228">
            <v>41754281.859282047</v>
          </cell>
          <cell r="EC228">
            <v>41778770.739156105</v>
          </cell>
          <cell r="ED228">
            <v>40678217.175356045</v>
          </cell>
          <cell r="EE228">
            <v>50087168.979291983</v>
          </cell>
          <cell r="EF228">
            <v>35104466.825188249</v>
          </cell>
          <cell r="EG228">
            <v>75416411.255019069</v>
          </cell>
          <cell r="EH228">
            <v>14494391.656080697</v>
          </cell>
          <cell r="EI228">
            <v>38286134.504472315</v>
          </cell>
          <cell r="EJ228">
            <v>42512596.169410236</v>
          </cell>
          <cell r="EK228">
            <v>36881500.656790689</v>
          </cell>
          <cell r="EL228">
            <v>37654579.061565474</v>
          </cell>
          <cell r="EM228">
            <v>40791760.633679733</v>
          </cell>
          <cell r="EN228">
            <v>36948873.818993188</v>
          </cell>
          <cell r="EO228">
            <v>40320200.299979933</v>
          </cell>
          <cell r="EP228">
            <v>44012184.309503838</v>
          </cell>
          <cell r="EQ228">
            <v>39620758.48069074</v>
          </cell>
          <cell r="ER228">
            <v>41454472.958962008</v>
          </cell>
          <cell r="ES228">
            <v>79179339.503347233</v>
          </cell>
          <cell r="ET228">
            <v>14572676.99</v>
          </cell>
          <cell r="EU228">
            <v>36938118.07</v>
          </cell>
          <cell r="EV228">
            <v>43053255.970000006</v>
          </cell>
          <cell r="EW228">
            <v>41029948.000000007</v>
          </cell>
          <cell r="EX228">
            <v>40388291.549999997</v>
          </cell>
          <cell r="EY228">
            <v>42077356.240000002</v>
          </cell>
          <cell r="EZ228">
            <v>46362054.926801726</v>
          </cell>
          <cell r="FA228">
            <v>45724084.253699668</v>
          </cell>
          <cell r="FB228">
            <v>41947258.969554022</v>
          </cell>
          <cell r="FC228">
            <v>44433442.802094914</v>
          </cell>
          <cell r="FD228">
            <v>45788790.684398532</v>
          </cell>
          <cell r="FE228">
            <v>79938550.463845864</v>
          </cell>
          <cell r="FF228">
            <v>16498881.48</v>
          </cell>
          <cell r="FG228">
            <v>41912269.38000001</v>
          </cell>
          <cell r="FH228">
            <v>41047599.18</v>
          </cell>
          <cell r="FI228">
            <v>50290988.940000005</v>
          </cell>
          <cell r="FJ228">
            <v>37496285.130000003</v>
          </cell>
          <cell r="FK228">
            <v>45280786.510000005</v>
          </cell>
          <cell r="FL228">
            <v>46250891.035691187</v>
          </cell>
          <cell r="FM228">
            <v>44632014.674295112</v>
          </cell>
          <cell r="FN228">
            <v>41120271.333377153</v>
          </cell>
          <cell r="FO228">
            <v>46928850.635902815</v>
          </cell>
          <cell r="FP228">
            <v>44128259.697538294</v>
          </cell>
          <cell r="FQ228">
            <v>78626416.07852602</v>
          </cell>
        </row>
        <row r="229">
          <cell r="D229" t="str">
            <v>7121p</v>
          </cell>
          <cell r="E229" t="str">
            <v>Doprinosi za penzijsko i invalidsko osiguranje</v>
          </cell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  <cell r="BZ229"/>
          <cell r="CA229"/>
          <cell r="CB229"/>
          <cell r="CC229"/>
          <cell r="CD229"/>
          <cell r="CE229"/>
          <cell r="CF229"/>
          <cell r="CG229"/>
          <cell r="CH229"/>
          <cell r="CI229"/>
          <cell r="CJ229"/>
          <cell r="CK229"/>
          <cell r="CL229">
            <v>5896216.9131298037</v>
          </cell>
          <cell r="CM229">
            <v>15984604.165490396</v>
          </cell>
          <cell r="CN229">
            <v>15980210.637352593</v>
          </cell>
          <cell r="CO229">
            <v>18099107.195466701</v>
          </cell>
          <cell r="CP229">
            <v>18902345.114124902</v>
          </cell>
          <cell r="CQ229">
            <v>16660130.6959597</v>
          </cell>
          <cell r="CR229">
            <v>20975423.912817873</v>
          </cell>
          <cell r="CS229">
            <v>24152995.284398187</v>
          </cell>
          <cell r="CT229">
            <v>16438117.212416081</v>
          </cell>
          <cell r="CU229">
            <v>21064902.89657861</v>
          </cell>
          <cell r="CV229">
            <v>21199343.745804995</v>
          </cell>
          <cell r="CW229">
            <v>31496085.4772765</v>
          </cell>
          <cell r="CX229">
            <v>6378060.6572526693</v>
          </cell>
          <cell r="CY229">
            <v>16126009.982946007</v>
          </cell>
          <cell r="CZ229">
            <v>16569177.415611617</v>
          </cell>
          <cell r="DA229">
            <v>15916413.916518303</v>
          </cell>
          <cell r="DB229">
            <v>16700474.831006728</v>
          </cell>
          <cell r="DC229">
            <v>19303870.20408624</v>
          </cell>
          <cell r="DD229">
            <v>19954258.836327907</v>
          </cell>
          <cell r="DE229">
            <v>21157665.831800085</v>
          </cell>
          <cell r="DF229">
            <v>23691624.075276405</v>
          </cell>
          <cell r="DG229">
            <v>25779256.658387903</v>
          </cell>
          <cell r="DH229">
            <v>17637260.472586822</v>
          </cell>
          <cell r="DI229">
            <v>35668323.820286348</v>
          </cell>
          <cell r="DJ229">
            <v>10835215.375433445</v>
          </cell>
          <cell r="DK229">
            <v>17287568.311596237</v>
          </cell>
          <cell r="DL229">
            <v>16133814.702883076</v>
          </cell>
          <cell r="DM229">
            <v>17634570.078624245</v>
          </cell>
          <cell r="DN229">
            <v>20199574.10818097</v>
          </cell>
          <cell r="DO229">
            <v>20913507.395355023</v>
          </cell>
          <cell r="DP229">
            <v>20397161.323049661</v>
          </cell>
          <cell r="DQ229">
            <v>20719279.922398537</v>
          </cell>
          <cell r="DR229">
            <v>20675448.42527096</v>
          </cell>
          <cell r="DS229">
            <v>22333485.779485509</v>
          </cell>
          <cell r="DT229">
            <v>19074610.951472942</v>
          </cell>
          <cell r="DU229">
            <v>40201162.67603521</v>
          </cell>
          <cell r="DV229">
            <v>11085421.334241258</v>
          </cell>
          <cell r="DW229">
            <v>19390616.050749641</v>
          </cell>
          <cell r="DX229">
            <v>20800888.666321442</v>
          </cell>
          <cell r="DY229">
            <v>21481603.2962908</v>
          </cell>
          <cell r="DZ229">
            <v>21730009.656220071</v>
          </cell>
          <cell r="EA229">
            <v>24013249.966546282</v>
          </cell>
          <cell r="EB229">
            <v>25276026.550293617</v>
          </cell>
          <cell r="EC229">
            <v>24832266.431256961</v>
          </cell>
          <cell r="ED229">
            <v>24767047.400017716</v>
          </cell>
          <cell r="EE229">
            <v>29750626.17076052</v>
          </cell>
          <cell r="EF229">
            <v>20838978.405508582</v>
          </cell>
          <cell r="EG229">
            <v>45626445.851901822</v>
          </cell>
          <cell r="EH229">
            <v>9060796.079177171</v>
          </cell>
          <cell r="EI229">
            <v>23124706.852591999</v>
          </cell>
          <cell r="EJ229">
            <v>25778145.761630509</v>
          </cell>
          <cell r="EK229">
            <v>22315006.097604383</v>
          </cell>
          <cell r="EL229">
            <v>22883149.755243029</v>
          </cell>
          <cell r="EM229">
            <v>24653399.098267406</v>
          </cell>
          <cell r="EN229">
            <v>21096909.436257415</v>
          </cell>
          <cell r="EO229">
            <v>23562273.747153763</v>
          </cell>
          <cell r="EP229">
            <v>25444734.42588995</v>
          </cell>
          <cell r="EQ229">
            <v>23008561.099321935</v>
          </cell>
          <cell r="ER229">
            <v>25730958.328370228</v>
          </cell>
          <cell r="ES229">
            <v>46954173.159861192</v>
          </cell>
          <cell r="ET229">
            <v>8994145.9900000002</v>
          </cell>
          <cell r="EU229">
            <v>22424749.280000001</v>
          </cell>
          <cell r="EV229">
            <v>26103027.100000001</v>
          </cell>
          <cell r="EW229">
            <v>24891690.100000001</v>
          </cell>
          <cell r="EX229">
            <v>24475000.460000001</v>
          </cell>
          <cell r="EY229">
            <v>25149415.170000002</v>
          </cell>
          <cell r="EZ229">
            <v>27214533.213990007</v>
          </cell>
          <cell r="FA229">
            <v>26766339.061796233</v>
          </cell>
          <cell r="FB229">
            <v>24221524.281348474</v>
          </cell>
          <cell r="FC229">
            <v>26183242.710226167</v>
          </cell>
          <cell r="FD229">
            <v>29430359.803999923</v>
          </cell>
          <cell r="FE229">
            <v>48642087.791189887</v>
          </cell>
          <cell r="FF229">
            <v>9695765.5800000001</v>
          </cell>
          <cell r="FG229">
            <v>24593790.260000002</v>
          </cell>
          <cell r="FH229">
            <v>23923752.719999999</v>
          </cell>
          <cell r="FI229">
            <v>29650595.870000001</v>
          </cell>
          <cell r="FJ229">
            <v>22104934.850000001</v>
          </cell>
          <cell r="FK229">
            <v>27009559.609999999</v>
          </cell>
          <cell r="FL229">
            <v>27482444.037160631</v>
          </cell>
          <cell r="FM229">
            <v>27981870.622507609</v>
          </cell>
          <cell r="FN229">
            <v>26275213.096976332</v>
          </cell>
          <cell r="FO229">
            <v>30509092.335605875</v>
          </cell>
          <cell r="FP229">
            <v>28690565.779876817</v>
          </cell>
          <cell r="FQ229">
            <v>49959164.412414543</v>
          </cell>
        </row>
        <row r="230">
          <cell r="D230" t="str">
            <v>7122p</v>
          </cell>
          <cell r="E230" t="str">
            <v>Doprinosi za zdravstveno osiguranje</v>
          </cell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  <cell r="BZ230"/>
          <cell r="CA230"/>
          <cell r="CB230"/>
          <cell r="CC230"/>
          <cell r="CD230"/>
          <cell r="CE230"/>
          <cell r="CF230"/>
          <cell r="CG230"/>
          <cell r="CH230"/>
          <cell r="CI230"/>
          <cell r="CJ230"/>
          <cell r="CK230"/>
          <cell r="CL230">
            <v>3523976.3657705826</v>
          </cell>
          <cell r="CM230">
            <v>8837193.1137481872</v>
          </cell>
          <cell r="CN230">
            <v>10296968.732518861</v>
          </cell>
          <cell r="CO230">
            <v>11080649.937486099</v>
          </cell>
          <cell r="CP230">
            <v>10426593.073253199</v>
          </cell>
          <cell r="CQ230">
            <v>10797558.1123464</v>
          </cell>
          <cell r="CR230">
            <v>12338418.275424777</v>
          </cell>
          <cell r="CS230">
            <v>14695618.751093065</v>
          </cell>
          <cell r="CT230">
            <v>9887757.094026586</v>
          </cell>
          <cell r="CU230">
            <v>12555740.885830941</v>
          </cell>
          <cell r="CV230">
            <v>11911787.04868594</v>
          </cell>
          <cell r="CW230">
            <v>17572653.898443229</v>
          </cell>
          <cell r="CX230">
            <v>4579090.5759970825</v>
          </cell>
          <cell r="CY230">
            <v>10104184.39535567</v>
          </cell>
          <cell r="CZ230">
            <v>10560309.670724479</v>
          </cell>
          <cell r="DA230">
            <v>9541998.6085077375</v>
          </cell>
          <cell r="DB230">
            <v>10202539.325177701</v>
          </cell>
          <cell r="DC230">
            <v>10655134.986795479</v>
          </cell>
          <cell r="DD230">
            <v>10928389.183865616</v>
          </cell>
          <cell r="DE230">
            <v>12720604.592646427</v>
          </cell>
          <cell r="DF230">
            <v>12433910.598023046</v>
          </cell>
          <cell r="DG230">
            <v>15255623.222713828</v>
          </cell>
          <cell r="DH230">
            <v>10791600.785030248</v>
          </cell>
          <cell r="DI230">
            <v>20893912.876006678</v>
          </cell>
          <cell r="DJ230">
            <v>5947210.158482017</v>
          </cell>
          <cell r="DK230">
            <v>8737953.0601297878</v>
          </cell>
          <cell r="DL230">
            <v>10128217.755015116</v>
          </cell>
          <cell r="DM230">
            <v>10506185.898595979</v>
          </cell>
          <cell r="DN230">
            <v>12414423.348594034</v>
          </cell>
          <cell r="DO230">
            <v>12300409.906155966</v>
          </cell>
          <cell r="DP230">
            <v>11649338.921377769</v>
          </cell>
          <cell r="DQ230">
            <v>12715928.59880604</v>
          </cell>
          <cell r="DR230">
            <v>11722748.188238984</v>
          </cell>
          <cell r="DS230">
            <v>13649666.976806173</v>
          </cell>
          <cell r="DT230">
            <v>11784621.868662277</v>
          </cell>
          <cell r="DU230">
            <v>23899152.764590971</v>
          </cell>
          <cell r="DV230">
            <v>6336000.2739841603</v>
          </cell>
          <cell r="DW230">
            <v>11085374.864924161</v>
          </cell>
          <cell r="DX230">
            <v>12503494.771613788</v>
          </cell>
          <cell r="DY230">
            <v>12513053.180853466</v>
          </cell>
          <cell r="DZ230">
            <v>12781508.834290098</v>
          </cell>
          <cell r="EA230">
            <v>13647407.540884396</v>
          </cell>
          <cell r="EB230">
            <v>14167187.436191265</v>
          </cell>
          <cell r="EC230">
            <v>14617983.144756434</v>
          </cell>
          <cell r="ED230">
            <v>13735412.757885324</v>
          </cell>
          <cell r="EE230">
            <v>17526894.880343959</v>
          </cell>
          <cell r="EF230">
            <v>12402384.494983494</v>
          </cell>
          <cell r="EG230">
            <v>25778282.913810931</v>
          </cell>
          <cell r="EH230">
            <v>5033763.6031913934</v>
          </cell>
          <cell r="EI230">
            <v>13190874.32162513</v>
          </cell>
          <cell r="EJ230">
            <v>14560034.842802931</v>
          </cell>
          <cell r="EK230">
            <v>12426424.31774326</v>
          </cell>
          <cell r="EL230">
            <v>12780246.575118551</v>
          </cell>
          <cell r="EM230">
            <v>13948223.892347284</v>
          </cell>
          <cell r="EN230">
            <v>13453637.29564468</v>
          </cell>
          <cell r="EO230">
            <v>14173979.781966317</v>
          </cell>
          <cell r="EP230">
            <v>15976537.492320921</v>
          </cell>
          <cell r="EQ230">
            <v>14029532.008260634</v>
          </cell>
          <cell r="ER230">
            <v>13649270.684277592</v>
          </cell>
          <cell r="ES230">
            <v>29150407.962933309</v>
          </cell>
          <cell r="ET230">
            <v>4907250.76</v>
          </cell>
          <cell r="EU230">
            <v>12702016.77</v>
          </cell>
          <cell r="EV230">
            <v>14741947.74</v>
          </cell>
          <cell r="EW230">
            <v>14077229.140000001</v>
          </cell>
          <cell r="EX230">
            <v>13944751.890000001</v>
          </cell>
          <cell r="EY230">
            <v>14898396.42</v>
          </cell>
          <cell r="EZ230">
            <v>16351036.212440157</v>
          </cell>
          <cell r="FA230">
            <v>16180831.542594498</v>
          </cell>
          <cell r="FB230">
            <v>14961626.025683265</v>
          </cell>
          <cell r="FC230">
            <v>15948125.340694834</v>
          </cell>
          <cell r="FD230">
            <v>14572835.35145361</v>
          </cell>
          <cell r="FE230">
            <v>27610027.253725816</v>
          </cell>
          <cell r="FF230">
            <v>5963049.2000000002</v>
          </cell>
          <cell r="FG230">
            <v>15122476.890000001</v>
          </cell>
          <cell r="FH230">
            <v>14777265.789999999</v>
          </cell>
          <cell r="FI230">
            <v>17925167.550000001</v>
          </cell>
          <cell r="FJ230">
            <v>13458982.5</v>
          </cell>
          <cell r="FK230">
            <v>15925774.34</v>
          </cell>
          <cell r="FL230">
            <v>16394230.760278165</v>
          </cell>
          <cell r="FM230">
            <v>14239936.351746917</v>
          </cell>
          <cell r="FN230">
            <v>12682409.588332439</v>
          </cell>
          <cell r="FO230">
            <v>14130176.222576067</v>
          </cell>
          <cell r="FP230">
            <v>13398296.64486525</v>
          </cell>
          <cell r="FQ230">
            <v>24833575.886677179</v>
          </cell>
        </row>
        <row r="231">
          <cell r="D231" t="str">
            <v>7123p</v>
          </cell>
          <cell r="E231" t="str">
            <v>Doprinosi za osiguranje od nezaposlenosti</v>
          </cell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  <cell r="BZ231"/>
          <cell r="CA231"/>
          <cell r="CB231"/>
          <cell r="CC231"/>
          <cell r="CD231"/>
          <cell r="CE231"/>
          <cell r="CF231"/>
          <cell r="CG231"/>
          <cell r="CH231"/>
          <cell r="CI231"/>
          <cell r="CJ231"/>
          <cell r="CK231"/>
          <cell r="CL231">
            <v>290701.31067824201</v>
          </cell>
          <cell r="CM231">
            <v>744628.51853836537</v>
          </cell>
          <cell r="CN231">
            <v>900014.53265058505</v>
          </cell>
          <cell r="CO231">
            <v>960420.42316401063</v>
          </cell>
          <cell r="CP231">
            <v>850902.03134404484</v>
          </cell>
          <cell r="CQ231">
            <v>873102.0001937449</v>
          </cell>
          <cell r="CR231">
            <v>1044477.0015934415</v>
          </cell>
          <cell r="CS231">
            <v>1233245.0541489115</v>
          </cell>
          <cell r="CT231">
            <v>823964.48361802031</v>
          </cell>
          <cell r="CU231">
            <v>1104138.5296295469</v>
          </cell>
          <cell r="CV231">
            <v>947842.00635200134</v>
          </cell>
          <cell r="CW231">
            <v>1446638.2353968821</v>
          </cell>
          <cell r="CX231">
            <v>345360.47830525995</v>
          </cell>
          <cell r="CY231">
            <v>922696.95629602508</v>
          </cell>
          <cell r="CZ231">
            <v>857271.67153218063</v>
          </cell>
          <cell r="DA231">
            <v>794944.20445414912</v>
          </cell>
          <cell r="DB231">
            <v>860500.23373355891</v>
          </cell>
          <cell r="DC231">
            <v>876623.14344260271</v>
          </cell>
          <cell r="DD231">
            <v>897950.85198249156</v>
          </cell>
          <cell r="DE231">
            <v>1049404.4207832785</v>
          </cell>
          <cell r="DF231">
            <v>1051499.288563821</v>
          </cell>
          <cell r="DG231">
            <v>1282491.8621105079</v>
          </cell>
          <cell r="DH231">
            <v>895782.74311122345</v>
          </cell>
          <cell r="DI231">
            <v>1782859.6661754006</v>
          </cell>
          <cell r="DJ231">
            <v>405204.02216089884</v>
          </cell>
          <cell r="DK231">
            <v>738084.5106705362</v>
          </cell>
          <cell r="DL231">
            <v>913696.79908484616</v>
          </cell>
          <cell r="DM231">
            <v>970828.38583662093</v>
          </cell>
          <cell r="DN231">
            <v>1071963.8068133136</v>
          </cell>
          <cell r="DO231">
            <v>1078875.1432318969</v>
          </cell>
          <cell r="DP231">
            <v>1021891.7539787972</v>
          </cell>
          <cell r="DQ231">
            <v>1115094.651382722</v>
          </cell>
          <cell r="DR231">
            <v>1045619.4056045644</v>
          </cell>
          <cell r="DS231">
            <v>1200015.1472054955</v>
          </cell>
          <cell r="DT231">
            <v>1040193.9108966757</v>
          </cell>
          <cell r="DU231">
            <v>2120234.2020172165</v>
          </cell>
          <cell r="DV231">
            <v>501823.54251431441</v>
          </cell>
          <cell r="DW231">
            <v>950234.13294904761</v>
          </cell>
          <cell r="DX231">
            <v>1014200.5696253183</v>
          </cell>
          <cell r="DY231">
            <v>1034570.7033292244</v>
          </cell>
          <cell r="DZ231">
            <v>1048079.1771939988</v>
          </cell>
          <cell r="EA231">
            <v>1121096.2953115944</v>
          </cell>
          <cell r="EB231">
            <v>1161121.5995876256</v>
          </cell>
          <cell r="EC231">
            <v>1201695.8976089575</v>
          </cell>
          <cell r="ED231">
            <v>1141500.9175202574</v>
          </cell>
          <cell r="EE231">
            <v>1429884.1677832296</v>
          </cell>
          <cell r="EF231">
            <v>1002399.8788701226</v>
          </cell>
          <cell r="EG231">
            <v>2162740.4812991857</v>
          </cell>
          <cell r="EH231">
            <v>34766.900814828943</v>
          </cell>
          <cell r="EI231">
            <v>993654.74277777073</v>
          </cell>
          <cell r="EJ231">
            <v>1113836.8565952757</v>
          </cell>
          <cell r="EK231">
            <v>1233130.4486106783</v>
          </cell>
          <cell r="EL231">
            <v>1051463.2957267121</v>
          </cell>
          <cell r="EM231">
            <v>1178569.585246797</v>
          </cell>
          <cell r="EN231">
            <v>1439912.5864559195</v>
          </cell>
          <cell r="EO231">
            <v>1558367.0915362868</v>
          </cell>
          <cell r="EP231">
            <v>1553495.4782926445</v>
          </cell>
          <cell r="EQ231">
            <v>1431813.379118765</v>
          </cell>
          <cell r="ER231">
            <v>1071760.2162897959</v>
          </cell>
          <cell r="ES231">
            <v>1237129.1759996265</v>
          </cell>
          <cell r="ET231">
            <v>365962.97</v>
          </cell>
          <cell r="EU231">
            <v>960588.74</v>
          </cell>
          <cell r="EV231">
            <v>1116426.95</v>
          </cell>
          <cell r="EW231">
            <v>1036934.31</v>
          </cell>
          <cell r="EX231">
            <v>1027117.44</v>
          </cell>
          <cell r="EY231">
            <v>1092483.07</v>
          </cell>
          <cell r="EZ231">
            <v>1576115.9476078246</v>
          </cell>
          <cell r="FA231">
            <v>1557858.7518803985</v>
          </cell>
          <cell r="FB231">
            <v>1653902.3276207412</v>
          </cell>
          <cell r="FC231">
            <v>1132729.8160718586</v>
          </cell>
          <cell r="FD231">
            <v>1164089.0611646532</v>
          </cell>
          <cell r="FE231">
            <v>1464942.2389943595</v>
          </cell>
          <cell r="FF231">
            <v>459881.42</v>
          </cell>
          <cell r="FG231">
            <v>1160315.8500000001</v>
          </cell>
          <cell r="FH231">
            <v>1135767.8899999999</v>
          </cell>
          <cell r="FI231">
            <v>1375720.59</v>
          </cell>
          <cell r="FJ231">
            <v>1026106.03</v>
          </cell>
          <cell r="FK231">
            <v>1222753.49</v>
          </cell>
          <cell r="FL231">
            <v>1142926.9664523243</v>
          </cell>
          <cell r="FM231">
            <v>1304199.4730337204</v>
          </cell>
          <cell r="FN231">
            <v>1183707.9939274685</v>
          </cell>
          <cell r="FO231">
            <v>1329191.3701360417</v>
          </cell>
          <cell r="FP231">
            <v>1263549.4031596093</v>
          </cell>
          <cell r="FQ231">
            <v>2346588.9629115779</v>
          </cell>
        </row>
        <row r="232">
          <cell r="D232" t="str">
            <v>7124p</v>
          </cell>
          <cell r="E232" t="str">
            <v>Ostali doprinosi</v>
          </cell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  <cell r="BZ232"/>
          <cell r="CA232"/>
          <cell r="CB232"/>
          <cell r="CC232"/>
          <cell r="CD232"/>
          <cell r="CE232"/>
          <cell r="CF232"/>
          <cell r="CG232"/>
          <cell r="CH232"/>
          <cell r="CI232"/>
          <cell r="CJ232"/>
          <cell r="CK232"/>
          <cell r="CL232">
            <v>514471.42241989321</v>
          </cell>
          <cell r="CM232">
            <v>762446.94692755432</v>
          </cell>
          <cell r="CN232">
            <v>1037835.6104306638</v>
          </cell>
          <cell r="CO232">
            <v>938166.6201395333</v>
          </cell>
          <cell r="CP232">
            <v>883153.12742885004</v>
          </cell>
          <cell r="CQ232">
            <v>1203095.9363764296</v>
          </cell>
          <cell r="CR232">
            <v>1256517.301119969</v>
          </cell>
          <cell r="CS232">
            <v>1341770.6976229935</v>
          </cell>
          <cell r="CT232">
            <v>748105.96376486088</v>
          </cell>
          <cell r="CU232">
            <v>1057637.5843110771</v>
          </cell>
          <cell r="CV232">
            <v>994954.04687044967</v>
          </cell>
          <cell r="CW232">
            <v>1485102.5140619949</v>
          </cell>
          <cell r="CX232">
            <v>393983.99785530567</v>
          </cell>
          <cell r="CY232">
            <v>814303.25480471749</v>
          </cell>
          <cell r="CZ232">
            <v>943121.35406345711</v>
          </cell>
          <cell r="DA232">
            <v>1004970.8891509315</v>
          </cell>
          <cell r="DB232">
            <v>829048.34586379305</v>
          </cell>
          <cell r="DC232">
            <v>1296094.8736363046</v>
          </cell>
          <cell r="DD232">
            <v>1236215.2520219143</v>
          </cell>
          <cell r="DE232">
            <v>1144671.7494812885</v>
          </cell>
          <cell r="DF232">
            <v>1026094.5663691361</v>
          </cell>
          <cell r="DG232">
            <v>1355598.0308241891</v>
          </cell>
          <cell r="DH232">
            <v>840008.78680477664</v>
          </cell>
          <cell r="DI232">
            <v>1771981.5648852838</v>
          </cell>
          <cell r="DJ232">
            <v>265564.87727538327</v>
          </cell>
          <cell r="DK232">
            <v>626537.09803975385</v>
          </cell>
          <cell r="DL232">
            <v>906582.94015782466</v>
          </cell>
          <cell r="DM232">
            <v>1013376.386066664</v>
          </cell>
          <cell r="DN232">
            <v>997097.9259462388</v>
          </cell>
          <cell r="DO232">
            <v>1227335.1337159497</v>
          </cell>
          <cell r="DP232">
            <v>1146217.0405176056</v>
          </cell>
          <cell r="DQ232">
            <v>1149429.7437170967</v>
          </cell>
          <cell r="DR232">
            <v>1033757.8705604452</v>
          </cell>
          <cell r="DS232">
            <v>1334588.3030299437</v>
          </cell>
          <cell r="DT232">
            <v>1039196.5810409879</v>
          </cell>
          <cell r="DU232">
            <v>2169530.6190084284</v>
          </cell>
          <cell r="DV232">
            <v>430815.43413543771</v>
          </cell>
          <cell r="DW232">
            <v>825759.26037527679</v>
          </cell>
          <cell r="DX232">
            <v>934196.40371895151</v>
          </cell>
          <cell r="DY232">
            <v>1019395.2618986784</v>
          </cell>
          <cell r="DZ232">
            <v>907449.23986721074</v>
          </cell>
          <cell r="EA232">
            <v>1180652.819728754</v>
          </cell>
          <cell r="EB232">
            <v>1149946.2732095311</v>
          </cell>
          <cell r="EC232">
            <v>1126825.2655337546</v>
          </cell>
          <cell r="ED232">
            <v>1034256.0999327494</v>
          </cell>
          <cell r="EE232">
            <v>1379763.7604042704</v>
          </cell>
          <cell r="EF232">
            <v>860704.04582604812</v>
          </cell>
          <cell r="EG232">
            <v>1848942.0080071224</v>
          </cell>
          <cell r="EH232">
            <v>365065.07289730239</v>
          </cell>
          <cell r="EI232">
            <v>976898.58747741836</v>
          </cell>
          <cell r="EJ232">
            <v>1060578.7083815164</v>
          </cell>
          <cell r="EK232">
            <v>906939.79283236968</v>
          </cell>
          <cell r="EL232">
            <v>939719.43547718064</v>
          </cell>
          <cell r="EM232">
            <v>1011568.0578182479</v>
          </cell>
          <cell r="EN232">
            <v>958414.50063517841</v>
          </cell>
          <cell r="EO232">
            <v>1025579.6793235709</v>
          </cell>
          <cell r="EP232">
            <v>1037416.9130003202</v>
          </cell>
          <cell r="EQ232">
            <v>1150851.9939894073</v>
          </cell>
          <cell r="ER232">
            <v>1002483.7300243885</v>
          </cell>
          <cell r="ES232">
            <v>1837629.2045531017</v>
          </cell>
          <cell r="ET232">
            <v>305317.27</v>
          </cell>
          <cell r="EU232">
            <v>850763.28</v>
          </cell>
          <cell r="EV232">
            <v>1091854.18</v>
          </cell>
          <cell r="EW232">
            <v>1024094.45</v>
          </cell>
          <cell r="EX232">
            <v>941421.76</v>
          </cell>
          <cell r="EY232">
            <v>937061.58</v>
          </cell>
          <cell r="EZ232">
            <v>1220369.5527637345</v>
          </cell>
          <cell r="FA232">
            <v>1219054.8974285366</v>
          </cell>
          <cell r="FB232">
            <v>1110206.3349015415</v>
          </cell>
          <cell r="FC232">
            <v>1169344.9351020544</v>
          </cell>
          <cell r="FD232">
            <v>621506.46778034756</v>
          </cell>
          <cell r="FE232">
            <v>2221493.1799357985</v>
          </cell>
          <cell r="FF232">
            <v>380185.28</v>
          </cell>
          <cell r="FG232">
            <v>1035686.38</v>
          </cell>
          <cell r="FH232">
            <v>1210812.78</v>
          </cell>
          <cell r="FI232">
            <v>1339504.93</v>
          </cell>
          <cell r="FJ232">
            <v>906261.75</v>
          </cell>
          <cell r="FK232">
            <v>1122699.07</v>
          </cell>
          <cell r="FL232">
            <v>1231289.271800064</v>
          </cell>
          <cell r="FM232">
            <v>1106008.2270068659</v>
          </cell>
          <cell r="FN232">
            <v>978940.65414091514</v>
          </cell>
          <cell r="FO232">
            <v>960390.70758482651</v>
          </cell>
          <cell r="FP232">
            <v>775847.86963662016</v>
          </cell>
          <cell r="FQ232">
            <v>1487086.8165227156</v>
          </cell>
        </row>
        <row r="233">
          <cell r="A233"/>
          <cell r="B233"/>
          <cell r="C233">
            <v>713</v>
          </cell>
          <cell r="D233" t="str">
            <v>713p</v>
          </cell>
          <cell r="E233" t="str">
            <v>Takse</v>
          </cell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  <cell r="BZ233"/>
          <cell r="CA233"/>
          <cell r="CB233"/>
          <cell r="CC233"/>
          <cell r="CD233"/>
          <cell r="CE233"/>
          <cell r="CF233"/>
          <cell r="CG233"/>
          <cell r="CH233"/>
          <cell r="CI233"/>
          <cell r="CJ233"/>
          <cell r="CK233"/>
          <cell r="CL233">
            <v>2027877.2372930939</v>
          </cell>
          <cell r="CM233">
            <v>1882424.3685098737</v>
          </cell>
          <cell r="CN233">
            <v>2363168.5236575948</v>
          </cell>
          <cell r="CO233">
            <v>2393449.5740456693</v>
          </cell>
          <cell r="CP233">
            <v>2431766.3719360717</v>
          </cell>
          <cell r="CQ233">
            <v>2858151.7123018736</v>
          </cell>
          <cell r="CR233">
            <v>2917908.2048975867</v>
          </cell>
          <cell r="CS233">
            <v>2932949.8029298875</v>
          </cell>
          <cell r="CT233">
            <v>2302181.1067919475</v>
          </cell>
          <cell r="CU233">
            <v>2479397.4364794977</v>
          </cell>
          <cell r="CV233">
            <v>2197340.2207755819</v>
          </cell>
          <cell r="CW233">
            <v>2280154.7968325969</v>
          </cell>
          <cell r="CX233">
            <v>902871.84498938802</v>
          </cell>
          <cell r="CY233">
            <v>1376722.835592885</v>
          </cell>
          <cell r="CZ233">
            <v>1533902.3810318899</v>
          </cell>
          <cell r="DA233">
            <v>1769167.7909803819</v>
          </cell>
          <cell r="DB233">
            <v>1635179.6025759527</v>
          </cell>
          <cell r="DC233">
            <v>1713767.4441061548</v>
          </cell>
          <cell r="DD233">
            <v>2233130.224239069</v>
          </cell>
          <cell r="DE233">
            <v>1791089.1999486499</v>
          </cell>
          <cell r="DF233">
            <v>1407201.854776232</v>
          </cell>
          <cell r="DG233">
            <v>2107131.608306407</v>
          </cell>
          <cell r="DH233">
            <v>2082325.1460510979</v>
          </cell>
          <cell r="DI233">
            <v>2370557.2656825301</v>
          </cell>
          <cell r="DJ233">
            <v>1017432.8805905436</v>
          </cell>
          <cell r="DK233">
            <v>2806441.7507150937</v>
          </cell>
          <cell r="DL233">
            <v>1117006.3290833589</v>
          </cell>
          <cell r="DM233">
            <v>1264717.5392387407</v>
          </cell>
          <cell r="DN233">
            <v>1093045.5428240406</v>
          </cell>
          <cell r="DO233">
            <v>1395344.9576274238</v>
          </cell>
          <cell r="DP233">
            <v>1446144.3329938813</v>
          </cell>
          <cell r="DQ233">
            <v>1356791.631586303</v>
          </cell>
          <cell r="DR233">
            <v>1266226.6725826806</v>
          </cell>
          <cell r="DS233">
            <v>1318880.8810031279</v>
          </cell>
          <cell r="DT233">
            <v>1346463.6496868518</v>
          </cell>
          <cell r="DU233">
            <v>1474390.4967195832</v>
          </cell>
          <cell r="DV233">
            <v>723207.81855982868</v>
          </cell>
          <cell r="DW233">
            <v>1375936.6828377536</v>
          </cell>
          <cell r="DX233">
            <v>1085048.6732404828</v>
          </cell>
          <cell r="DY233">
            <v>1135307.1677424815</v>
          </cell>
          <cell r="DZ233">
            <v>1038831.7010082075</v>
          </cell>
          <cell r="EA233">
            <v>1185196.3988510575</v>
          </cell>
          <cell r="EB233">
            <v>1392519.4702588716</v>
          </cell>
          <cell r="EC233">
            <v>1336120.0015746492</v>
          </cell>
          <cell r="ED233">
            <v>1100943.0740307707</v>
          </cell>
          <cell r="EE233">
            <v>1348017.839179961</v>
          </cell>
          <cell r="EF233">
            <v>1208363.2775689771</v>
          </cell>
          <cell r="EG233">
            <v>1458355.2073679506</v>
          </cell>
          <cell r="EH233">
            <v>610864.67030384962</v>
          </cell>
          <cell r="EI233">
            <v>956190.19217041158</v>
          </cell>
          <cell r="EJ233">
            <v>1101531.2378384364</v>
          </cell>
          <cell r="EK233">
            <v>1012659.4044928866</v>
          </cell>
          <cell r="EL233">
            <v>1178564.1353407067</v>
          </cell>
          <cell r="EM233">
            <v>1356946.2184835174</v>
          </cell>
          <cell r="EN233">
            <v>1348470.7634851695</v>
          </cell>
          <cell r="EO233">
            <v>1646935.436847656</v>
          </cell>
          <cell r="EP233">
            <v>1304957.8822505821</v>
          </cell>
          <cell r="EQ233">
            <v>1090007.5802936796</v>
          </cell>
          <cell r="ER233">
            <v>1069514.6174671263</v>
          </cell>
          <cell r="ES233">
            <v>1155633.7530853748</v>
          </cell>
          <cell r="ET233">
            <v>785627.23999999987</v>
          </cell>
          <cell r="EU233">
            <v>993423.94</v>
          </cell>
          <cell r="EV233">
            <v>1089343.29</v>
          </cell>
          <cell r="EW233">
            <v>1198538.77</v>
          </cell>
          <cell r="EX233">
            <v>1382138.7799999998</v>
          </cell>
          <cell r="EY233">
            <v>1539773.02</v>
          </cell>
          <cell r="EZ233">
            <v>1993333.2050530105</v>
          </cell>
          <cell r="FA233">
            <v>2094009.8411112905</v>
          </cell>
          <cell r="FB233">
            <v>1758705.3100069393</v>
          </cell>
          <cell r="FC233">
            <v>1756312.8353634721</v>
          </cell>
          <cell r="FD233">
            <v>1538063.0039378535</v>
          </cell>
          <cell r="FE233">
            <v>1571199.152751297</v>
          </cell>
          <cell r="FF233">
            <v>851162.27</v>
          </cell>
          <cell r="FG233">
            <v>1041125.3899999999</v>
          </cell>
          <cell r="FH233">
            <v>1066481.8799999999</v>
          </cell>
          <cell r="FI233">
            <v>1290371.49</v>
          </cell>
          <cell r="FJ233">
            <v>1208813.17</v>
          </cell>
          <cell r="FK233">
            <v>1252534.6599999999</v>
          </cell>
          <cell r="FL233">
            <v>1795731.4641523927</v>
          </cell>
          <cell r="FM233">
            <v>1701456.5372229549</v>
          </cell>
          <cell r="FN233">
            <v>1388736.0694359436</v>
          </cell>
          <cell r="FO233">
            <v>1341528.8515351652</v>
          </cell>
          <cell r="FP233">
            <v>1134405.6022195939</v>
          </cell>
          <cell r="FQ233">
            <v>1246141.5409339513</v>
          </cell>
        </row>
        <row r="234">
          <cell r="D234" t="str">
            <v>7131p</v>
          </cell>
          <cell r="E234" t="str">
            <v>Administrativne takse</v>
          </cell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  <cell r="BZ234"/>
          <cell r="CA234"/>
          <cell r="CB234"/>
          <cell r="CC234"/>
          <cell r="CD234"/>
          <cell r="CE234"/>
          <cell r="CF234"/>
          <cell r="CG234"/>
          <cell r="CH234"/>
          <cell r="CI234"/>
          <cell r="CJ234"/>
          <cell r="CK234"/>
          <cell r="CL234">
            <v>542096.38724093605</v>
          </cell>
          <cell r="CM234">
            <v>536397.13298492332</v>
          </cell>
          <cell r="CN234">
            <v>759288.54284763371</v>
          </cell>
          <cell r="CO234">
            <v>724733.04432771762</v>
          </cell>
          <cell r="CP234">
            <v>823629.87439344113</v>
          </cell>
          <cell r="CQ234">
            <v>866651.25939663569</v>
          </cell>
          <cell r="CR234">
            <v>822206.96615173062</v>
          </cell>
          <cell r="CS234">
            <v>822500.35972019134</v>
          </cell>
          <cell r="CT234">
            <v>653046.97944805818</v>
          </cell>
          <cell r="CU234">
            <v>912828.08748487011</v>
          </cell>
          <cell r="CV234">
            <v>633141.89239853795</v>
          </cell>
          <cell r="CW234">
            <v>670108.0224069875</v>
          </cell>
          <cell r="CX234">
            <v>475144.75561189075</v>
          </cell>
          <cell r="CY234">
            <v>517492.56867088092</v>
          </cell>
          <cell r="CZ234">
            <v>430110.48270409956</v>
          </cell>
          <cell r="DA234">
            <v>827362.00845956581</v>
          </cell>
          <cell r="DB234">
            <v>765781.28778520983</v>
          </cell>
          <cell r="DC234">
            <v>896155.50480476802</v>
          </cell>
          <cell r="DD234">
            <v>900805.24859983311</v>
          </cell>
          <cell r="DE234">
            <v>706704.35479965224</v>
          </cell>
          <cell r="DF234">
            <v>671459.96419562609</v>
          </cell>
          <cell r="DG234">
            <v>696792.8632873724</v>
          </cell>
          <cell r="DH234">
            <v>610012.75737018313</v>
          </cell>
          <cell r="DI234">
            <v>646794.70668566914</v>
          </cell>
          <cell r="DJ234">
            <v>418364.2279213884</v>
          </cell>
          <cell r="DK234">
            <v>526444.60769273597</v>
          </cell>
          <cell r="DL234">
            <v>612289.16807886073</v>
          </cell>
          <cell r="DM234">
            <v>737573.73842781864</v>
          </cell>
          <cell r="DN234">
            <v>716386.79462228483</v>
          </cell>
          <cell r="DO234">
            <v>866197.42397325346</v>
          </cell>
          <cell r="DP234">
            <v>804753.77138023812</v>
          </cell>
          <cell r="DQ234">
            <v>718970.81087391323</v>
          </cell>
          <cell r="DR234">
            <v>714205.89922100911</v>
          </cell>
          <cell r="DS234">
            <v>684885.65852184745</v>
          </cell>
          <cell r="DT234">
            <v>612043.66010957235</v>
          </cell>
          <cell r="DU234">
            <v>679234.66236747673</v>
          </cell>
          <cell r="DV234">
            <v>452718.04697181634</v>
          </cell>
          <cell r="DW234">
            <v>606769.38355775224</v>
          </cell>
          <cell r="DX234">
            <v>635656.54436637426</v>
          </cell>
          <cell r="DY234">
            <v>746130.59497986338</v>
          </cell>
          <cell r="DZ234">
            <v>704432.72175556247</v>
          </cell>
          <cell r="EA234">
            <v>817283.0749885313</v>
          </cell>
          <cell r="EB234">
            <v>816495.30161271268</v>
          </cell>
          <cell r="EC234">
            <v>721448.0336151825</v>
          </cell>
          <cell r="ED234">
            <v>702689.19974077621</v>
          </cell>
          <cell r="EE234">
            <v>793275.5901505925</v>
          </cell>
          <cell r="EF234">
            <v>662613.41313093528</v>
          </cell>
          <cell r="EG234">
            <v>795634.23365310486</v>
          </cell>
          <cell r="EH234">
            <v>396618.36641045683</v>
          </cell>
          <cell r="EI234">
            <v>657583.8855803319</v>
          </cell>
          <cell r="EJ234">
            <v>770426.66515654104</v>
          </cell>
          <cell r="EK234">
            <v>664564.67104628449</v>
          </cell>
          <cell r="EL234">
            <v>789031.85507598589</v>
          </cell>
          <cell r="EM234">
            <v>885998.04252955969</v>
          </cell>
          <cell r="EN234">
            <v>726415.65029595362</v>
          </cell>
          <cell r="EO234">
            <v>851708.23841278849</v>
          </cell>
          <cell r="EP234">
            <v>737768.80354883452</v>
          </cell>
          <cell r="EQ234">
            <v>672281.42568541598</v>
          </cell>
          <cell r="ER234">
            <v>633521.74994362786</v>
          </cell>
          <cell r="ES234">
            <v>668645.62052802253</v>
          </cell>
          <cell r="ET234">
            <v>572123.71</v>
          </cell>
          <cell r="EU234">
            <v>691468.91</v>
          </cell>
          <cell r="EV234">
            <v>803456.79</v>
          </cell>
          <cell r="EW234">
            <v>905119.47</v>
          </cell>
          <cell r="EX234">
            <v>1028480.47</v>
          </cell>
          <cell r="EY234">
            <v>1082365.3400000001</v>
          </cell>
          <cell r="EZ234">
            <v>1372318.1424094003</v>
          </cell>
          <cell r="FA234">
            <v>1363150.9210615763</v>
          </cell>
          <cell r="FB234">
            <v>1209298.5991903255</v>
          </cell>
          <cell r="FC234">
            <v>1264117.2826892787</v>
          </cell>
          <cell r="FD234">
            <v>1122901.1762658732</v>
          </cell>
          <cell r="FE234">
            <v>1117979.4151176091</v>
          </cell>
          <cell r="FF234">
            <v>649124.48</v>
          </cell>
          <cell r="FG234">
            <v>818776.7</v>
          </cell>
          <cell r="FH234">
            <v>802029.06</v>
          </cell>
          <cell r="FI234">
            <v>949723.87</v>
          </cell>
          <cell r="FJ234">
            <v>855493.95</v>
          </cell>
          <cell r="FK234">
            <v>789796.19</v>
          </cell>
          <cell r="FL234">
            <v>984551.17228491185</v>
          </cell>
          <cell r="FM234">
            <v>853416.19822953595</v>
          </cell>
          <cell r="FN234">
            <v>738178.48497195612</v>
          </cell>
          <cell r="FO234">
            <v>784155.59545054846</v>
          </cell>
          <cell r="FP234">
            <v>651585.7245731533</v>
          </cell>
          <cell r="FQ234">
            <v>736653.25028989522</v>
          </cell>
        </row>
        <row r="235">
          <cell r="D235" t="str">
            <v>7132p</v>
          </cell>
          <cell r="E235" t="str">
            <v>Sudske takse</v>
          </cell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  <cell r="BZ235"/>
          <cell r="CA235"/>
          <cell r="CB235"/>
          <cell r="CC235"/>
          <cell r="CD235"/>
          <cell r="CE235"/>
          <cell r="CF235"/>
          <cell r="CG235"/>
          <cell r="CH235"/>
          <cell r="CI235"/>
          <cell r="CJ235"/>
          <cell r="CK235"/>
          <cell r="CL235">
            <v>252442.47852541984</v>
          </cell>
          <cell r="CM235">
            <v>257727.78032652178</v>
          </cell>
          <cell r="CN235">
            <v>326063.49946238624</v>
          </cell>
          <cell r="CO235">
            <v>345774.20752005593</v>
          </cell>
          <cell r="CP235">
            <v>268259.93480340595</v>
          </cell>
          <cell r="CQ235">
            <v>332044.44392410474</v>
          </cell>
          <cell r="CR235">
            <v>288341.93029107194</v>
          </cell>
          <cell r="CS235">
            <v>203437.32988708364</v>
          </cell>
          <cell r="CT235">
            <v>285816.36008690012</v>
          </cell>
          <cell r="CU235">
            <v>295491.81584812951</v>
          </cell>
          <cell r="CV235">
            <v>344335.81666740507</v>
          </cell>
          <cell r="CW235">
            <v>355728.9521809821</v>
          </cell>
          <cell r="CX235">
            <v>200925.57354147307</v>
          </cell>
          <cell r="CY235">
            <v>221010.12831298116</v>
          </cell>
          <cell r="CZ235">
            <v>261413.19362561635</v>
          </cell>
          <cell r="DA235">
            <v>275003.00170006976</v>
          </cell>
          <cell r="DB235">
            <v>190388.87737213133</v>
          </cell>
          <cell r="DC235">
            <v>266102.24570597394</v>
          </cell>
          <cell r="DD235">
            <v>318564.24003599695</v>
          </cell>
          <cell r="DE235">
            <v>156169.82755441542</v>
          </cell>
          <cell r="DF235">
            <v>228583.32020986776</v>
          </cell>
          <cell r="DG235">
            <v>285566.63661766285</v>
          </cell>
          <cell r="DH235">
            <v>746594.09972241579</v>
          </cell>
          <cell r="DI235">
            <v>525762.42851835978</v>
          </cell>
          <cell r="DJ235">
            <v>283852.45961119654</v>
          </cell>
          <cell r="DK235">
            <v>1574808.1811729334</v>
          </cell>
          <cell r="DL235">
            <v>390053.33688602177</v>
          </cell>
          <cell r="DM235">
            <v>366592.1995663502</v>
          </cell>
          <cell r="DN235">
            <v>222645.41607531684</v>
          </cell>
          <cell r="DO235">
            <v>327226.95594866242</v>
          </cell>
          <cell r="DP235">
            <v>291274.53981848748</v>
          </cell>
          <cell r="DQ235">
            <v>193442.38352606987</v>
          </cell>
          <cell r="DR235">
            <v>248247.38786528652</v>
          </cell>
          <cell r="DS235">
            <v>305573.34320155234</v>
          </cell>
          <cell r="DT235">
            <v>512260.76546333055</v>
          </cell>
          <cell r="DU235">
            <v>455581.83873727417</v>
          </cell>
          <cell r="DV235">
            <v>170513.04197250312</v>
          </cell>
          <cell r="DW235">
            <v>519541.6128014453</v>
          </cell>
          <cell r="DX235">
            <v>249071.63439000249</v>
          </cell>
          <cell r="DY235">
            <v>216693.48887174096</v>
          </cell>
          <cell r="DZ235">
            <v>152515.3764781697</v>
          </cell>
          <cell r="EA235">
            <v>190700.41622146839</v>
          </cell>
          <cell r="EB235">
            <v>197921.72377094912</v>
          </cell>
          <cell r="EC235">
            <v>134433.28897459098</v>
          </cell>
          <cell r="ED235">
            <v>155620.37375231192</v>
          </cell>
          <cell r="EE235">
            <v>216371.43522692122</v>
          </cell>
          <cell r="EF235">
            <v>338357.32840155513</v>
          </cell>
          <cell r="EG235">
            <v>322611.51828479621</v>
          </cell>
          <cell r="EH235">
            <v>104510.58051181481</v>
          </cell>
          <cell r="EI235">
            <v>187734.99606995031</v>
          </cell>
          <cell r="EJ235">
            <v>193198.51627654137</v>
          </cell>
          <cell r="EK235">
            <v>155312.77949623726</v>
          </cell>
          <cell r="EL235">
            <v>148885.0644000294</v>
          </cell>
          <cell r="EM235">
            <v>198756.13905276597</v>
          </cell>
          <cell r="EN235">
            <v>160403.96878652976</v>
          </cell>
          <cell r="EO235">
            <v>125361.61349367548</v>
          </cell>
          <cell r="EP235">
            <v>151227.76688167761</v>
          </cell>
          <cell r="EQ235">
            <v>139300.10775878624</v>
          </cell>
          <cell r="ER235">
            <v>164545.67001416552</v>
          </cell>
          <cell r="ES235">
            <v>169189.21200772183</v>
          </cell>
          <cell r="ET235">
            <v>93434.6</v>
          </cell>
          <cell r="EU235">
            <v>109385.74</v>
          </cell>
          <cell r="EV235">
            <v>120777.01</v>
          </cell>
          <cell r="EW235">
            <v>107766.04</v>
          </cell>
          <cell r="EX235">
            <v>105374.49</v>
          </cell>
          <cell r="EY235">
            <v>116225.41</v>
          </cell>
          <cell r="EZ235">
            <v>128257.63632708071</v>
          </cell>
          <cell r="FA235">
            <v>89323.003900608135</v>
          </cell>
          <cell r="FB235">
            <v>135234.94509311437</v>
          </cell>
          <cell r="FC235">
            <v>146162.44761730015</v>
          </cell>
          <cell r="FD235">
            <v>124610.5323902806</v>
          </cell>
          <cell r="FE235">
            <v>150277.97800327634</v>
          </cell>
          <cell r="FF235">
            <v>64695</v>
          </cell>
          <cell r="FG235">
            <v>85955.36</v>
          </cell>
          <cell r="FH235">
            <v>106907.98</v>
          </cell>
          <cell r="FI235">
            <v>128950.69</v>
          </cell>
          <cell r="FJ235">
            <v>89857.44</v>
          </cell>
          <cell r="FK235">
            <v>90814.91</v>
          </cell>
          <cell r="FL235">
            <v>134342.02832402792</v>
          </cell>
          <cell r="FM235">
            <v>96531.805736688621</v>
          </cell>
          <cell r="FN235">
            <v>116877.46348794091</v>
          </cell>
          <cell r="FO235">
            <v>123515.88313536895</v>
          </cell>
          <cell r="FP235">
            <v>136136.09683521438</v>
          </cell>
          <cell r="FQ235">
            <v>158708.71988075945</v>
          </cell>
        </row>
        <row r="236">
          <cell r="D236" t="str">
            <v>7133p</v>
          </cell>
          <cell r="E236" t="str">
            <v>Boravišne takse</v>
          </cell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  <cell r="BZ236"/>
          <cell r="CA236"/>
          <cell r="CB236"/>
          <cell r="CC236"/>
          <cell r="CD236"/>
          <cell r="CE236"/>
          <cell r="CF236"/>
          <cell r="CG236"/>
          <cell r="CH236"/>
          <cell r="CI236"/>
          <cell r="CJ236"/>
          <cell r="CK236"/>
          <cell r="CL236">
            <v>15175.988329241076</v>
          </cell>
          <cell r="CM236">
            <v>5488.4479117645715</v>
          </cell>
          <cell r="CN236">
            <v>5513.547785744513</v>
          </cell>
          <cell r="CO236">
            <v>10033.975862815605</v>
          </cell>
          <cell r="CP236">
            <v>13433.078813061053</v>
          </cell>
          <cell r="CQ236">
            <v>35239.498051137023</v>
          </cell>
          <cell r="CR236">
            <v>115467.10956937172</v>
          </cell>
          <cell r="CS236">
            <v>147444.22648178381</v>
          </cell>
          <cell r="CT236">
            <v>77479.696104075862</v>
          </cell>
          <cell r="CU236">
            <v>52915.149949001381</v>
          </cell>
          <cell r="CV236">
            <v>15235.266103225436</v>
          </cell>
          <cell r="CW236">
            <v>9085.1638649635734</v>
          </cell>
          <cell r="CX236">
            <v>7581.0977141313906</v>
          </cell>
          <cell r="CY236">
            <v>9769.7546189308214</v>
          </cell>
          <cell r="CZ236">
            <v>13652.477623191922</v>
          </cell>
          <cell r="DA236">
            <v>30023.611015219602</v>
          </cell>
          <cell r="DB236">
            <v>51574.349619775021</v>
          </cell>
          <cell r="DC236">
            <v>87997.575035473725</v>
          </cell>
          <cell r="DD236">
            <v>162130.62126952593</v>
          </cell>
          <cell r="DE236">
            <v>195839.46053647876</v>
          </cell>
          <cell r="DF236">
            <v>110676.34726776603</v>
          </cell>
          <cell r="DG236">
            <v>50069.953945792906</v>
          </cell>
          <cell r="DH236">
            <v>30853.684736779614</v>
          </cell>
          <cell r="DI236">
            <v>12342.508532882457</v>
          </cell>
          <cell r="DJ236">
            <v>8947.4043134768381</v>
          </cell>
          <cell r="DK236">
            <v>10416.045522285629</v>
          </cell>
          <cell r="DL236">
            <v>13405.904575255114</v>
          </cell>
          <cell r="DM236">
            <v>18904.801980476299</v>
          </cell>
          <cell r="DN236">
            <v>27863.051995568007</v>
          </cell>
          <cell r="DO236">
            <v>66978.47004084292</v>
          </cell>
          <cell r="DP236">
            <v>130860.1155772113</v>
          </cell>
          <cell r="DQ236">
            <v>210708.25076497707</v>
          </cell>
          <cell r="DR236">
            <v>104257.88590496131</v>
          </cell>
          <cell r="DS236">
            <v>50718.284042631283</v>
          </cell>
          <cell r="DT236">
            <v>20551.413643389005</v>
          </cell>
          <cell r="DU236">
            <v>16072.092948061312</v>
          </cell>
          <cell r="DV236">
            <v>8805.466167247152</v>
          </cell>
          <cell r="DW236">
            <v>11686.766957958693</v>
          </cell>
          <cell r="DX236">
            <v>13434.436170322246</v>
          </cell>
          <cell r="DY236">
            <v>25625.084764843035</v>
          </cell>
          <cell r="DZ236">
            <v>40782.793660653268</v>
          </cell>
          <cell r="EA236">
            <v>75101.138836585495</v>
          </cell>
          <cell r="EB236">
            <v>178902.37145929318</v>
          </cell>
          <cell r="EC236">
            <v>293822.86490978813</v>
          </cell>
          <cell r="ED236">
            <v>119163.90232484283</v>
          </cell>
          <cell r="EE236">
            <v>64420.090426535287</v>
          </cell>
          <cell r="EF236">
            <v>28667.528920865334</v>
          </cell>
          <cell r="EG236">
            <v>22985.206767060248</v>
          </cell>
          <cell r="EH236">
            <v>17375.016552786987</v>
          </cell>
          <cell r="EI236">
            <v>23371.280791901885</v>
          </cell>
          <cell r="EJ236">
            <v>27185.635688952138</v>
          </cell>
          <cell r="EK236">
            <v>27557.670581455463</v>
          </cell>
          <cell r="EL236">
            <v>56156.692877610978</v>
          </cell>
          <cell r="EM236">
            <v>107101.74269735617</v>
          </cell>
          <cell r="EN236">
            <v>251416.93695794756</v>
          </cell>
          <cell r="EO236">
            <v>390026.7278473787</v>
          </cell>
          <cell r="EP236">
            <v>198027.31464938456</v>
          </cell>
          <cell r="EQ236">
            <v>72037.393022864198</v>
          </cell>
          <cell r="ER236">
            <v>30898.851231609886</v>
          </cell>
          <cell r="ES236">
            <v>18499.231509545429</v>
          </cell>
          <cell r="ET236">
            <v>21633.83</v>
          </cell>
          <cell r="EU236">
            <v>24453.21</v>
          </cell>
          <cell r="EV236">
            <v>30364.14</v>
          </cell>
          <cell r="EW236">
            <v>45135.75</v>
          </cell>
          <cell r="EX236">
            <v>73298.429999999993</v>
          </cell>
          <cell r="EY236">
            <v>154167.12</v>
          </cell>
          <cell r="EZ236">
            <v>285738.43703399639</v>
          </cell>
          <cell r="FA236">
            <v>377223.95709693246</v>
          </cell>
          <cell r="FB236">
            <v>192412.76736173488</v>
          </cell>
          <cell r="FC236">
            <v>86548.975295281431</v>
          </cell>
          <cell r="FD236">
            <v>33887.664596319664</v>
          </cell>
          <cell r="FE236">
            <v>27963.367450939448</v>
          </cell>
          <cell r="FF236">
            <v>24775.52</v>
          </cell>
          <cell r="FG236">
            <v>28443.63</v>
          </cell>
          <cell r="FH236">
            <v>40268.589999999997</v>
          </cell>
          <cell r="FI236">
            <v>55742.67</v>
          </cell>
          <cell r="FJ236">
            <v>91165.22</v>
          </cell>
          <cell r="FK236">
            <v>178796.84</v>
          </cell>
          <cell r="FL236">
            <v>363731.36010368419</v>
          </cell>
          <cell r="FM236">
            <v>436758.62530417839</v>
          </cell>
          <cell r="FN236">
            <v>242124.49155094678</v>
          </cell>
          <cell r="FO236">
            <v>124295.83034558724</v>
          </cell>
          <cell r="FP236">
            <v>81230.494036135831</v>
          </cell>
          <cell r="FQ236">
            <v>33134.750159467534</v>
          </cell>
        </row>
        <row r="237">
          <cell r="D237" t="str">
            <v>7136p</v>
          </cell>
          <cell r="E237" t="str">
            <v>Ostale takse</v>
          </cell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  <cell r="BZ237"/>
          <cell r="CA237"/>
          <cell r="CB237"/>
          <cell r="CC237"/>
          <cell r="CD237"/>
          <cell r="CE237"/>
          <cell r="CF237"/>
          <cell r="CG237"/>
          <cell r="CH237"/>
          <cell r="CI237"/>
          <cell r="CJ237"/>
          <cell r="CK237"/>
          <cell r="CL237">
            <v>1218162.3831974969</v>
          </cell>
          <cell r="CM237">
            <v>1082811.0072866639</v>
          </cell>
          <cell r="CN237">
            <v>1272302.9335618301</v>
          </cell>
          <cell r="CO237">
            <v>1312908.34633508</v>
          </cell>
          <cell r="CP237">
            <v>1326443.4839261633</v>
          </cell>
          <cell r="CQ237">
            <v>1624216.5109299959</v>
          </cell>
          <cell r="CR237">
            <v>1691892.1988854124</v>
          </cell>
          <cell r="CS237">
            <v>1759567.8868408289</v>
          </cell>
          <cell r="CT237">
            <v>1285838.0711529134</v>
          </cell>
          <cell r="CU237">
            <v>1218162.3831974969</v>
          </cell>
          <cell r="CV237">
            <v>1204627.2456064136</v>
          </cell>
          <cell r="CW237">
            <v>1245232.6583796635</v>
          </cell>
          <cell r="CX237">
            <v>219220.41812189278</v>
          </cell>
          <cell r="CY237">
            <v>628450.3839900922</v>
          </cell>
          <cell r="CZ237">
            <v>828726.22707898216</v>
          </cell>
          <cell r="DA237">
            <v>636779.16980552685</v>
          </cell>
          <cell r="DB237">
            <v>627435.08779883629</v>
          </cell>
          <cell r="DC237">
            <v>463512.11855993903</v>
          </cell>
          <cell r="DD237">
            <v>851630.11433371319</v>
          </cell>
          <cell r="DE237">
            <v>732375.55705810327</v>
          </cell>
          <cell r="DF237">
            <v>396482.22310297209</v>
          </cell>
          <cell r="DG237">
            <v>1074702.1544555787</v>
          </cell>
          <cell r="DH237">
            <v>694864.60422171932</v>
          </cell>
          <cell r="DI237">
            <v>1185657.6219456189</v>
          </cell>
          <cell r="DJ237">
            <v>306268.7887444818</v>
          </cell>
          <cell r="DK237">
            <v>694772.91632713831</v>
          </cell>
          <cell r="DL237">
            <v>101257.91954322136</v>
          </cell>
          <cell r="DM237">
            <v>141646.79926409555</v>
          </cell>
          <cell r="DN237">
            <v>126150.28013087096</v>
          </cell>
          <cell r="DO237">
            <v>134942.10766466506</v>
          </cell>
          <cell r="DP237">
            <v>219255.90621794428</v>
          </cell>
          <cell r="DQ237">
            <v>233670.18642134266</v>
          </cell>
          <cell r="DR237">
            <v>199515.49959142375</v>
          </cell>
          <cell r="DS237">
            <v>277703.59523709677</v>
          </cell>
          <cell r="DT237">
            <v>201607.8104705599</v>
          </cell>
          <cell r="DU237">
            <v>323501.90266677079</v>
          </cell>
          <cell r="DV237">
            <v>91171.263448262092</v>
          </cell>
          <cell r="DW237">
            <v>237938.91952059735</v>
          </cell>
          <cell r="DX237">
            <v>186886.05831378396</v>
          </cell>
          <cell r="DY237">
            <v>146857.99912603418</v>
          </cell>
          <cell r="DZ237">
            <v>141100.80911382203</v>
          </cell>
          <cell r="EA237">
            <v>102111.76880447229</v>
          </cell>
          <cell r="EB237">
            <v>199200.07341591665</v>
          </cell>
          <cell r="EC237">
            <v>186415.81407508763</v>
          </cell>
          <cell r="ED237">
            <v>123469.59821283967</v>
          </cell>
          <cell r="EE237">
            <v>273950.723375912</v>
          </cell>
          <cell r="EF237">
            <v>178725.00711562141</v>
          </cell>
          <cell r="EG237">
            <v>317124.248662989</v>
          </cell>
          <cell r="EH237">
            <v>92360.706828791022</v>
          </cell>
          <cell r="EI237">
            <v>87500.029728227513</v>
          </cell>
          <cell r="EJ237">
            <v>110720.42071640177</v>
          </cell>
          <cell r="EK237">
            <v>165224.28336890938</v>
          </cell>
          <cell r="EL237">
            <v>184490.52298708042</v>
          </cell>
          <cell r="EM237">
            <v>165090.29420383542</v>
          </cell>
          <cell r="EN237">
            <v>210234.20744473854</v>
          </cell>
          <cell r="EO237">
            <v>279838.85709381348</v>
          </cell>
          <cell r="EP237">
            <v>217933.99717068562</v>
          </cell>
          <cell r="EQ237">
            <v>206388.65382661307</v>
          </cell>
          <cell r="ER237">
            <v>240548.346277723</v>
          </cell>
          <cell r="ES237">
            <v>299299.68904008484</v>
          </cell>
          <cell r="ET237">
            <v>98435.1</v>
          </cell>
          <cell r="EU237">
            <v>168116.08</v>
          </cell>
          <cell r="EV237">
            <v>134745.35</v>
          </cell>
          <cell r="EW237">
            <v>140517.51</v>
          </cell>
          <cell r="EX237">
            <v>174985.39</v>
          </cell>
          <cell r="EY237">
            <v>187015.15</v>
          </cell>
          <cell r="EZ237">
            <v>207018.98928253312</v>
          </cell>
          <cell r="FA237">
            <v>264311.95905217365</v>
          </cell>
          <cell r="FB237">
            <v>221758.99836176448</v>
          </cell>
          <cell r="FC237">
            <v>259484.12976161184</v>
          </cell>
          <cell r="FD237">
            <v>256663.63068538005</v>
          </cell>
          <cell r="FE237">
            <v>274978.3921794722</v>
          </cell>
          <cell r="FF237">
            <v>112567.27</v>
          </cell>
          <cell r="FG237">
            <v>107949.7</v>
          </cell>
          <cell r="FH237">
            <v>117276.25</v>
          </cell>
          <cell r="FI237">
            <v>155954.26</v>
          </cell>
          <cell r="FJ237">
            <v>172296.56</v>
          </cell>
          <cell r="FK237">
            <v>193126.72</v>
          </cell>
          <cell r="FL237">
            <v>313106.90343976865</v>
          </cell>
          <cell r="FM237">
            <v>314749.90795255185</v>
          </cell>
          <cell r="FN237">
            <v>291555.62942509988</v>
          </cell>
          <cell r="FO237">
            <v>309561.54260366061</v>
          </cell>
          <cell r="FP237">
            <v>265453.28677509038</v>
          </cell>
          <cell r="FQ237">
            <v>317644.82060382888</v>
          </cell>
        </row>
        <row r="238">
          <cell r="A238"/>
          <cell r="B238"/>
          <cell r="C238">
            <v>714</v>
          </cell>
          <cell r="D238" t="str">
            <v>714p</v>
          </cell>
          <cell r="E238" t="str">
            <v>Naknade</v>
          </cell>
          <cell r="F238"/>
          <cell r="G238"/>
          <cell r="H238"/>
          <cell r="I238"/>
          <cell r="J238"/>
          <cell r="K238"/>
          <cell r="L238"/>
          <cell r="M238"/>
          <cell r="N238"/>
          <cell r="O238"/>
          <cell r="P238"/>
          <cell r="Q238"/>
          <cell r="R238"/>
          <cell r="S238"/>
          <cell r="T238"/>
          <cell r="U238"/>
          <cell r="V238"/>
          <cell r="W238"/>
          <cell r="X238"/>
          <cell r="Y238"/>
          <cell r="Z238"/>
          <cell r="AA238"/>
          <cell r="AB238"/>
          <cell r="AC238"/>
          <cell r="AD238"/>
          <cell r="AE238"/>
          <cell r="AF238"/>
          <cell r="AG238"/>
          <cell r="AH238"/>
          <cell r="AI238"/>
          <cell r="AJ238"/>
          <cell r="AK238"/>
          <cell r="AL238"/>
          <cell r="AM238"/>
          <cell r="AN238"/>
          <cell r="AO238"/>
          <cell r="AP238"/>
          <cell r="AQ238"/>
          <cell r="AR238"/>
          <cell r="AS238"/>
          <cell r="AT238"/>
          <cell r="AU238"/>
          <cell r="AV238"/>
          <cell r="AW238"/>
          <cell r="AX238"/>
          <cell r="AY238"/>
          <cell r="AZ238"/>
          <cell r="BA238"/>
          <cell r="BB238"/>
          <cell r="BC238"/>
          <cell r="BD238"/>
          <cell r="BE238"/>
          <cell r="BF238"/>
          <cell r="BG238"/>
          <cell r="BH238"/>
          <cell r="BI238"/>
          <cell r="BJ238"/>
          <cell r="BK238"/>
          <cell r="BL238"/>
          <cell r="BM238"/>
          <cell r="BN238"/>
          <cell r="BO238"/>
          <cell r="BP238"/>
          <cell r="BQ238"/>
          <cell r="BR238"/>
          <cell r="BS238"/>
          <cell r="BT238"/>
          <cell r="BU238"/>
          <cell r="BV238"/>
          <cell r="BW238"/>
          <cell r="BX238"/>
          <cell r="BY238"/>
          <cell r="BZ238"/>
          <cell r="CA238"/>
          <cell r="CB238"/>
          <cell r="CC238"/>
          <cell r="CD238"/>
          <cell r="CE238"/>
          <cell r="CF238"/>
          <cell r="CG238"/>
          <cell r="CH238"/>
          <cell r="CI238"/>
          <cell r="CJ238"/>
          <cell r="CK238"/>
          <cell r="CL238">
            <v>982710.87498690933</v>
          </cell>
          <cell r="CM238">
            <v>869104.05358116457</v>
          </cell>
          <cell r="CN238">
            <v>787268.76554129389</v>
          </cell>
          <cell r="CO238">
            <v>1546322.5460752659</v>
          </cell>
          <cell r="CP238">
            <v>932515.34080204321</v>
          </cell>
          <cell r="CQ238">
            <v>1175327.7210279165</v>
          </cell>
          <cell r="CR238">
            <v>2020249.028265815</v>
          </cell>
          <cell r="CS238">
            <v>1079348.0183819076</v>
          </cell>
          <cell r="CT238">
            <v>1345127.7045627646</v>
          </cell>
          <cell r="CU238">
            <v>1098866.9792922472</v>
          </cell>
          <cell r="CV238">
            <v>885498.0103225843</v>
          </cell>
          <cell r="CW238">
            <v>1136253.4997662231</v>
          </cell>
          <cell r="CX238">
            <v>874647.32532018784</v>
          </cell>
          <cell r="CY238">
            <v>1141795.5130265537</v>
          </cell>
          <cell r="CZ238">
            <v>1392255.6905662352</v>
          </cell>
          <cell r="DA238">
            <v>1012251.8295932285</v>
          </cell>
          <cell r="DB238">
            <v>647746.68080012128</v>
          </cell>
          <cell r="DC238">
            <v>954989.7774594496</v>
          </cell>
          <cell r="DD238">
            <v>1184343.1262543593</v>
          </cell>
          <cell r="DE238">
            <v>1056013.1087953006</v>
          </cell>
          <cell r="DF238">
            <v>1308372.2565571361</v>
          </cell>
          <cell r="DG238">
            <v>1299421.3451732181</v>
          </cell>
          <cell r="DH238">
            <v>1236718.8760774885</v>
          </cell>
          <cell r="DI238">
            <v>915688.23864849063</v>
          </cell>
          <cell r="DJ238">
            <v>1138266.9804152639</v>
          </cell>
          <cell r="DK238">
            <v>756483.76634673518</v>
          </cell>
          <cell r="DL238">
            <v>784896.45053551998</v>
          </cell>
          <cell r="DM238">
            <v>716357.12404800032</v>
          </cell>
          <cell r="DN238">
            <v>1133208.5669148029</v>
          </cell>
          <cell r="DO238">
            <v>1267102.9957289747</v>
          </cell>
          <cell r="DP238">
            <v>1342917.6146265836</v>
          </cell>
          <cell r="DQ238">
            <v>1226756.3727123113</v>
          </cell>
          <cell r="DR238">
            <v>1268468.2949369599</v>
          </cell>
          <cell r="DS238">
            <v>1378353.6704010672</v>
          </cell>
          <cell r="DT238">
            <v>1123435.7637199732</v>
          </cell>
          <cell r="DU238">
            <v>1342481.0432510113</v>
          </cell>
          <cell r="DV238">
            <v>830622.45977962902</v>
          </cell>
          <cell r="DW238">
            <v>841675.37717694405</v>
          </cell>
          <cell r="DX238">
            <v>1095886.2838292783</v>
          </cell>
          <cell r="DY238">
            <v>803106.60353358404</v>
          </cell>
          <cell r="DZ238">
            <v>1197017.3724938135</v>
          </cell>
          <cell r="EA238">
            <v>1645191.7465731674</v>
          </cell>
          <cell r="EB238">
            <v>1914614.876306891</v>
          </cell>
          <cell r="EC238">
            <v>1757103.5644707002</v>
          </cell>
          <cell r="ED238">
            <v>1998291.5618472034</v>
          </cell>
          <cell r="EE238">
            <v>2181977.5553072984</v>
          </cell>
          <cell r="EF238">
            <v>1508780.0698249615</v>
          </cell>
          <cell r="EG238">
            <v>1535340.0887295473</v>
          </cell>
          <cell r="EH238">
            <v>1682455.8460246248</v>
          </cell>
          <cell r="EI238">
            <v>1232315.1298845697</v>
          </cell>
          <cell r="EJ238">
            <v>1332747.1124490716</v>
          </cell>
          <cell r="EK238">
            <v>1975532.6209221156</v>
          </cell>
          <cell r="EL238">
            <v>1379961.0350704237</v>
          </cell>
          <cell r="EM238">
            <v>1823244.5616456694</v>
          </cell>
          <cell r="EN238">
            <v>2820791.0553781362</v>
          </cell>
          <cell r="EO238">
            <v>1850940.4561359507</v>
          </cell>
          <cell r="EP238">
            <v>2466068.9719773401</v>
          </cell>
          <cell r="EQ238">
            <v>2793048.4100497989</v>
          </cell>
          <cell r="ER238">
            <v>1640472.4289961406</v>
          </cell>
          <cell r="ES238">
            <v>2451703.7437339895</v>
          </cell>
          <cell r="ET238">
            <v>1774503.5699999998</v>
          </cell>
          <cell r="EU238">
            <v>1885893.46</v>
          </cell>
          <cell r="EV238">
            <v>2001213.06</v>
          </cell>
          <cell r="EW238">
            <v>2389766.7799999998</v>
          </cell>
          <cell r="EX238">
            <v>1530724.52</v>
          </cell>
          <cell r="EY238">
            <v>2860047.35</v>
          </cell>
          <cell r="EZ238">
            <v>2768982.89609381</v>
          </cell>
          <cell r="FA238">
            <v>1878964.846878767</v>
          </cell>
          <cell r="FB238">
            <v>2453431.0919642458</v>
          </cell>
          <cell r="FC238">
            <v>3062621.0292725526</v>
          </cell>
          <cell r="FD238">
            <v>2157522.0205821833</v>
          </cell>
          <cell r="FE238">
            <v>3364455.4723437326</v>
          </cell>
          <cell r="FF238">
            <v>2315003.25</v>
          </cell>
          <cell r="FG238">
            <v>1541397.86</v>
          </cell>
          <cell r="FH238">
            <v>2408517.5</v>
          </cell>
          <cell r="FI238">
            <v>3310133.38</v>
          </cell>
          <cell r="FJ238">
            <v>1792591.2</v>
          </cell>
          <cell r="FK238">
            <v>2081141.31</v>
          </cell>
          <cell r="FL238">
            <v>3811615.3822946725</v>
          </cell>
          <cell r="FM238">
            <v>2369139.8885664819</v>
          </cell>
          <cell r="FN238">
            <v>2509036.584840606</v>
          </cell>
          <cell r="FO238">
            <v>3286740.3746407013</v>
          </cell>
          <cell r="FP238">
            <v>2611990.4957672656</v>
          </cell>
          <cell r="FQ238">
            <v>3353537.6354902741</v>
          </cell>
          <cell r="FR238"/>
        </row>
        <row r="239">
          <cell r="D239" t="str">
            <v>7141p</v>
          </cell>
          <cell r="E239" t="str">
            <v>Naknade za korišćenje dobara od opšteg interesa</v>
          </cell>
          <cell r="F239"/>
          <cell r="G239"/>
          <cell r="H239"/>
          <cell r="I239"/>
          <cell r="J239"/>
          <cell r="K239"/>
          <cell r="L239"/>
          <cell r="M239"/>
          <cell r="N239"/>
          <cell r="O239"/>
          <cell r="P239"/>
          <cell r="Q239"/>
          <cell r="R239"/>
          <cell r="S239"/>
          <cell r="T239"/>
          <cell r="U239"/>
          <cell r="V239"/>
          <cell r="W239"/>
          <cell r="X239"/>
          <cell r="Y239"/>
          <cell r="Z239"/>
          <cell r="AA239"/>
          <cell r="AB239"/>
          <cell r="AC239"/>
          <cell r="AD239"/>
          <cell r="AE239"/>
          <cell r="AF239"/>
          <cell r="AG239"/>
          <cell r="AH239"/>
          <cell r="AI239"/>
          <cell r="AJ239"/>
          <cell r="AK239"/>
          <cell r="AL239"/>
          <cell r="AM239"/>
          <cell r="AN239"/>
          <cell r="AO239"/>
          <cell r="AP239"/>
          <cell r="AQ239"/>
          <cell r="AR239"/>
          <cell r="AS239"/>
          <cell r="AT239"/>
          <cell r="AU239"/>
          <cell r="AV239"/>
          <cell r="AW239"/>
          <cell r="AX239"/>
          <cell r="AY239"/>
          <cell r="AZ239"/>
          <cell r="BA239"/>
          <cell r="BB239"/>
          <cell r="BC239"/>
          <cell r="BD239"/>
          <cell r="BE239"/>
          <cell r="BF239"/>
          <cell r="BG239"/>
          <cell r="BH239"/>
          <cell r="BI239"/>
          <cell r="BJ239"/>
          <cell r="BK239"/>
          <cell r="BL239"/>
          <cell r="BM239"/>
          <cell r="BN239"/>
          <cell r="BO239"/>
          <cell r="BP239"/>
          <cell r="BQ239"/>
          <cell r="BR239"/>
          <cell r="BS239"/>
          <cell r="BT239"/>
          <cell r="BU239"/>
          <cell r="BV239"/>
          <cell r="BW239"/>
          <cell r="BX239"/>
          <cell r="BY239"/>
          <cell r="BZ239"/>
          <cell r="CA239"/>
          <cell r="CB239"/>
          <cell r="CC239"/>
          <cell r="CD239"/>
          <cell r="CE239"/>
          <cell r="CF239"/>
          <cell r="CG239"/>
          <cell r="CH239"/>
          <cell r="CI239"/>
          <cell r="CJ239"/>
          <cell r="CK239"/>
          <cell r="CL239">
            <v>74908.131611371835</v>
          </cell>
          <cell r="CM239">
            <v>23550.009068415115</v>
          </cell>
          <cell r="CN239">
            <v>22968.940964279551</v>
          </cell>
          <cell r="CO239">
            <v>27429.389117970448</v>
          </cell>
          <cell r="CP239">
            <v>30556.042262077168</v>
          </cell>
          <cell r="CQ239">
            <v>29697.340030062864</v>
          </cell>
          <cell r="CR239">
            <v>58678.475724849472</v>
          </cell>
          <cell r="CS239">
            <v>90332.521977156648</v>
          </cell>
          <cell r="CT239">
            <v>111262.34960854963</v>
          </cell>
          <cell r="CU239">
            <v>120982.61938268811</v>
          </cell>
          <cell r="CV239">
            <v>76485.188166027234</v>
          </cell>
          <cell r="CW239">
            <v>100665.72865548421</v>
          </cell>
          <cell r="CX239">
            <v>13374.96592979776</v>
          </cell>
          <cell r="CY239">
            <v>9999.5066580478688</v>
          </cell>
          <cell r="CZ239">
            <v>20867.434190068099</v>
          </cell>
          <cell r="DA239">
            <v>52237.811965447087</v>
          </cell>
          <cell r="DB239">
            <v>29954.027638769621</v>
          </cell>
          <cell r="DC239">
            <v>75989.810977853747</v>
          </cell>
          <cell r="DD239">
            <v>69124.693281453248</v>
          </cell>
          <cell r="DE239">
            <v>68296.533545507307</v>
          </cell>
          <cell r="DF239">
            <v>81324.552086676718</v>
          </cell>
          <cell r="DG239">
            <v>103792.89001602873</v>
          </cell>
          <cell r="DH239">
            <v>83406.301181671501</v>
          </cell>
          <cell r="DI239">
            <v>90282.957525940728</v>
          </cell>
          <cell r="DJ239">
            <v>13306.608009620673</v>
          </cell>
          <cell r="DK239">
            <v>14572.001805854828</v>
          </cell>
          <cell r="DL239">
            <v>14527.837558485178</v>
          </cell>
          <cell r="DM239">
            <v>12448.45675690684</v>
          </cell>
          <cell r="DN239">
            <v>46647.667451977359</v>
          </cell>
          <cell r="DO239">
            <v>106859.50889785305</v>
          </cell>
          <cell r="DP239">
            <v>69239.930385746673</v>
          </cell>
          <cell r="DQ239">
            <v>93000.661334012213</v>
          </cell>
          <cell r="DR239">
            <v>91838.542894313447</v>
          </cell>
          <cell r="DS239">
            <v>70661.26125738972</v>
          </cell>
          <cell r="DT239">
            <v>85306.834319062735</v>
          </cell>
          <cell r="DU239">
            <v>94215.204025984989</v>
          </cell>
          <cell r="DV239">
            <v>11787.522379025151</v>
          </cell>
          <cell r="DW239">
            <v>8940.8496625804655</v>
          </cell>
          <cell r="DX239">
            <v>12478.851215927099</v>
          </cell>
          <cell r="DY239">
            <v>20016.569523116916</v>
          </cell>
          <cell r="DZ239">
            <v>25797.57435944815</v>
          </cell>
          <cell r="EA239">
            <v>74477.534929248737</v>
          </cell>
          <cell r="EB239">
            <v>73082.550580152572</v>
          </cell>
          <cell r="EC239">
            <v>81788.255426684802</v>
          </cell>
          <cell r="ED239">
            <v>91124.733173929344</v>
          </cell>
          <cell r="EE239">
            <v>65059.931492732583</v>
          </cell>
          <cell r="EF239">
            <v>76932.145873921283</v>
          </cell>
          <cell r="EG239">
            <v>78811.976287520258</v>
          </cell>
          <cell r="EH239">
            <v>16493.85439844869</v>
          </cell>
          <cell r="EI239">
            <v>24134.435328243824</v>
          </cell>
          <cell r="EJ239">
            <v>39429.222946697686</v>
          </cell>
          <cell r="EK239">
            <v>27944.316415125446</v>
          </cell>
          <cell r="EL239">
            <v>109874.03564687539</v>
          </cell>
          <cell r="EM239">
            <v>70424.227862752901</v>
          </cell>
          <cell r="EN239">
            <v>62866.103241960533</v>
          </cell>
          <cell r="EO239">
            <v>93734.236553489871</v>
          </cell>
          <cell r="EP239">
            <v>52451.257378567469</v>
          </cell>
          <cell r="EQ239">
            <v>59652.968015008395</v>
          </cell>
          <cell r="ER239">
            <v>70647.054829232962</v>
          </cell>
          <cell r="ES239">
            <v>115276.51258376318</v>
          </cell>
          <cell r="ET239">
            <v>29715.1</v>
          </cell>
          <cell r="EU239">
            <v>46180.29</v>
          </cell>
          <cell r="EV239">
            <v>18063.61</v>
          </cell>
          <cell r="EW239">
            <v>83410.44</v>
          </cell>
          <cell r="EX239">
            <v>66835.44</v>
          </cell>
          <cell r="EY239">
            <v>101713.07</v>
          </cell>
          <cell r="EZ239">
            <v>64477.098759450615</v>
          </cell>
          <cell r="FA239">
            <v>66897.638656822703</v>
          </cell>
          <cell r="FB239">
            <v>81136.2306110012</v>
          </cell>
          <cell r="FC239">
            <v>63047.619670820408</v>
          </cell>
          <cell r="FD239">
            <v>75085.686625534945</v>
          </cell>
          <cell r="FE239">
            <v>115252.46328437059</v>
          </cell>
          <cell r="FF239">
            <v>5596.5</v>
          </cell>
          <cell r="FG239">
            <v>10696.96</v>
          </cell>
          <cell r="FH239">
            <v>76041.279999999999</v>
          </cell>
          <cell r="FI239">
            <v>41798.769999999997</v>
          </cell>
          <cell r="FJ239">
            <v>88788.45</v>
          </cell>
          <cell r="FK239">
            <v>110473.68</v>
          </cell>
          <cell r="FL239">
            <v>109565.42037740815</v>
          </cell>
          <cell r="FM239">
            <v>124419.69208754679</v>
          </cell>
          <cell r="FN239">
            <v>85243.991563833144</v>
          </cell>
          <cell r="FO239">
            <v>60882.669422327868</v>
          </cell>
          <cell r="FP239">
            <v>95379.222478132157</v>
          </cell>
          <cell r="FQ239">
            <v>157547.37047075186</v>
          </cell>
        </row>
        <row r="240">
          <cell r="D240" t="str">
            <v>7142p</v>
          </cell>
          <cell r="E240" t="str">
            <v>Naknade za korišćenje prirodnih dobara</v>
          </cell>
          <cell r="F240"/>
          <cell r="G240"/>
          <cell r="H240"/>
          <cell r="I240"/>
          <cell r="J240"/>
          <cell r="K240"/>
          <cell r="L240"/>
          <cell r="M240"/>
          <cell r="N240"/>
          <cell r="O240"/>
          <cell r="P240"/>
          <cell r="Q240"/>
          <cell r="R240"/>
          <cell r="S240"/>
          <cell r="T240"/>
          <cell r="U240"/>
          <cell r="V240"/>
          <cell r="W240"/>
          <cell r="X240"/>
          <cell r="Y240"/>
          <cell r="Z240"/>
          <cell r="AA240"/>
          <cell r="AB240"/>
          <cell r="AC240"/>
          <cell r="AD240"/>
          <cell r="AE240"/>
          <cell r="AF240"/>
          <cell r="AG240"/>
          <cell r="AH240"/>
          <cell r="AI240"/>
          <cell r="AJ240"/>
          <cell r="AK240"/>
          <cell r="AL240"/>
          <cell r="AM240"/>
          <cell r="AN240"/>
          <cell r="AO240"/>
          <cell r="AP240"/>
          <cell r="AQ240"/>
          <cell r="AR240"/>
          <cell r="AS240"/>
          <cell r="AT240"/>
          <cell r="AU240"/>
          <cell r="AV240"/>
          <cell r="AW240"/>
          <cell r="AX240"/>
          <cell r="AY240"/>
          <cell r="AZ240"/>
          <cell r="BA240"/>
          <cell r="BB240"/>
          <cell r="BC240"/>
          <cell r="BD240"/>
          <cell r="BE240"/>
          <cell r="BF240"/>
          <cell r="BG240"/>
          <cell r="BH240"/>
          <cell r="BI240"/>
          <cell r="BJ240"/>
          <cell r="BK240"/>
          <cell r="BL240"/>
          <cell r="BM240"/>
          <cell r="BN240"/>
          <cell r="BO240"/>
          <cell r="BP240"/>
          <cell r="BQ240"/>
          <cell r="BR240"/>
          <cell r="BS240"/>
          <cell r="BT240"/>
          <cell r="BU240"/>
          <cell r="BV240"/>
          <cell r="BW240"/>
          <cell r="BX240"/>
          <cell r="BY240"/>
          <cell r="BZ240"/>
          <cell r="CA240"/>
          <cell r="CB240"/>
          <cell r="CC240"/>
          <cell r="CD240"/>
          <cell r="CE240"/>
          <cell r="CF240"/>
          <cell r="CG240"/>
          <cell r="CH240"/>
          <cell r="CI240"/>
          <cell r="CJ240"/>
          <cell r="CK240"/>
          <cell r="CL240">
            <v>41340.351166230052</v>
          </cell>
          <cell r="CM240">
            <v>60139.779509022002</v>
          </cell>
          <cell r="CN240">
            <v>65829.577299673969</v>
          </cell>
          <cell r="CO240">
            <v>89073.136876231671</v>
          </cell>
          <cell r="CP240">
            <v>107142.13571005454</v>
          </cell>
          <cell r="CQ240">
            <v>116641.17968953511</v>
          </cell>
          <cell r="CR240">
            <v>121973.85521455987</v>
          </cell>
          <cell r="CS240">
            <v>148251.86009824905</v>
          </cell>
          <cell r="CT240">
            <v>118685.96121228721</v>
          </cell>
          <cell r="CU240">
            <v>151103.61106134616</v>
          </cell>
          <cell r="CV240">
            <v>112378.6351175053</v>
          </cell>
          <cell r="CW240">
            <v>140815.61349906723</v>
          </cell>
          <cell r="CX240">
            <v>68560.439383830249</v>
          </cell>
          <cell r="CY240">
            <v>158760.55168773123</v>
          </cell>
          <cell r="CZ240">
            <v>86996.200905318663</v>
          </cell>
          <cell r="DA240">
            <v>139217.3680976172</v>
          </cell>
          <cell r="DB240">
            <v>88290.272881141384</v>
          </cell>
          <cell r="DC240">
            <v>150975.511135493</v>
          </cell>
          <cell r="DD240">
            <v>282556.34547435516</v>
          </cell>
          <cell r="DE240">
            <v>250904.43065756923</v>
          </cell>
          <cell r="DF240">
            <v>340061.28023376479</v>
          </cell>
          <cell r="DG240">
            <v>157592.48517262322</v>
          </cell>
          <cell r="DH240">
            <v>139352.60641494626</v>
          </cell>
          <cell r="DI240">
            <v>134698.27532869682</v>
          </cell>
          <cell r="DJ240">
            <v>163688.07967515636</v>
          </cell>
          <cell r="DK240">
            <v>90905.35686991681</v>
          </cell>
          <cell r="DL240">
            <v>98007.612822822353</v>
          </cell>
          <cell r="DM240">
            <v>91409.708454938518</v>
          </cell>
          <cell r="DN240">
            <v>78032.019925949106</v>
          </cell>
          <cell r="DO240">
            <v>150864.85486163228</v>
          </cell>
          <cell r="DP240">
            <v>256250.49292683334</v>
          </cell>
          <cell r="DQ240">
            <v>209293.89367173167</v>
          </cell>
          <cell r="DR240">
            <v>258949.16576993524</v>
          </cell>
          <cell r="DS240">
            <v>189657.6182675848</v>
          </cell>
          <cell r="DT240">
            <v>185172.68018158595</v>
          </cell>
          <cell r="DU240">
            <v>265693.59929246287</v>
          </cell>
          <cell r="DV240">
            <v>141244.6619644333</v>
          </cell>
          <cell r="DW240">
            <v>132627.5717206019</v>
          </cell>
          <cell r="DX240">
            <v>75022.932200219817</v>
          </cell>
          <cell r="DY240">
            <v>99216.551535189385</v>
          </cell>
          <cell r="DZ240">
            <v>110958.9595201217</v>
          </cell>
          <cell r="EA240">
            <v>214488.59675251579</v>
          </cell>
          <cell r="EB240">
            <v>274811.78746787773</v>
          </cell>
          <cell r="EC240">
            <v>201923.07696795749</v>
          </cell>
          <cell r="ED240">
            <v>241712.2312175722</v>
          </cell>
          <cell r="EE240">
            <v>178290.12325369866</v>
          </cell>
          <cell r="EF240">
            <v>189660.5236399571</v>
          </cell>
          <cell r="EG240">
            <v>248031.79562019164</v>
          </cell>
          <cell r="EH240">
            <v>150122.61261312215</v>
          </cell>
          <cell r="EI240">
            <v>102680.85440870571</v>
          </cell>
          <cell r="EJ240">
            <v>62000.041883971739</v>
          </cell>
          <cell r="EK240">
            <v>107257.85454459381</v>
          </cell>
          <cell r="EL240">
            <v>140050.44906459926</v>
          </cell>
          <cell r="EM240">
            <v>255365.59006042351</v>
          </cell>
          <cell r="EN240">
            <v>315320.03175460704</v>
          </cell>
          <cell r="EO240">
            <v>302953.36524819257</v>
          </cell>
          <cell r="EP240">
            <v>84270.617288607173</v>
          </cell>
          <cell r="EQ240">
            <v>199541.61212652383</v>
          </cell>
          <cell r="ER240">
            <v>204496.39657477941</v>
          </cell>
          <cell r="ES240">
            <v>769036.7872575639</v>
          </cell>
          <cell r="ET240">
            <v>120406.14</v>
          </cell>
          <cell r="EU240">
            <v>138658.04999999999</v>
          </cell>
          <cell r="EV240">
            <v>485233.25</v>
          </cell>
          <cell r="EW240">
            <v>85828.09</v>
          </cell>
          <cell r="EX240">
            <v>283390.12</v>
          </cell>
          <cell r="EY240">
            <v>262222.99</v>
          </cell>
          <cell r="EZ240">
            <v>427823.77823206456</v>
          </cell>
          <cell r="FA240">
            <v>308480.23062630981</v>
          </cell>
          <cell r="FB240">
            <v>101554.75344945276</v>
          </cell>
          <cell r="FC240">
            <v>490936.60624941072</v>
          </cell>
          <cell r="FD240">
            <v>422512.69031992706</v>
          </cell>
          <cell r="FE240">
            <v>1131816.4796864912</v>
          </cell>
          <cell r="FF240">
            <v>111165.46</v>
          </cell>
          <cell r="FG240">
            <v>101009.27</v>
          </cell>
          <cell r="FH240">
            <v>694197.59</v>
          </cell>
          <cell r="FI240">
            <v>315889.09000000003</v>
          </cell>
          <cell r="FJ240">
            <v>290980.86</v>
          </cell>
          <cell r="FK240">
            <v>135939.44</v>
          </cell>
          <cell r="FL240">
            <v>452053.82607907202</v>
          </cell>
          <cell r="FM240">
            <v>424603.35461978533</v>
          </cell>
          <cell r="FN240">
            <v>298337.42192308779</v>
          </cell>
          <cell r="FO240">
            <v>330273.50681300677</v>
          </cell>
          <cell r="FP240">
            <v>280701.63213949924</v>
          </cell>
          <cell r="FQ240">
            <v>1019182.998025549</v>
          </cell>
        </row>
        <row r="241">
          <cell r="D241" t="str">
            <v>7143p</v>
          </cell>
          <cell r="E241" t="str">
            <v>Ekološke naknade</v>
          </cell>
          <cell r="F241"/>
          <cell r="G241"/>
          <cell r="H241"/>
          <cell r="I241"/>
          <cell r="J241"/>
          <cell r="K241"/>
          <cell r="L241"/>
          <cell r="M241"/>
          <cell r="N241"/>
          <cell r="O241"/>
          <cell r="P241"/>
          <cell r="Q241"/>
          <cell r="R241"/>
          <cell r="S241"/>
          <cell r="T241"/>
          <cell r="U241"/>
          <cell r="V241"/>
          <cell r="W241"/>
          <cell r="X241"/>
          <cell r="Y241"/>
          <cell r="Z241"/>
          <cell r="AA241"/>
          <cell r="AB241"/>
          <cell r="AC241"/>
          <cell r="AD241"/>
          <cell r="AE241"/>
          <cell r="AF241"/>
          <cell r="AG241"/>
          <cell r="AH241"/>
          <cell r="AI241"/>
          <cell r="AJ241"/>
          <cell r="AK241"/>
          <cell r="AL241"/>
          <cell r="AM241"/>
          <cell r="AN241"/>
          <cell r="AO241"/>
          <cell r="AP241"/>
          <cell r="AQ241"/>
          <cell r="AR241"/>
          <cell r="AS241"/>
          <cell r="AT241"/>
          <cell r="AU241"/>
          <cell r="AV241"/>
          <cell r="AW241"/>
          <cell r="AX241"/>
          <cell r="AY241"/>
          <cell r="AZ241"/>
          <cell r="BA241"/>
          <cell r="BB241"/>
          <cell r="BC241"/>
          <cell r="BD241"/>
          <cell r="BE241"/>
          <cell r="BF241"/>
          <cell r="BG241"/>
          <cell r="BH241"/>
          <cell r="BI241"/>
          <cell r="BJ241"/>
          <cell r="BK241"/>
          <cell r="BL241"/>
          <cell r="BM241"/>
          <cell r="BN241"/>
          <cell r="BO241"/>
          <cell r="BP241"/>
          <cell r="BQ241"/>
          <cell r="BR241"/>
          <cell r="BS241"/>
          <cell r="BT241"/>
          <cell r="BU241"/>
          <cell r="BV241"/>
          <cell r="BW241"/>
          <cell r="BX241"/>
          <cell r="BY241"/>
          <cell r="BZ241"/>
          <cell r="CA241"/>
          <cell r="CB241"/>
          <cell r="CC241"/>
          <cell r="CD241"/>
          <cell r="CE241"/>
          <cell r="CF241"/>
          <cell r="CG241"/>
          <cell r="CH241"/>
          <cell r="CI241"/>
          <cell r="CJ241"/>
          <cell r="CK241"/>
          <cell r="CL241">
            <v>247124.22503235005</v>
          </cell>
          <cell r="CM241">
            <v>2218.5560408142283</v>
          </cell>
          <cell r="CN241">
            <v>13432.213424296489</v>
          </cell>
          <cell r="CO241">
            <v>71796.626625634046</v>
          </cell>
          <cell r="CP241">
            <v>10921.311327090261</v>
          </cell>
          <cell r="CQ241">
            <v>234115.89884799815</v>
          </cell>
          <cell r="CR241">
            <v>48074.023137452277</v>
          </cell>
          <cell r="CS241">
            <v>43662.795502239882</v>
          </cell>
          <cell r="CT241">
            <v>84724.058721427253</v>
          </cell>
          <cell r="CU241">
            <v>89541.155584391992</v>
          </cell>
          <cell r="CV241">
            <v>469.11923673154934</v>
          </cell>
          <cell r="CW241">
            <v>60078.090968156321</v>
          </cell>
          <cell r="CX241">
            <v>8283.3722056747156</v>
          </cell>
          <cell r="CY241">
            <v>438.42431824711196</v>
          </cell>
          <cell r="CZ241">
            <v>76941.598341280071</v>
          </cell>
          <cell r="DA241">
            <v>179198.95167301106</v>
          </cell>
          <cell r="DB241">
            <v>22946.159958340497</v>
          </cell>
          <cell r="DC241">
            <v>1047.213826418807</v>
          </cell>
          <cell r="DD241">
            <v>1252.6546053293903</v>
          </cell>
          <cell r="DE241">
            <v>57902.127626807072</v>
          </cell>
          <cell r="DF241">
            <v>19062.836179061087</v>
          </cell>
          <cell r="DG241">
            <v>18058.764916213506</v>
          </cell>
          <cell r="DH241">
            <v>19001.902444036212</v>
          </cell>
          <cell r="DI241">
            <v>20239.874881699459</v>
          </cell>
          <cell r="DJ241">
            <v>2367.4339171784272</v>
          </cell>
          <cell r="DK241">
            <v>0</v>
          </cell>
          <cell r="DL241">
            <v>40410.366903433649</v>
          </cell>
          <cell r="DM241">
            <v>43673.766030272527</v>
          </cell>
          <cell r="DN241">
            <v>48697.218049168456</v>
          </cell>
          <cell r="DO241">
            <v>28058.628252786773</v>
          </cell>
          <cell r="DP241">
            <v>28615.717705993182</v>
          </cell>
          <cell r="DQ241">
            <v>35942.611669914681</v>
          </cell>
          <cell r="DR241">
            <v>53119.201887165254</v>
          </cell>
          <cell r="DS241">
            <v>31178.040071409196</v>
          </cell>
          <cell r="DT241">
            <v>49058.246950393717</v>
          </cell>
          <cell r="DU241">
            <v>71740.127157925483</v>
          </cell>
          <cell r="DV241">
            <v>3284.78369653543</v>
          </cell>
          <cell r="DW241">
            <v>2269.306196700717</v>
          </cell>
          <cell r="DX241">
            <v>27640.482074977219</v>
          </cell>
          <cell r="DY241">
            <v>58104.02952794826</v>
          </cell>
          <cell r="DZ241">
            <v>18881.251337257268</v>
          </cell>
          <cell r="EA241">
            <v>1369.6704992694813</v>
          </cell>
          <cell r="EB241">
            <v>8326.0861660274149</v>
          </cell>
          <cell r="EC241">
            <v>27290.235287486965</v>
          </cell>
          <cell r="ED241">
            <v>35610.663814501328</v>
          </cell>
          <cell r="EE241">
            <v>16810.881425862124</v>
          </cell>
          <cell r="EF241">
            <v>29508.770272492733</v>
          </cell>
          <cell r="EG241">
            <v>19168.269312206052</v>
          </cell>
          <cell r="EH241">
            <v>2965.0662544015604</v>
          </cell>
          <cell r="EI241">
            <v>3597.97531571437</v>
          </cell>
          <cell r="EJ241">
            <v>15939.88855455729</v>
          </cell>
          <cell r="EK241">
            <v>3578.4718980188218</v>
          </cell>
          <cell r="EL241">
            <v>4107.881622022468</v>
          </cell>
          <cell r="EM241">
            <v>10253.002002270388</v>
          </cell>
          <cell r="EN241">
            <v>10138.194284912157</v>
          </cell>
          <cell r="EO241">
            <v>12229.299012722875</v>
          </cell>
          <cell r="EP241">
            <v>8372.1443745187134</v>
          </cell>
          <cell r="EQ241">
            <v>54321.6046728742</v>
          </cell>
          <cell r="ER241">
            <v>23637.486129391396</v>
          </cell>
          <cell r="ES241">
            <v>29859.571678744607</v>
          </cell>
          <cell r="ET241">
            <v>1567.64</v>
          </cell>
          <cell r="EU241">
            <v>1648.75</v>
          </cell>
          <cell r="EV241">
            <v>4833.8900000000003</v>
          </cell>
          <cell r="EW241">
            <v>82035.429999999993</v>
          </cell>
          <cell r="EX241">
            <v>32311.79</v>
          </cell>
          <cell r="EY241">
            <v>65947.759999999995</v>
          </cell>
          <cell r="EZ241">
            <v>6439.5769781470781</v>
          </cell>
          <cell r="FA241">
            <v>6597.0523219903189</v>
          </cell>
          <cell r="FB241">
            <v>26781.326060323947</v>
          </cell>
          <cell r="FC241">
            <v>53280.576444127546</v>
          </cell>
          <cell r="FD241">
            <v>26370.2296477706</v>
          </cell>
          <cell r="FE241">
            <v>44853.954804359419</v>
          </cell>
          <cell r="FF241">
            <v>45324.14</v>
          </cell>
          <cell r="FG241">
            <v>46657.06</v>
          </cell>
          <cell r="FH241">
            <v>40888.620000000003</v>
          </cell>
          <cell r="FI241">
            <v>41064.94</v>
          </cell>
          <cell r="FJ241">
            <v>48239.28</v>
          </cell>
          <cell r="FK241">
            <v>41465.49</v>
          </cell>
          <cell r="FL241">
            <v>3829.6831968651454</v>
          </cell>
          <cell r="FM241">
            <v>1139.1263458106582</v>
          </cell>
          <cell r="FN241">
            <v>1590.8014385966756</v>
          </cell>
          <cell r="FO241">
            <v>39549.211171301606</v>
          </cell>
          <cell r="FP241">
            <v>24470.820853244768</v>
          </cell>
          <cell r="FQ241">
            <v>31293.971394181102</v>
          </cell>
        </row>
        <row r="242">
          <cell r="D242" t="str">
            <v>7144p</v>
          </cell>
          <cell r="E242" t="str">
            <v>Naknade za priređivanje igara na sreću</v>
          </cell>
          <cell r="F242"/>
          <cell r="G242"/>
          <cell r="H242"/>
          <cell r="I242"/>
          <cell r="J242"/>
          <cell r="K242"/>
          <cell r="L242"/>
          <cell r="M242"/>
          <cell r="N242"/>
          <cell r="O242"/>
          <cell r="P242"/>
          <cell r="Q242"/>
          <cell r="R242"/>
          <cell r="S242"/>
          <cell r="T242"/>
          <cell r="U242"/>
          <cell r="V242"/>
          <cell r="W242"/>
          <cell r="X242"/>
          <cell r="Y242"/>
          <cell r="Z242"/>
          <cell r="AA242"/>
          <cell r="AB242"/>
          <cell r="AC242"/>
          <cell r="AD242"/>
          <cell r="AE242"/>
          <cell r="AF242"/>
          <cell r="AG242"/>
          <cell r="AH242"/>
          <cell r="AI242"/>
          <cell r="AJ242"/>
          <cell r="AK242"/>
          <cell r="AL242"/>
          <cell r="AM242"/>
          <cell r="AN242"/>
          <cell r="AO242"/>
          <cell r="AP242"/>
          <cell r="AQ242"/>
          <cell r="AR242"/>
          <cell r="AS242"/>
          <cell r="AT242"/>
          <cell r="AU242"/>
          <cell r="AV242"/>
          <cell r="AW242"/>
          <cell r="AX242"/>
          <cell r="AY242"/>
          <cell r="AZ242"/>
          <cell r="BA242"/>
          <cell r="BB242"/>
          <cell r="BC242"/>
          <cell r="BD242"/>
          <cell r="BE242"/>
          <cell r="BF242"/>
          <cell r="BG242"/>
          <cell r="BH242"/>
          <cell r="BI242"/>
          <cell r="BJ242"/>
          <cell r="BK242"/>
          <cell r="BL242"/>
          <cell r="BM242"/>
          <cell r="BN242"/>
          <cell r="BO242"/>
          <cell r="BP242"/>
          <cell r="BQ242"/>
          <cell r="BR242"/>
          <cell r="BS242"/>
          <cell r="BT242"/>
          <cell r="BU242"/>
          <cell r="BV242"/>
          <cell r="BW242"/>
          <cell r="BX242"/>
          <cell r="BY242"/>
          <cell r="BZ242"/>
          <cell r="CA242"/>
          <cell r="CB242"/>
          <cell r="CC242"/>
          <cell r="CD242"/>
          <cell r="CE242"/>
          <cell r="CF242"/>
          <cell r="CG242"/>
          <cell r="CH242"/>
          <cell r="CI242"/>
          <cell r="CJ242"/>
          <cell r="CK242"/>
          <cell r="CL242">
            <v>179354.57666904427</v>
          </cell>
          <cell r="CM242">
            <v>243144.83571010665</v>
          </cell>
          <cell r="CN242">
            <v>272906.32295692031</v>
          </cell>
          <cell r="CO242">
            <v>221192.91748194481</v>
          </cell>
          <cell r="CP242">
            <v>207998.45917902872</v>
          </cell>
          <cell r="CQ242">
            <v>199861.55134658315</v>
          </cell>
          <cell r="CR242">
            <v>279922.60601668584</v>
          </cell>
          <cell r="CS242">
            <v>259024.3495760845</v>
          </cell>
          <cell r="CT242">
            <v>163486.81222208266</v>
          </cell>
          <cell r="CU242">
            <v>229512.62016446379</v>
          </cell>
          <cell r="CV242">
            <v>278941.99950558663</v>
          </cell>
          <cell r="CW242">
            <v>363990.4823728159</v>
          </cell>
          <cell r="CX242">
            <v>218156.88822096359</v>
          </cell>
          <cell r="CY242">
            <v>255882.09299293195</v>
          </cell>
          <cell r="CZ242">
            <v>308454.01078105619</v>
          </cell>
          <cell r="DA242">
            <v>291256.03931849444</v>
          </cell>
          <cell r="DB242">
            <v>209319.05160094475</v>
          </cell>
          <cell r="DC242">
            <v>235732.32623325672</v>
          </cell>
          <cell r="DD242">
            <v>266247.77742806828</v>
          </cell>
          <cell r="DE242">
            <v>225983.32279932156</v>
          </cell>
          <cell r="DF242">
            <v>293786.09202076163</v>
          </cell>
          <cell r="DG242">
            <v>277605.57542804343</v>
          </cell>
          <cell r="DH242">
            <v>365063.29270523117</v>
          </cell>
          <cell r="DI242">
            <v>318856.58209443517</v>
          </cell>
          <cell r="DJ242">
            <v>319445.92309650168</v>
          </cell>
          <cell r="DK242">
            <v>318998.73382201703</v>
          </cell>
          <cell r="DL242">
            <v>294245.32468477928</v>
          </cell>
          <cell r="DM242">
            <v>265752.19135447987</v>
          </cell>
          <cell r="DN242">
            <v>214453.45539554683</v>
          </cell>
          <cell r="DO242">
            <v>280565.80798209948</v>
          </cell>
          <cell r="DP242">
            <v>345425.66023546911</v>
          </cell>
          <cell r="DQ242">
            <v>348533.94181510853</v>
          </cell>
          <cell r="DR242">
            <v>389407.98697328207</v>
          </cell>
          <cell r="DS242">
            <v>321498.02781153622</v>
          </cell>
          <cell r="DT242">
            <v>366619.64391910145</v>
          </cell>
          <cell r="DU242">
            <v>274723.21556605666</v>
          </cell>
          <cell r="DV242">
            <v>274866.6104062238</v>
          </cell>
          <cell r="DW242">
            <v>368642.02921444015</v>
          </cell>
          <cell r="DX242">
            <v>373455.37733147142</v>
          </cell>
          <cell r="DY242">
            <v>362572.87190317904</v>
          </cell>
          <cell r="DZ242">
            <v>341207.70178984426</v>
          </cell>
          <cell r="EA242">
            <v>415382.0270263236</v>
          </cell>
          <cell r="EB242">
            <v>509333.37649965467</v>
          </cell>
          <cell r="EC242">
            <v>579898.66962424282</v>
          </cell>
          <cell r="ED242">
            <v>598752.92395899515</v>
          </cell>
          <cell r="EE242">
            <v>463510.2518175203</v>
          </cell>
          <cell r="EF242">
            <v>525421.49813459138</v>
          </cell>
          <cell r="EG242">
            <v>549932.64107979089</v>
          </cell>
          <cell r="EH242">
            <v>492866.98583789798</v>
          </cell>
          <cell r="EI242">
            <v>683663.55508383294</v>
          </cell>
          <cell r="EJ242">
            <v>620353.08767352952</v>
          </cell>
          <cell r="EK242">
            <v>553422.43768277008</v>
          </cell>
          <cell r="EL242">
            <v>585803.27221382991</v>
          </cell>
          <cell r="EM242">
            <v>610193.81055610324</v>
          </cell>
          <cell r="EN242">
            <v>683917.63145641016</v>
          </cell>
          <cell r="EO242">
            <v>710331.7465520018</v>
          </cell>
          <cell r="EP242">
            <v>833999.64311835845</v>
          </cell>
          <cell r="EQ242">
            <v>992432.21106913115</v>
          </cell>
          <cell r="ER242">
            <v>707539.31377769227</v>
          </cell>
          <cell r="ES242">
            <v>833165.91557498614</v>
          </cell>
          <cell r="ET242">
            <v>564026.22</v>
          </cell>
          <cell r="EU242">
            <v>552007.56999999995</v>
          </cell>
          <cell r="EV242">
            <v>707063.83</v>
          </cell>
          <cell r="EW242">
            <v>581397.98</v>
          </cell>
          <cell r="EX242">
            <v>573080.97</v>
          </cell>
          <cell r="EY242">
            <v>1574566.11</v>
          </cell>
          <cell r="EZ242">
            <v>808813.86906079983</v>
          </cell>
          <cell r="FA242">
            <v>839144.32845079969</v>
          </cell>
          <cell r="FB242">
            <v>981148.10563879996</v>
          </cell>
          <cell r="FC242">
            <v>1163071.0112857998</v>
          </cell>
          <cell r="FD242">
            <v>835937.86976179981</v>
          </cell>
          <cell r="FE242">
            <v>980190.76372879976</v>
          </cell>
          <cell r="FF242">
            <v>654304.80000000005</v>
          </cell>
          <cell r="FG242">
            <v>660078.18000000005</v>
          </cell>
          <cell r="FH242">
            <v>634606.16</v>
          </cell>
          <cell r="FI242">
            <v>1775211.97</v>
          </cell>
          <cell r="FJ242">
            <v>687337.58</v>
          </cell>
          <cell r="FK242">
            <v>695892.2</v>
          </cell>
          <cell r="FL242">
            <v>963999.18196154176</v>
          </cell>
          <cell r="FM242">
            <v>816976.60377219575</v>
          </cell>
          <cell r="FN242">
            <v>918213.34360661427</v>
          </cell>
          <cell r="FO242">
            <v>944800.52110534231</v>
          </cell>
          <cell r="FP242">
            <v>826436.47532958095</v>
          </cell>
          <cell r="FQ242">
            <v>903868.87682472612</v>
          </cell>
        </row>
        <row r="243">
          <cell r="D243" t="str">
            <v>7148p</v>
          </cell>
          <cell r="E243" t="str">
            <v>Naknada za puteve</v>
          </cell>
          <cell r="F243"/>
          <cell r="G243"/>
          <cell r="H243"/>
          <cell r="I243"/>
          <cell r="J243"/>
          <cell r="K243"/>
          <cell r="L243"/>
          <cell r="M243"/>
          <cell r="N243"/>
          <cell r="O243"/>
          <cell r="P243"/>
          <cell r="Q243"/>
          <cell r="R243"/>
          <cell r="S243"/>
          <cell r="T243"/>
          <cell r="U243"/>
          <cell r="V243"/>
          <cell r="W243"/>
          <cell r="X243"/>
          <cell r="Y243"/>
          <cell r="Z243"/>
          <cell r="AA243"/>
          <cell r="AB243"/>
          <cell r="AC243"/>
          <cell r="AD243"/>
          <cell r="AE243"/>
          <cell r="AF243"/>
          <cell r="AG243"/>
          <cell r="AH243"/>
          <cell r="AI243"/>
          <cell r="AJ243"/>
          <cell r="AK243"/>
          <cell r="AL243"/>
          <cell r="AM243"/>
          <cell r="AN243"/>
          <cell r="AO243"/>
          <cell r="AP243"/>
          <cell r="AQ243"/>
          <cell r="AR243"/>
          <cell r="AS243"/>
          <cell r="AT243"/>
          <cell r="AU243"/>
          <cell r="AV243"/>
          <cell r="AW243"/>
          <cell r="AX243"/>
          <cell r="AY243"/>
          <cell r="AZ243"/>
          <cell r="BA243"/>
          <cell r="BB243"/>
          <cell r="BC243"/>
          <cell r="BD243"/>
          <cell r="BE243"/>
          <cell r="BF243"/>
          <cell r="BG243"/>
          <cell r="BH243"/>
          <cell r="BI243"/>
          <cell r="BJ243"/>
          <cell r="BK243"/>
          <cell r="BL243"/>
          <cell r="BM243"/>
          <cell r="BN243"/>
          <cell r="BO243"/>
          <cell r="BP243"/>
          <cell r="BQ243"/>
          <cell r="BR243"/>
          <cell r="BS243"/>
          <cell r="BT243"/>
          <cell r="BU243"/>
          <cell r="BV243"/>
          <cell r="BW243"/>
          <cell r="BX243"/>
          <cell r="BY243"/>
          <cell r="BZ243"/>
          <cell r="CA243"/>
          <cell r="CB243"/>
          <cell r="CC243"/>
          <cell r="CD243"/>
          <cell r="CE243"/>
          <cell r="CF243"/>
          <cell r="CG243"/>
          <cell r="CH243"/>
          <cell r="CI243"/>
          <cell r="CJ243"/>
          <cell r="CK243"/>
          <cell r="CL243">
            <v>296047.35467364622</v>
          </cell>
          <cell r="CM243">
            <v>263097.27733410237</v>
          </cell>
          <cell r="CN243">
            <v>258207.78749936659</v>
          </cell>
          <cell r="CO243">
            <v>252033.27327615619</v>
          </cell>
          <cell r="CP243">
            <v>393422.49566954153</v>
          </cell>
          <cell r="CQ243">
            <v>426928.76100874052</v>
          </cell>
          <cell r="CR243">
            <v>419857.98023353948</v>
          </cell>
          <cell r="CS243">
            <v>387071.55225916719</v>
          </cell>
          <cell r="CT243">
            <v>657472.1958811942</v>
          </cell>
          <cell r="CU243">
            <v>206724.58866331077</v>
          </cell>
          <cell r="CV243">
            <v>263469.42623368697</v>
          </cell>
          <cell r="CW243">
            <v>214540.13832752779</v>
          </cell>
          <cell r="CX243">
            <v>183579.79065691191</v>
          </cell>
          <cell r="CY243">
            <v>170354.4182538364</v>
          </cell>
          <cell r="CZ243">
            <v>210009.94619420799</v>
          </cell>
          <cell r="DA243">
            <v>251630.44241899281</v>
          </cell>
          <cell r="DB243">
            <v>223289.79532645864</v>
          </cell>
          <cell r="DC243">
            <v>351783.78129680996</v>
          </cell>
          <cell r="DD243">
            <v>404590.35850671574</v>
          </cell>
          <cell r="DE243">
            <v>357989.68957817386</v>
          </cell>
          <cell r="DF243">
            <v>250924.7303258453</v>
          </cell>
          <cell r="DG243">
            <v>578231.79621344688</v>
          </cell>
          <cell r="DH243">
            <v>177457.81689161048</v>
          </cell>
          <cell r="DI243">
            <v>195909.45190988353</v>
          </cell>
          <cell r="DJ243">
            <v>144822.06243446615</v>
          </cell>
          <cell r="DK243">
            <v>125880.18416241767</v>
          </cell>
          <cell r="DL243">
            <v>219860.66482738673</v>
          </cell>
          <cell r="DM243">
            <v>274067.16827258805</v>
          </cell>
          <cell r="DN243">
            <v>306742.0420159304</v>
          </cell>
          <cell r="DO243">
            <v>389633.80794306961</v>
          </cell>
          <cell r="DP243">
            <v>372762.78747373755</v>
          </cell>
          <cell r="DQ243">
            <v>482296.22835699632</v>
          </cell>
          <cell r="DR243">
            <v>293579.60102164681</v>
          </cell>
          <cell r="DS243">
            <v>356487.65089904441</v>
          </cell>
          <cell r="DT243">
            <v>219114.74615508804</v>
          </cell>
          <cell r="DU243">
            <v>237620.11436197895</v>
          </cell>
          <cell r="DV243">
            <v>84616.60472449426</v>
          </cell>
          <cell r="DW243">
            <v>77821.616741707548</v>
          </cell>
          <cell r="DX243">
            <v>106862.51133505894</v>
          </cell>
          <cell r="DY243">
            <v>129716.10897599667</v>
          </cell>
          <cell r="DZ243">
            <v>222198.12095220754</v>
          </cell>
          <cell r="EA243">
            <v>570153.49564384483</v>
          </cell>
          <cell r="EB243">
            <v>582555.39105268521</v>
          </cell>
          <cell r="EC243">
            <v>707919.34202449047</v>
          </cell>
          <cell r="ED243">
            <v>744070.32411620161</v>
          </cell>
          <cell r="EE243">
            <v>535838.42520718498</v>
          </cell>
          <cell r="EF243">
            <v>376519.01470367727</v>
          </cell>
          <cell r="EG243">
            <v>237713.3689315794</v>
          </cell>
          <cell r="EH243">
            <v>140693.51064336361</v>
          </cell>
          <cell r="EI243">
            <v>136488.8640418959</v>
          </cell>
          <cell r="EJ243">
            <v>273154.91395946842</v>
          </cell>
          <cell r="EK243">
            <v>248333.35994739988</v>
          </cell>
          <cell r="EL243">
            <v>276256.70449231</v>
          </cell>
          <cell r="EM243">
            <v>489335.9365225854</v>
          </cell>
          <cell r="EN243">
            <v>668072.73027239926</v>
          </cell>
          <cell r="EO243">
            <v>384274.41653134575</v>
          </cell>
          <cell r="EP243">
            <v>1019558.9221762291</v>
          </cell>
          <cell r="EQ243">
            <v>289500.15704486938</v>
          </cell>
          <cell r="ER243">
            <v>274610.02074888558</v>
          </cell>
          <cell r="ES243">
            <v>354985.8581213305</v>
          </cell>
          <cell r="ET243">
            <v>202641</v>
          </cell>
          <cell r="EU243">
            <v>112102.37</v>
          </cell>
          <cell r="EV243">
            <v>275039.51</v>
          </cell>
          <cell r="EW243">
            <v>232219.69</v>
          </cell>
          <cell r="EX243">
            <v>259238.01</v>
          </cell>
          <cell r="EY243">
            <v>411052.69</v>
          </cell>
          <cell r="EZ243">
            <v>408608.91921992507</v>
          </cell>
          <cell r="FA243">
            <v>359052.29337502766</v>
          </cell>
          <cell r="FB243">
            <v>796654.93853226851</v>
          </cell>
          <cell r="FC243">
            <v>298305.8538680065</v>
          </cell>
          <cell r="FD243">
            <v>279151.26407301734</v>
          </cell>
          <cell r="FE243">
            <v>330849.48508459091</v>
          </cell>
          <cell r="FF243">
            <v>106207.67</v>
          </cell>
          <cell r="FG243">
            <v>203595.89</v>
          </cell>
          <cell r="FH243">
            <v>241900.04</v>
          </cell>
          <cell r="FI243">
            <v>248172.78</v>
          </cell>
          <cell r="FJ243">
            <v>300826.94</v>
          </cell>
          <cell r="FK243">
            <v>367688.93</v>
          </cell>
          <cell r="FL243">
            <v>437561.45783439319</v>
          </cell>
          <cell r="FM243">
            <v>373492.30937615345</v>
          </cell>
          <cell r="FN243">
            <v>267665.67148390395</v>
          </cell>
          <cell r="FO243">
            <v>283675.59637904644</v>
          </cell>
          <cell r="FP243">
            <v>240308.10538930705</v>
          </cell>
          <cell r="FQ243">
            <v>241438.34133719554</v>
          </cell>
        </row>
        <row r="244">
          <cell r="D244" t="str">
            <v>7149p</v>
          </cell>
          <cell r="E244" t="str">
            <v>Ostale naknade</v>
          </cell>
          <cell r="F244"/>
          <cell r="G244"/>
          <cell r="H244"/>
          <cell r="I244"/>
          <cell r="J244"/>
          <cell r="K244"/>
          <cell r="L244"/>
          <cell r="M244"/>
          <cell r="N244"/>
          <cell r="O244"/>
          <cell r="P244"/>
          <cell r="Q244"/>
          <cell r="R244"/>
          <cell r="S244"/>
          <cell r="T244"/>
          <cell r="U244"/>
          <cell r="V244"/>
          <cell r="W244"/>
          <cell r="X244"/>
          <cell r="Y244"/>
          <cell r="Z244"/>
          <cell r="AA244"/>
          <cell r="AB244"/>
          <cell r="AC244"/>
          <cell r="AD244"/>
          <cell r="AE244"/>
          <cell r="AF244"/>
          <cell r="AG244"/>
          <cell r="AH244"/>
          <cell r="AI244"/>
          <cell r="AJ244"/>
          <cell r="AK244"/>
          <cell r="AL244"/>
          <cell r="AM244"/>
          <cell r="AN244"/>
          <cell r="AO244"/>
          <cell r="AP244"/>
          <cell r="AQ244"/>
          <cell r="AR244"/>
          <cell r="AS244"/>
          <cell r="AT244"/>
          <cell r="AU244"/>
          <cell r="AV244"/>
          <cell r="AW244"/>
          <cell r="AX244"/>
          <cell r="AY244"/>
          <cell r="AZ244"/>
          <cell r="BA244"/>
          <cell r="BB244"/>
          <cell r="BC244"/>
          <cell r="BD244"/>
          <cell r="BE244"/>
          <cell r="BF244"/>
          <cell r="BG244"/>
          <cell r="BH244"/>
          <cell r="BI244"/>
          <cell r="BJ244"/>
          <cell r="BK244"/>
          <cell r="BL244"/>
          <cell r="BM244"/>
          <cell r="BN244"/>
          <cell r="BO244"/>
          <cell r="BP244"/>
          <cell r="BQ244"/>
          <cell r="BR244"/>
          <cell r="BS244"/>
          <cell r="BT244"/>
          <cell r="BU244"/>
          <cell r="BV244"/>
          <cell r="BW244"/>
          <cell r="BX244"/>
          <cell r="BY244"/>
          <cell r="BZ244"/>
          <cell r="CA244"/>
          <cell r="CB244"/>
          <cell r="CC244"/>
          <cell r="CD244"/>
          <cell r="CE244"/>
          <cell r="CF244"/>
          <cell r="CG244"/>
          <cell r="CH244"/>
          <cell r="CI244"/>
          <cell r="CJ244"/>
          <cell r="CK244"/>
          <cell r="CL244">
            <v>143936.23583426693</v>
          </cell>
          <cell r="CM244">
            <v>276953.59591870417</v>
          </cell>
          <cell r="CN244">
            <v>153923.92339675705</v>
          </cell>
          <cell r="CO244">
            <v>884797.20269732864</v>
          </cell>
          <cell r="CP244">
            <v>182474.89665425106</v>
          </cell>
          <cell r="CQ244">
            <v>168082.99010499663</v>
          </cell>
          <cell r="CR244">
            <v>1091742.087938728</v>
          </cell>
          <cell r="CS244">
            <v>151004.93896901025</v>
          </cell>
          <cell r="CT244">
            <v>209496.32691722366</v>
          </cell>
          <cell r="CU244">
            <v>301002.38443604641</v>
          </cell>
          <cell r="CV244">
            <v>153753.64206304651</v>
          </cell>
          <cell r="CW244">
            <v>256163.44594317174</v>
          </cell>
          <cell r="CX244">
            <v>382691.86892300961</v>
          </cell>
          <cell r="CY244">
            <v>546360.51911575894</v>
          </cell>
          <cell r="CZ244">
            <v>688986.50015430432</v>
          </cell>
          <cell r="DA244">
            <v>98711.216119666002</v>
          </cell>
          <cell r="DB244">
            <v>73947.373394466355</v>
          </cell>
          <cell r="DC244">
            <v>139461.13398961752</v>
          </cell>
          <cell r="DD244">
            <v>160571.2969584376</v>
          </cell>
          <cell r="DE244">
            <v>94937.00458792159</v>
          </cell>
          <cell r="DF244">
            <v>323212.76571102644</v>
          </cell>
          <cell r="DG244">
            <v>164139.83342686231</v>
          </cell>
          <cell r="DH244">
            <v>452436.956439993</v>
          </cell>
          <cell r="DI244">
            <v>155701.09690783496</v>
          </cell>
          <cell r="DJ244">
            <v>494636.87328234053</v>
          </cell>
          <cell r="DK244">
            <v>206127.48968652874</v>
          </cell>
          <cell r="DL244">
            <v>117844.64373861274</v>
          </cell>
          <cell r="DM244">
            <v>29005.833178814471</v>
          </cell>
          <cell r="DN244">
            <v>438636.16407623084</v>
          </cell>
          <cell r="DO244">
            <v>311120.38779153361</v>
          </cell>
          <cell r="DP244">
            <v>270623.02589880384</v>
          </cell>
          <cell r="DQ244">
            <v>57689.035864547768</v>
          </cell>
          <cell r="DR244">
            <v>181573.79639061712</v>
          </cell>
          <cell r="DS244">
            <v>408871.0720941028</v>
          </cell>
          <cell r="DT244">
            <v>218163.61219474112</v>
          </cell>
          <cell r="DU244">
            <v>398488.78284660232</v>
          </cell>
          <cell r="DV244">
            <v>314822.27660891699</v>
          </cell>
          <cell r="DW244">
            <v>251374.00364091332</v>
          </cell>
          <cell r="DX244">
            <v>500426.12967162381</v>
          </cell>
          <cell r="DY244">
            <v>133480.47206815367</v>
          </cell>
          <cell r="DZ244">
            <v>477973.76453493466</v>
          </cell>
          <cell r="EA244">
            <v>369320.42172196513</v>
          </cell>
          <cell r="EB244">
            <v>466505.68454049353</v>
          </cell>
          <cell r="EC244">
            <v>158283.98513983781</v>
          </cell>
          <cell r="ED244">
            <v>287020.6855660039</v>
          </cell>
          <cell r="EE244">
            <v>922467.94211029971</v>
          </cell>
          <cell r="EF244">
            <v>310738.11720032163</v>
          </cell>
          <cell r="EG244">
            <v>401682.0374982591</v>
          </cell>
          <cell r="EH244">
            <v>879313.81627739081</v>
          </cell>
          <cell r="EI244">
            <v>281749.44570617698</v>
          </cell>
          <cell r="EJ244">
            <v>321869.95743084693</v>
          </cell>
          <cell r="EK244">
            <v>1034996.1804342078</v>
          </cell>
          <cell r="EL244">
            <v>263868.69203078677</v>
          </cell>
          <cell r="EM244">
            <v>387671.99464153405</v>
          </cell>
          <cell r="EN244">
            <v>1080476.3643678469</v>
          </cell>
          <cell r="EO244">
            <v>347417.39223819779</v>
          </cell>
          <cell r="EP244">
            <v>467416.38764105923</v>
          </cell>
          <cell r="EQ244">
            <v>1197599.8571213919</v>
          </cell>
          <cell r="ER244">
            <v>359542.15693615889</v>
          </cell>
          <cell r="ES244">
            <v>349379.09851760149</v>
          </cell>
          <cell r="ET244">
            <v>856147.47</v>
          </cell>
          <cell r="EU244">
            <v>1035296.43</v>
          </cell>
          <cell r="EV244">
            <v>510978.97</v>
          </cell>
          <cell r="EW244">
            <v>1324875.1499999999</v>
          </cell>
          <cell r="EX244">
            <v>315868.19</v>
          </cell>
          <cell r="EY244">
            <v>444544.73</v>
          </cell>
          <cell r="EZ244">
            <v>1052819.6538434231</v>
          </cell>
          <cell r="FA244">
            <v>298793.30344781693</v>
          </cell>
          <cell r="FB244">
            <v>466155.7376723995</v>
          </cell>
          <cell r="FC244">
            <v>993979.36175438785</v>
          </cell>
          <cell r="FD244">
            <v>518464.28015413362</v>
          </cell>
          <cell r="FE244">
            <v>761492.32575512072</v>
          </cell>
          <cell r="FF244">
            <v>1392404.68</v>
          </cell>
          <cell r="FG244">
            <v>519360.5</v>
          </cell>
          <cell r="FH244">
            <v>720883.81</v>
          </cell>
          <cell r="FI244">
            <v>887995.83</v>
          </cell>
          <cell r="FJ244">
            <v>376418.09</v>
          </cell>
          <cell r="FK244">
            <v>729681.57</v>
          </cell>
          <cell r="FL244">
            <v>1844605.8128453919</v>
          </cell>
          <cell r="FM244">
            <v>628508.80236498977</v>
          </cell>
          <cell r="FN244">
            <v>937985.35482457001</v>
          </cell>
          <cell r="FO244">
            <v>1627558.8697496764</v>
          </cell>
          <cell r="FP244">
            <v>1144694.2395775015</v>
          </cell>
          <cell r="FQ244">
            <v>1000206.07743787</v>
          </cell>
        </row>
        <row r="245">
          <cell r="A245"/>
          <cell r="B245"/>
          <cell r="C245">
            <v>715</v>
          </cell>
          <cell r="D245" t="str">
            <v>715p</v>
          </cell>
          <cell r="E245" t="str">
            <v>Ostali prihodi</v>
          </cell>
          <cell r="F245"/>
          <cell r="G245"/>
          <cell r="H245"/>
          <cell r="I245"/>
          <cell r="J245"/>
          <cell r="K245"/>
          <cell r="L245"/>
          <cell r="M245"/>
          <cell r="N245"/>
          <cell r="O245"/>
          <cell r="P245"/>
          <cell r="Q245"/>
          <cell r="R245"/>
          <cell r="S245"/>
          <cell r="T245"/>
          <cell r="U245"/>
          <cell r="V245"/>
          <cell r="W245"/>
          <cell r="X245"/>
          <cell r="Y245"/>
          <cell r="Z245"/>
          <cell r="AA245"/>
          <cell r="AB245"/>
          <cell r="AC245"/>
          <cell r="AD245"/>
          <cell r="AE245"/>
          <cell r="AF245"/>
          <cell r="AG245"/>
          <cell r="AH245"/>
          <cell r="AI245"/>
          <cell r="AJ245"/>
          <cell r="AK245"/>
          <cell r="AL245"/>
          <cell r="AM245"/>
          <cell r="AN245"/>
          <cell r="AO245"/>
          <cell r="AP245"/>
          <cell r="AQ245"/>
          <cell r="AR245"/>
          <cell r="AS245"/>
          <cell r="AT245"/>
          <cell r="AU245"/>
          <cell r="AV245"/>
          <cell r="AW245"/>
          <cell r="AX245"/>
          <cell r="AY245"/>
          <cell r="AZ245"/>
          <cell r="BA245"/>
          <cell r="BB245"/>
          <cell r="BC245"/>
          <cell r="BD245"/>
          <cell r="BE245"/>
          <cell r="BF245"/>
          <cell r="BG245"/>
          <cell r="BH245"/>
          <cell r="BI245"/>
          <cell r="BJ245"/>
          <cell r="BK245"/>
          <cell r="BL245"/>
          <cell r="BM245"/>
          <cell r="BN245"/>
          <cell r="BO245"/>
          <cell r="BP245"/>
          <cell r="BQ245"/>
          <cell r="BR245"/>
          <cell r="BS245"/>
          <cell r="BT245"/>
          <cell r="BU245"/>
          <cell r="BV245"/>
          <cell r="BW245"/>
          <cell r="BX245"/>
          <cell r="BY245"/>
          <cell r="BZ245"/>
          <cell r="CA245"/>
          <cell r="CB245"/>
          <cell r="CC245"/>
          <cell r="CD245"/>
          <cell r="CE245"/>
          <cell r="CF245"/>
          <cell r="CG245"/>
          <cell r="CH245"/>
          <cell r="CI245"/>
          <cell r="CJ245"/>
          <cell r="CK245"/>
          <cell r="CL245">
            <v>923442.3429132913</v>
          </cell>
          <cell r="CM245">
            <v>1777418.9190493901</v>
          </cell>
          <cell r="CN245">
            <v>2321412.8253925741</v>
          </cell>
          <cell r="CO245">
            <v>1637829.2535735941</v>
          </cell>
          <cell r="CP245">
            <v>1886272.7717710272</v>
          </cell>
          <cell r="CQ245">
            <v>1533956.11443653</v>
          </cell>
          <cell r="CR245">
            <v>3092390.5965000256</v>
          </cell>
          <cell r="CS245">
            <v>2409748.3951187199</v>
          </cell>
          <cell r="CT245">
            <v>1476812.0861061718</v>
          </cell>
          <cell r="CU245">
            <v>1888437.4129044577</v>
          </cell>
          <cell r="CV245">
            <v>2006775.4309992469</v>
          </cell>
          <cell r="CW245">
            <v>8463643.2651979905</v>
          </cell>
          <cell r="CX245">
            <v>2128432.1735986122</v>
          </cell>
          <cell r="CY245">
            <v>1320017.4642991112</v>
          </cell>
          <cell r="CZ245">
            <v>1521512.068415079</v>
          </cell>
          <cell r="DA245">
            <v>2595680.0159037258</v>
          </cell>
          <cell r="DB245">
            <v>2783027.0466008885</v>
          </cell>
          <cell r="DC245">
            <v>1934475.5951932021</v>
          </cell>
          <cell r="DD245">
            <v>3103592.0848331661</v>
          </cell>
          <cell r="DE245">
            <v>2451881.0862679579</v>
          </cell>
          <cell r="DF245">
            <v>2469058.8016255274</v>
          </cell>
          <cell r="DG245">
            <v>2200822.8981059212</v>
          </cell>
          <cell r="DH245">
            <v>4135986.1632531187</v>
          </cell>
          <cell r="DI245">
            <v>4766285.5166419055</v>
          </cell>
          <cell r="DJ245">
            <v>2409154.3623507507</v>
          </cell>
          <cell r="DK245">
            <v>1483280.3928009064</v>
          </cell>
          <cell r="DL245">
            <v>2006908.1745379991</v>
          </cell>
          <cell r="DM245">
            <v>3182289.9559581177</v>
          </cell>
          <cell r="DN245">
            <v>4231375.2243007179</v>
          </cell>
          <cell r="DO245">
            <v>3386393.9761406584</v>
          </cell>
          <cell r="DP245">
            <v>3090446.9975072816</v>
          </cell>
          <cell r="DQ245">
            <v>3087498.4129390134</v>
          </cell>
          <cell r="DR245">
            <v>2917378.1773197968</v>
          </cell>
          <cell r="DS245">
            <v>2584038.1357656354</v>
          </cell>
          <cell r="DT245">
            <v>3191275.8352530822</v>
          </cell>
          <cell r="DU245">
            <v>5396946.6881590188</v>
          </cell>
          <cell r="DV245">
            <v>3695677.3428100054</v>
          </cell>
          <cell r="DW245">
            <v>2748948.1269429871</v>
          </cell>
          <cell r="DX245">
            <v>3437534.4688711073</v>
          </cell>
          <cell r="DY245">
            <v>4310053.4851114023</v>
          </cell>
          <cell r="DZ245">
            <v>4691720.2243610416</v>
          </cell>
          <cell r="EA245">
            <v>7347424.3207463743</v>
          </cell>
          <cell r="EB245">
            <v>7513005.0166636882</v>
          </cell>
          <cell r="EC245">
            <v>7727362.0985374814</v>
          </cell>
          <cell r="ED245">
            <v>3713024.1621761573</v>
          </cell>
          <cell r="EE245">
            <v>3090680.5408276808</v>
          </cell>
          <cell r="EF245">
            <v>3793073.2615852021</v>
          </cell>
          <cell r="EG245">
            <v>6660284.6574711353</v>
          </cell>
          <cell r="EH245">
            <v>1168350.4302555511</v>
          </cell>
          <cell r="EI245">
            <v>1798869.4036121303</v>
          </cell>
          <cell r="EJ245">
            <v>4217567.8031770149</v>
          </cell>
          <cell r="EK245">
            <v>4791550.5507069705</v>
          </cell>
          <cell r="EL245">
            <v>2759327.8496096786</v>
          </cell>
          <cell r="EM245">
            <v>4234177.9201608691</v>
          </cell>
          <cell r="EN245">
            <v>2756294.0427416707</v>
          </cell>
          <cell r="EO245">
            <v>3422485.7897798368</v>
          </cell>
          <cell r="EP245">
            <v>2475503.0918674311</v>
          </cell>
          <cell r="EQ245">
            <v>2324139.1651606886</v>
          </cell>
          <cell r="ER245">
            <v>2273693.8538731383</v>
          </cell>
          <cell r="ES245">
            <v>5169176.3101685084</v>
          </cell>
          <cell r="ET245">
            <v>2425520.8099999996</v>
          </cell>
          <cell r="EU245">
            <v>1609741.96</v>
          </cell>
          <cell r="EV245">
            <v>2046839.3099999998</v>
          </cell>
          <cell r="EW245">
            <v>5482431.4299999997</v>
          </cell>
          <cell r="EX245">
            <v>2151437.83</v>
          </cell>
          <cell r="EY245">
            <v>2740294.16</v>
          </cell>
          <cell r="EZ245">
            <v>3610099.6149461018</v>
          </cell>
          <cell r="FA245">
            <v>2856432.7673175023</v>
          </cell>
          <cell r="FB245">
            <v>38693622.019299239</v>
          </cell>
          <cell r="FC245">
            <v>3080614.3453884441</v>
          </cell>
          <cell r="FD245">
            <v>2054798.3756645597</v>
          </cell>
          <cell r="FE245">
            <v>4981072.0471647922</v>
          </cell>
          <cell r="FF245">
            <v>1567288.04</v>
          </cell>
          <cell r="FG245">
            <v>2199531.1</v>
          </cell>
          <cell r="FH245">
            <v>3194097.81</v>
          </cell>
          <cell r="FI245">
            <v>2385711.15</v>
          </cell>
          <cell r="FJ245">
            <v>7159438.3900000006</v>
          </cell>
          <cell r="FK245">
            <v>3263135.44</v>
          </cell>
          <cell r="FL245">
            <v>3782335.0282840966</v>
          </cell>
          <cell r="FM245">
            <v>3340173.0404689522</v>
          </cell>
          <cell r="FN245">
            <v>2689732.0664405972</v>
          </cell>
          <cell r="FO245">
            <v>37215962.809770532</v>
          </cell>
          <cell r="FP245">
            <v>3512092.3071244648</v>
          </cell>
          <cell r="FQ245">
            <v>7138953.7303113183</v>
          </cell>
          <cell r="FR245"/>
        </row>
        <row r="246">
          <cell r="D246" t="str">
            <v>7151p</v>
          </cell>
          <cell r="E246" t="str">
            <v>Prihodi od kapitala</v>
          </cell>
          <cell r="F246"/>
          <cell r="G246"/>
          <cell r="H246"/>
          <cell r="I246"/>
          <cell r="J246"/>
          <cell r="K246"/>
          <cell r="L246"/>
          <cell r="M246"/>
          <cell r="N246"/>
          <cell r="O246"/>
          <cell r="P246"/>
          <cell r="Q246"/>
          <cell r="R246"/>
          <cell r="S246"/>
          <cell r="T246"/>
          <cell r="U246"/>
          <cell r="V246"/>
          <cell r="W246"/>
          <cell r="X246"/>
          <cell r="Y246"/>
          <cell r="Z246"/>
          <cell r="AA246"/>
          <cell r="AB246"/>
          <cell r="AC246"/>
          <cell r="AD246"/>
          <cell r="AE246"/>
          <cell r="AF246"/>
          <cell r="AG246"/>
          <cell r="AH246"/>
          <cell r="AI246"/>
          <cell r="AJ246"/>
          <cell r="AK246"/>
          <cell r="AL246"/>
          <cell r="AM246"/>
          <cell r="AN246"/>
          <cell r="AO246"/>
          <cell r="AP246"/>
          <cell r="AQ246"/>
          <cell r="AR246"/>
          <cell r="AS246"/>
          <cell r="AT246"/>
          <cell r="AU246"/>
          <cell r="AV246"/>
          <cell r="AW246"/>
          <cell r="AX246"/>
          <cell r="AY246"/>
          <cell r="AZ246"/>
          <cell r="BA246"/>
          <cell r="BB246"/>
          <cell r="BC246"/>
          <cell r="BD246"/>
          <cell r="BE246"/>
          <cell r="BF246"/>
          <cell r="BG246"/>
          <cell r="BH246"/>
          <cell r="BI246"/>
          <cell r="BJ246"/>
          <cell r="BK246"/>
          <cell r="BL246"/>
          <cell r="BM246"/>
          <cell r="BN246"/>
          <cell r="BO246"/>
          <cell r="BP246"/>
          <cell r="BQ246"/>
          <cell r="BR246"/>
          <cell r="BS246"/>
          <cell r="BT246"/>
          <cell r="BU246"/>
          <cell r="BV246"/>
          <cell r="BW246"/>
          <cell r="BX246"/>
          <cell r="BY246"/>
          <cell r="BZ246"/>
          <cell r="CA246"/>
          <cell r="CB246"/>
          <cell r="CC246"/>
          <cell r="CD246"/>
          <cell r="CE246"/>
          <cell r="CF246"/>
          <cell r="CG246"/>
          <cell r="CH246"/>
          <cell r="CI246"/>
          <cell r="CJ246"/>
          <cell r="CK246"/>
          <cell r="CL246">
            <v>98721.240703580421</v>
          </cell>
          <cell r="CM246">
            <v>199006.9554647851</v>
          </cell>
          <cell r="CN246">
            <v>292621.907293392</v>
          </cell>
          <cell r="CO246">
            <v>284997.00106043334</v>
          </cell>
          <cell r="CP246">
            <v>65352.292316141793</v>
          </cell>
          <cell r="CQ246">
            <v>88560.434385360481</v>
          </cell>
          <cell r="CR246">
            <v>1239363.1697599126</v>
          </cell>
          <cell r="CS246">
            <v>88219.936051167344</v>
          </cell>
          <cell r="CT246">
            <v>39016.234769396273</v>
          </cell>
          <cell r="CU246">
            <v>27677.405106364404</v>
          </cell>
          <cell r="CV246">
            <v>537263.99134649755</v>
          </cell>
          <cell r="CW246">
            <v>5854494.6857544566</v>
          </cell>
          <cell r="CX246">
            <v>9591.9361269248839</v>
          </cell>
          <cell r="CY246">
            <v>14192.527552946081</v>
          </cell>
          <cell r="CZ246">
            <v>42685.597995647251</v>
          </cell>
          <cell r="DA246">
            <v>907796.75200148032</v>
          </cell>
          <cell r="DB246">
            <v>233793.93329700391</v>
          </cell>
          <cell r="DC246">
            <v>104006.28981622387</v>
          </cell>
          <cell r="DD246">
            <v>72531.959400060427</v>
          </cell>
          <cell r="DE246">
            <v>7130.6443796449739</v>
          </cell>
          <cell r="DF246">
            <v>29236.203122810326</v>
          </cell>
          <cell r="DG246">
            <v>68741.409645039341</v>
          </cell>
          <cell r="DH246">
            <v>1926287.3644220931</v>
          </cell>
          <cell r="DI246">
            <v>2117612.1246805554</v>
          </cell>
          <cell r="DJ246">
            <v>835593.46597761521</v>
          </cell>
          <cell r="DK246">
            <v>16641.154904242125</v>
          </cell>
          <cell r="DL246">
            <v>83325.284891318326</v>
          </cell>
          <cell r="DM246">
            <v>1049974.2198905707</v>
          </cell>
          <cell r="DN246">
            <v>1266544.8347054499</v>
          </cell>
          <cell r="DO246">
            <v>126965.33533716292</v>
          </cell>
          <cell r="DP246">
            <v>210938.68314856652</v>
          </cell>
          <cell r="DQ246">
            <v>44371.297523195317</v>
          </cell>
          <cell r="DR246">
            <v>243990.78190129937</v>
          </cell>
          <cell r="DS246">
            <v>351811.91558337392</v>
          </cell>
          <cell r="DT246">
            <v>945388.91983147396</v>
          </cell>
          <cell r="DU246">
            <v>1488732.983594971</v>
          </cell>
          <cell r="DV246">
            <v>622243.43742548791</v>
          </cell>
          <cell r="DW246">
            <v>21734.434026843694</v>
          </cell>
          <cell r="DX246">
            <v>281340.35395874374</v>
          </cell>
          <cell r="DY246">
            <v>1019759.8293697287</v>
          </cell>
          <cell r="DZ246">
            <v>384420.98845440196</v>
          </cell>
          <cell r="EA246">
            <v>120000</v>
          </cell>
          <cell r="EB246">
            <v>120000</v>
          </cell>
          <cell r="EC246">
            <v>120000</v>
          </cell>
          <cell r="ED246">
            <v>120000</v>
          </cell>
          <cell r="EE246">
            <v>120000</v>
          </cell>
          <cell r="EF246">
            <v>355667.30266589002</v>
          </cell>
          <cell r="EG246">
            <v>470066.24805447197</v>
          </cell>
          <cell r="EH246">
            <v>30048.644929528429</v>
          </cell>
          <cell r="EI246">
            <v>80473.644045489491</v>
          </cell>
          <cell r="EJ246">
            <v>1404189.093906089</v>
          </cell>
          <cell r="EK246">
            <v>1328416.200613881</v>
          </cell>
          <cell r="EL246">
            <v>450581.90470515285</v>
          </cell>
          <cell r="EM246">
            <v>900688.67790029547</v>
          </cell>
          <cell r="EN246">
            <v>22280.476069529152</v>
          </cell>
          <cell r="EO246">
            <v>442373.01667031931</v>
          </cell>
          <cell r="EP246">
            <v>67111.538100177306</v>
          </cell>
          <cell r="EQ246">
            <v>10991.859729111729</v>
          </cell>
          <cell r="ER246">
            <v>211979.94954489946</v>
          </cell>
          <cell r="ES246">
            <v>111649.12311579252</v>
          </cell>
          <cell r="ET246">
            <v>757682.7</v>
          </cell>
          <cell r="EU246">
            <v>26758.59</v>
          </cell>
          <cell r="EV246">
            <v>211659.24</v>
          </cell>
          <cell r="EW246">
            <v>1943319.77</v>
          </cell>
          <cell r="EX246">
            <v>60036.480000000003</v>
          </cell>
          <cell r="EY246">
            <v>94564.29</v>
          </cell>
          <cell r="EZ246">
            <v>500000</v>
          </cell>
          <cell r="FA246">
            <v>46562.556250299996</v>
          </cell>
          <cell r="FB246">
            <v>36675374.437274866</v>
          </cell>
          <cell r="FC246">
            <v>21499.42739057132</v>
          </cell>
          <cell r="FD246">
            <v>75015.817662992529</v>
          </cell>
          <cell r="FE246">
            <v>391669.17944445845</v>
          </cell>
          <cell r="FF246">
            <v>319074</v>
          </cell>
          <cell r="FG246">
            <v>248883.21</v>
          </cell>
          <cell r="FH246">
            <v>186917.08</v>
          </cell>
          <cell r="FI246">
            <v>63899.67</v>
          </cell>
          <cell r="FJ246">
            <v>3605086.71</v>
          </cell>
          <cell r="FK246">
            <v>707894.38</v>
          </cell>
          <cell r="FL246">
            <v>69107.90889139846</v>
          </cell>
          <cell r="FM246">
            <v>21215.989032920785</v>
          </cell>
          <cell r="FN246">
            <v>641038.65966069698</v>
          </cell>
          <cell r="FO246">
            <v>35029471.377122626</v>
          </cell>
          <cell r="FP246">
            <v>82517.189184354618</v>
          </cell>
          <cell r="FQ246">
            <v>4275778.4187080413</v>
          </cell>
        </row>
        <row r="247">
          <cell r="D247" t="str">
            <v>7152p</v>
          </cell>
          <cell r="E247" t="str">
            <v>Novčane kazne i oduzete imovinske koristi</v>
          </cell>
          <cell r="F247"/>
          <cell r="G247"/>
          <cell r="H247"/>
          <cell r="I247"/>
          <cell r="J247"/>
          <cell r="K247"/>
          <cell r="L247"/>
          <cell r="M247"/>
          <cell r="N247"/>
          <cell r="O247"/>
          <cell r="P247"/>
          <cell r="Q247"/>
          <cell r="R247"/>
          <cell r="S247"/>
          <cell r="T247"/>
          <cell r="U247"/>
          <cell r="V247"/>
          <cell r="W247"/>
          <cell r="X247"/>
          <cell r="Y247"/>
          <cell r="Z247"/>
          <cell r="AA247"/>
          <cell r="AB247"/>
          <cell r="AC247"/>
          <cell r="AD247"/>
          <cell r="AE247"/>
          <cell r="AF247"/>
          <cell r="AG247"/>
          <cell r="AH247"/>
          <cell r="AI247"/>
          <cell r="AJ247"/>
          <cell r="AK247"/>
          <cell r="AL247"/>
          <cell r="AM247"/>
          <cell r="AN247"/>
          <cell r="AO247"/>
          <cell r="AP247"/>
          <cell r="AQ247"/>
          <cell r="AR247"/>
          <cell r="AS247"/>
          <cell r="AT247"/>
          <cell r="AU247"/>
          <cell r="AV247"/>
          <cell r="AW247"/>
          <cell r="AX247"/>
          <cell r="AY247"/>
          <cell r="AZ247"/>
          <cell r="BA247"/>
          <cell r="BB247"/>
          <cell r="BC247"/>
          <cell r="BD247"/>
          <cell r="BE247"/>
          <cell r="BF247"/>
          <cell r="BG247"/>
          <cell r="BH247"/>
          <cell r="BI247"/>
          <cell r="BJ247"/>
          <cell r="BK247"/>
          <cell r="BL247"/>
          <cell r="BM247"/>
          <cell r="BN247"/>
          <cell r="BO247"/>
          <cell r="BP247"/>
          <cell r="BQ247"/>
          <cell r="BR247"/>
          <cell r="BS247"/>
          <cell r="BT247"/>
          <cell r="BU247"/>
          <cell r="BV247"/>
          <cell r="BW247"/>
          <cell r="BX247"/>
          <cell r="BY247"/>
          <cell r="BZ247"/>
          <cell r="CA247"/>
          <cell r="CB247"/>
          <cell r="CC247"/>
          <cell r="CD247"/>
          <cell r="CE247"/>
          <cell r="CF247"/>
          <cell r="CG247"/>
          <cell r="CH247"/>
          <cell r="CI247"/>
          <cell r="CJ247"/>
          <cell r="CK247"/>
          <cell r="CL247">
            <v>383042.28989708459</v>
          </cell>
          <cell r="CM247">
            <v>477254.92582153057</v>
          </cell>
          <cell r="CN247">
            <v>683436.22345265537</v>
          </cell>
          <cell r="CO247">
            <v>618670.23229595972</v>
          </cell>
          <cell r="CP247">
            <v>674710.24948405835</v>
          </cell>
          <cell r="CQ247">
            <v>650321.89490412129</v>
          </cell>
          <cell r="CR247">
            <v>961741.84883892175</v>
          </cell>
          <cell r="CS247">
            <v>1110907.420503031</v>
          </cell>
          <cell r="CT247">
            <v>721846.04987347173</v>
          </cell>
          <cell r="CU247">
            <v>716487.68784240645</v>
          </cell>
          <cell r="CV247">
            <v>710861.44747881312</v>
          </cell>
          <cell r="CW247">
            <v>802065.24626978079</v>
          </cell>
          <cell r="CX247">
            <v>535547.49781744892</v>
          </cell>
          <cell r="CY247">
            <v>740506.73838263343</v>
          </cell>
          <cell r="CZ247">
            <v>726627.07689493673</v>
          </cell>
          <cell r="DA247">
            <v>753352.97544523817</v>
          </cell>
          <cell r="DB247">
            <v>980566.87007629289</v>
          </cell>
          <cell r="DC247">
            <v>1039527.5505012028</v>
          </cell>
          <cell r="DD247">
            <v>1558137.8337055335</v>
          </cell>
          <cell r="DE247">
            <v>1561185.5179963366</v>
          </cell>
          <cell r="DF247">
            <v>1147702.3811617089</v>
          </cell>
          <cell r="DG247">
            <v>885534.92711899593</v>
          </cell>
          <cell r="DH247">
            <v>834922.44557827106</v>
          </cell>
          <cell r="DI247">
            <v>1060462.0751362641</v>
          </cell>
          <cell r="DJ247">
            <v>618473.28954126255</v>
          </cell>
          <cell r="DK247">
            <v>795189.26250700338</v>
          </cell>
          <cell r="DL247">
            <v>847695.85377084219</v>
          </cell>
          <cell r="DM247">
            <v>829750.05719259125</v>
          </cell>
          <cell r="DN247">
            <v>861763.46481877076</v>
          </cell>
          <cell r="DO247">
            <v>1218537.0610503836</v>
          </cell>
          <cell r="DP247">
            <v>1440377.4781782466</v>
          </cell>
          <cell r="DQ247">
            <v>1837805.243061153</v>
          </cell>
          <cell r="DR247">
            <v>1278018.384308459</v>
          </cell>
          <cell r="DS247">
            <v>936932.08570881281</v>
          </cell>
          <cell r="DT247">
            <v>871947.15793865861</v>
          </cell>
          <cell r="DU247">
            <v>1136066.029534976</v>
          </cell>
          <cell r="DV247">
            <v>1099959.4149096806</v>
          </cell>
          <cell r="DW247">
            <v>1320646.3042976831</v>
          </cell>
          <cell r="DX247">
            <v>1421057.9506620311</v>
          </cell>
          <cell r="DY247">
            <v>1075078.7111322815</v>
          </cell>
          <cell r="DZ247">
            <v>1250849.8605698724</v>
          </cell>
          <cell r="EA247">
            <v>155034.77866493957</v>
          </cell>
          <cell r="EB247">
            <v>279688.31002397509</v>
          </cell>
          <cell r="EC247">
            <v>370242.41468934785</v>
          </cell>
          <cell r="ED247">
            <v>1682858.120355905</v>
          </cell>
          <cell r="EE247">
            <v>1171872.4383720653</v>
          </cell>
          <cell r="EF247">
            <v>1211054.1681742538</v>
          </cell>
          <cell r="EG247">
            <v>1794735.9147156519</v>
          </cell>
          <cell r="EH247">
            <v>616399.17525379814</v>
          </cell>
          <cell r="EI247">
            <v>893643.66927715647</v>
          </cell>
          <cell r="EJ247">
            <v>1052555.4964881344</v>
          </cell>
          <cell r="EK247">
            <v>929033.52049630124</v>
          </cell>
          <cell r="EL247">
            <v>1046930.3039817215</v>
          </cell>
          <cell r="EM247">
            <v>1384631.9687642383</v>
          </cell>
          <cell r="EN247">
            <v>1670756.1746615598</v>
          </cell>
          <cell r="EO247">
            <v>1847792.992240475</v>
          </cell>
          <cell r="EP247">
            <v>1117616.7549837991</v>
          </cell>
          <cell r="EQ247">
            <v>1290129.1956147258</v>
          </cell>
          <cell r="ER247">
            <v>1094382.3205636165</v>
          </cell>
          <cell r="ES247">
            <v>1700137.3737555407</v>
          </cell>
          <cell r="ET247">
            <v>657232.74</v>
          </cell>
          <cell r="EU247">
            <v>844736.49</v>
          </cell>
          <cell r="EV247">
            <v>860879.6</v>
          </cell>
          <cell r="EW247">
            <v>1001033.47</v>
          </cell>
          <cell r="EX247">
            <v>876009.07</v>
          </cell>
          <cell r="EY247">
            <v>1142440.52</v>
          </cell>
          <cell r="EZ247">
            <v>1800794.1065653174</v>
          </cell>
          <cell r="FA247">
            <v>1870205.8863497379</v>
          </cell>
          <cell r="FB247">
            <v>1122335.0272681022</v>
          </cell>
          <cell r="FC247">
            <v>1112476.8054633192</v>
          </cell>
          <cell r="FD247">
            <v>1016964.7748420058</v>
          </cell>
          <cell r="FE247">
            <v>1423029.6089605615</v>
          </cell>
          <cell r="FF247">
            <v>609800.16</v>
          </cell>
          <cell r="FG247">
            <v>943704.64</v>
          </cell>
          <cell r="FH247">
            <v>1029233.16</v>
          </cell>
          <cell r="FI247">
            <v>1018399.18</v>
          </cell>
          <cell r="FJ247">
            <v>1673986.28</v>
          </cell>
          <cell r="FK247">
            <v>1387978.01</v>
          </cell>
          <cell r="FL247">
            <v>1602217.3229380359</v>
          </cell>
          <cell r="FM247">
            <v>1482892.3832058141</v>
          </cell>
          <cell r="FN247">
            <v>873947.35952687939</v>
          </cell>
          <cell r="FO247">
            <v>916958.58916879038</v>
          </cell>
          <cell r="FP247">
            <v>740793.46413466823</v>
          </cell>
          <cell r="FQ247">
            <v>923598.4442258128</v>
          </cell>
        </row>
        <row r="248">
          <cell r="D248" t="str">
            <v>7153p</v>
          </cell>
          <cell r="E248" t="str">
            <v>Prihodi koje organi ostvaruju vršenjem svoje djelatnosti</v>
          </cell>
          <cell r="F248"/>
          <cell r="G248"/>
          <cell r="H248"/>
          <cell r="I248"/>
          <cell r="J248"/>
          <cell r="K248"/>
          <cell r="L248"/>
          <cell r="M248"/>
          <cell r="N248"/>
          <cell r="O248"/>
          <cell r="P248"/>
          <cell r="Q248"/>
          <cell r="R248"/>
          <cell r="S248"/>
          <cell r="T248"/>
          <cell r="U248"/>
          <cell r="V248"/>
          <cell r="W248"/>
          <cell r="X248"/>
          <cell r="Y248"/>
          <cell r="Z248"/>
          <cell r="AA248"/>
          <cell r="AB248"/>
          <cell r="AC248"/>
          <cell r="AD248"/>
          <cell r="AE248"/>
          <cell r="AF248"/>
          <cell r="AG248"/>
          <cell r="AH248"/>
          <cell r="AI248"/>
          <cell r="AJ248"/>
          <cell r="AK248"/>
          <cell r="AL248"/>
          <cell r="AM248"/>
          <cell r="AN248"/>
          <cell r="AO248"/>
          <cell r="AP248"/>
          <cell r="AQ248"/>
          <cell r="AR248"/>
          <cell r="AS248"/>
          <cell r="AT248"/>
          <cell r="AU248"/>
          <cell r="AV248"/>
          <cell r="AW248"/>
          <cell r="AX248"/>
          <cell r="AY248"/>
          <cell r="AZ248"/>
          <cell r="BA248"/>
          <cell r="BB248"/>
          <cell r="BC248"/>
          <cell r="BD248"/>
          <cell r="BE248"/>
          <cell r="BF248"/>
          <cell r="BG248"/>
          <cell r="BH248"/>
          <cell r="BI248"/>
          <cell r="BJ248"/>
          <cell r="BK248"/>
          <cell r="BL248"/>
          <cell r="BM248"/>
          <cell r="BN248"/>
          <cell r="BO248"/>
          <cell r="BP248"/>
          <cell r="BQ248"/>
          <cell r="BR248"/>
          <cell r="BS248"/>
          <cell r="BT248"/>
          <cell r="BU248"/>
          <cell r="BV248"/>
          <cell r="BW248"/>
          <cell r="BX248"/>
          <cell r="BY248"/>
          <cell r="BZ248"/>
          <cell r="CA248"/>
          <cell r="CB248"/>
          <cell r="CC248"/>
          <cell r="CD248"/>
          <cell r="CE248"/>
          <cell r="CF248"/>
          <cell r="CG248"/>
          <cell r="CH248"/>
          <cell r="CI248"/>
          <cell r="CJ248"/>
          <cell r="CK248"/>
          <cell r="CL248">
            <v>105660.57810580246</v>
          </cell>
          <cell r="CM248">
            <v>113960.07404027163</v>
          </cell>
          <cell r="CN248">
            <v>194068.21940110344</v>
          </cell>
          <cell r="CO248">
            <v>215744.02279161251</v>
          </cell>
          <cell r="CP248">
            <v>194245.15208018161</v>
          </cell>
          <cell r="CQ248">
            <v>202910.49602642201</v>
          </cell>
          <cell r="CR248">
            <v>188059.0443053284</v>
          </cell>
          <cell r="CS248">
            <v>163610.16787117429</v>
          </cell>
          <cell r="CT248">
            <v>151132.44421843963</v>
          </cell>
          <cell r="CU248">
            <v>162193.35524771339</v>
          </cell>
          <cell r="CV248">
            <v>151171.99535484734</v>
          </cell>
          <cell r="CW248">
            <v>264415.23647077201</v>
          </cell>
          <cell r="CX248">
            <v>92458.128568339904</v>
          </cell>
          <cell r="CY248">
            <v>125098.74235606998</v>
          </cell>
          <cell r="CZ248">
            <v>200562.96704692073</v>
          </cell>
          <cell r="DA248">
            <v>169433.33677156322</v>
          </cell>
          <cell r="DB248">
            <v>151549.42955971754</v>
          </cell>
          <cell r="DC248">
            <v>216223.29722223387</v>
          </cell>
          <cell r="DD248">
            <v>259541.65890583134</v>
          </cell>
          <cell r="DE248">
            <v>251424.40878451712</v>
          </cell>
          <cell r="DF248">
            <v>173451.27421913247</v>
          </cell>
          <cell r="DG248">
            <v>183220.99765206236</v>
          </cell>
          <cell r="DH248">
            <v>149346.20651691291</v>
          </cell>
          <cell r="DI248">
            <v>247894.89587613087</v>
          </cell>
          <cell r="DJ248">
            <v>104079.75152346988</v>
          </cell>
          <cell r="DK248">
            <v>153757.60843106426</v>
          </cell>
          <cell r="DL248">
            <v>164057.68321047031</v>
          </cell>
          <cell r="DM248">
            <v>203227.15795867014</v>
          </cell>
          <cell r="DN248">
            <v>291554.28772637009</v>
          </cell>
          <cell r="DO248">
            <v>220657.97509015887</v>
          </cell>
          <cell r="DP248">
            <v>207041.89195329635</v>
          </cell>
          <cell r="DQ248">
            <v>214764.10187463829</v>
          </cell>
          <cell r="DR248">
            <v>171719.43357340098</v>
          </cell>
          <cell r="DS248">
            <v>167451.23901490206</v>
          </cell>
          <cell r="DT248">
            <v>142305.97247967031</v>
          </cell>
          <cell r="DU248">
            <v>223992.34751290959</v>
          </cell>
          <cell r="DV248">
            <v>577912.61175564979</v>
          </cell>
          <cell r="DW248">
            <v>760498.18714058585</v>
          </cell>
          <cell r="DX248">
            <v>931112.27012728399</v>
          </cell>
          <cell r="DY248">
            <v>806351.45208446553</v>
          </cell>
          <cell r="DZ248">
            <v>882633.10394537856</v>
          </cell>
          <cell r="EA248">
            <v>39538.670189578901</v>
          </cell>
          <cell r="EB248">
            <v>17098.014827198698</v>
          </cell>
          <cell r="EC248">
            <v>16576.339899161016</v>
          </cell>
          <cell r="ED248">
            <v>675798.9617551429</v>
          </cell>
          <cell r="EE248">
            <v>721207.12013894494</v>
          </cell>
          <cell r="EF248">
            <v>610780.58390106575</v>
          </cell>
          <cell r="EG248">
            <v>1033954.4718676793</v>
          </cell>
          <cell r="EH248">
            <v>94302.742112849286</v>
          </cell>
          <cell r="EI248">
            <v>129288.33257272857</v>
          </cell>
          <cell r="EJ248">
            <v>152162.02126488817</v>
          </cell>
          <cell r="EK248">
            <v>161476.37739113191</v>
          </cell>
          <cell r="EL248">
            <v>169397.64602066742</v>
          </cell>
          <cell r="EM248">
            <v>224711.17730719139</v>
          </cell>
          <cell r="EN248">
            <v>308808.17772969528</v>
          </cell>
          <cell r="EO248">
            <v>195111.13843440483</v>
          </cell>
          <cell r="EP248">
            <v>171841.25456131136</v>
          </cell>
          <cell r="EQ248">
            <v>163355.74990092518</v>
          </cell>
          <cell r="ER248">
            <v>214610.29925252459</v>
          </cell>
          <cell r="ES248">
            <v>2239230.234719337</v>
          </cell>
          <cell r="ET248">
            <v>126122.18</v>
          </cell>
          <cell r="EU248">
            <v>179834.33</v>
          </cell>
          <cell r="EV248">
            <v>220071.26</v>
          </cell>
          <cell r="EW248">
            <v>266646.62</v>
          </cell>
          <cell r="EX248">
            <v>315030.67</v>
          </cell>
          <cell r="EY248">
            <v>421466.02</v>
          </cell>
          <cell r="EZ248">
            <v>459800.20397609501</v>
          </cell>
          <cell r="FA248">
            <v>444694.70052588353</v>
          </cell>
          <cell r="FB248">
            <v>398639.94885171216</v>
          </cell>
          <cell r="FC248">
            <v>385249.25687030656</v>
          </cell>
          <cell r="FD248">
            <v>468449.15892530547</v>
          </cell>
          <cell r="FE248">
            <v>572102.46768867271</v>
          </cell>
          <cell r="FF248">
            <v>164019.29</v>
          </cell>
          <cell r="FG248">
            <v>247340.36</v>
          </cell>
          <cell r="FH248">
            <v>328409.52</v>
          </cell>
          <cell r="FI248">
            <v>261152.7</v>
          </cell>
          <cell r="FJ248">
            <v>230706.4</v>
          </cell>
          <cell r="FK248">
            <v>289255.07</v>
          </cell>
          <cell r="FL248">
            <v>467099.66567019705</v>
          </cell>
          <cell r="FM248">
            <v>259070.77173300716</v>
          </cell>
          <cell r="FN248">
            <v>301266.9436190718</v>
          </cell>
          <cell r="FO248">
            <v>321644.39806882903</v>
          </cell>
          <cell r="FP248">
            <v>283758.85796158406</v>
          </cell>
          <cell r="FQ248">
            <v>301622.23954731086</v>
          </cell>
        </row>
        <row r="249">
          <cell r="D249" t="str">
            <v>7155p</v>
          </cell>
          <cell r="E249" t="str">
            <v>Ostali prihodi</v>
          </cell>
          <cell r="F249"/>
          <cell r="G249"/>
          <cell r="H249"/>
          <cell r="I249"/>
          <cell r="J249"/>
          <cell r="K249"/>
          <cell r="L249"/>
          <cell r="M249"/>
          <cell r="N249"/>
          <cell r="O249"/>
          <cell r="P249"/>
          <cell r="Q249"/>
          <cell r="R249"/>
          <cell r="S249"/>
          <cell r="T249"/>
          <cell r="U249"/>
          <cell r="V249"/>
          <cell r="W249"/>
          <cell r="X249"/>
          <cell r="Y249"/>
          <cell r="Z249"/>
          <cell r="AA249"/>
          <cell r="AB249"/>
          <cell r="AC249"/>
          <cell r="AD249"/>
          <cell r="AE249"/>
          <cell r="AF249"/>
          <cell r="AG249"/>
          <cell r="AH249"/>
          <cell r="AI249"/>
          <cell r="AJ249"/>
          <cell r="AK249"/>
          <cell r="AL249"/>
          <cell r="AM249"/>
          <cell r="AN249"/>
          <cell r="AO249"/>
          <cell r="AP249"/>
          <cell r="AQ249"/>
          <cell r="AR249"/>
          <cell r="AS249"/>
          <cell r="AT249"/>
          <cell r="AU249"/>
          <cell r="AV249"/>
          <cell r="AW249"/>
          <cell r="AX249"/>
          <cell r="AY249"/>
          <cell r="AZ249"/>
          <cell r="BA249"/>
          <cell r="BB249"/>
          <cell r="BC249"/>
          <cell r="BD249"/>
          <cell r="BE249"/>
          <cell r="BF249"/>
          <cell r="BG249"/>
          <cell r="BH249"/>
          <cell r="BI249"/>
          <cell r="BJ249"/>
          <cell r="BK249"/>
          <cell r="BL249"/>
          <cell r="BM249"/>
          <cell r="BN249"/>
          <cell r="BO249"/>
          <cell r="BP249"/>
          <cell r="BQ249"/>
          <cell r="BR249"/>
          <cell r="BS249"/>
          <cell r="BT249"/>
          <cell r="BU249"/>
          <cell r="BV249"/>
          <cell r="BW249"/>
          <cell r="BX249"/>
          <cell r="BY249"/>
          <cell r="BZ249"/>
          <cell r="CA249"/>
          <cell r="CB249"/>
          <cell r="CC249"/>
          <cell r="CD249"/>
          <cell r="CE249"/>
          <cell r="CF249"/>
          <cell r="CG249"/>
          <cell r="CH249"/>
          <cell r="CI249"/>
          <cell r="CJ249"/>
          <cell r="CK249"/>
          <cell r="CL249">
            <v>336018.23420682386</v>
          </cell>
          <cell r="CM249">
            <v>987196.96372280282</v>
          </cell>
          <cell r="CN249">
            <v>1151286.4752454229</v>
          </cell>
          <cell r="CO249">
            <v>518417.99742558866</v>
          </cell>
          <cell r="CP249">
            <v>951965.0778906456</v>
          </cell>
          <cell r="CQ249">
            <v>592163.28912062617</v>
          </cell>
          <cell r="CR249">
            <v>703226.53359586268</v>
          </cell>
          <cell r="CS249">
            <v>1047010.8706933472</v>
          </cell>
          <cell r="CT249">
            <v>564817.35724486422</v>
          </cell>
          <cell r="CU249">
            <v>982078.96470797341</v>
          </cell>
          <cell r="CV249">
            <v>607477.99681908905</v>
          </cell>
          <cell r="CW249">
            <v>1542668.0967029808</v>
          </cell>
          <cell r="CX249">
            <v>1490834.6110858985</v>
          </cell>
          <cell r="CY249">
            <v>440219.45600746165</v>
          </cell>
          <cell r="CZ249">
            <v>551636.42647757428</v>
          </cell>
          <cell r="DA249">
            <v>765096.95168544387</v>
          </cell>
          <cell r="DB249">
            <v>1417116.8136678741</v>
          </cell>
          <cell r="DC249">
            <v>574718.45765354158</v>
          </cell>
          <cell r="DD249">
            <v>1213380.6328217408</v>
          </cell>
          <cell r="DE249">
            <v>632140.51510745951</v>
          </cell>
          <cell r="DF249">
            <v>1118668.9431218756</v>
          </cell>
          <cell r="DG249">
            <v>1063325.5636898233</v>
          </cell>
          <cell r="DH249">
            <v>1225430.1467358419</v>
          </cell>
          <cell r="DI249">
            <v>1340316.4209489555</v>
          </cell>
          <cell r="DJ249">
            <v>851007.85530840326</v>
          </cell>
          <cell r="DK249">
            <v>517692.36695859663</v>
          </cell>
          <cell r="DL249">
            <v>911829.35266536823</v>
          </cell>
          <cell r="DM249">
            <v>1099338.5209162855</v>
          </cell>
          <cell r="DN249">
            <v>1811512.6370501274</v>
          </cell>
          <cell r="DO249">
            <v>1820233.6046629529</v>
          </cell>
          <cell r="DP249">
            <v>1232088.9442271725</v>
          </cell>
          <cell r="DQ249">
            <v>990557.77048002672</v>
          </cell>
          <cell r="DR249">
            <v>1223649.5775366377</v>
          </cell>
          <cell r="DS249">
            <v>1127842.8954585465</v>
          </cell>
          <cell r="DT249">
            <v>1231633.7850032793</v>
          </cell>
          <cell r="DU249">
            <v>2548155.3275161628</v>
          </cell>
          <cell r="DV249">
            <v>1395561.8787191869</v>
          </cell>
          <cell r="DW249">
            <v>646069.20147787454</v>
          </cell>
          <cell r="DX249">
            <v>804023.89412304829</v>
          </cell>
          <cell r="DY249">
            <v>1408863.4925249268</v>
          </cell>
          <cell r="DZ249">
            <v>2173816.271391389</v>
          </cell>
          <cell r="EA249">
            <v>7032850.8718918562</v>
          </cell>
          <cell r="EB249">
            <v>7096218.6918125143</v>
          </cell>
          <cell r="EC249">
            <v>7220543.3439489724</v>
          </cell>
          <cell r="ED249">
            <v>1234367.0800651093</v>
          </cell>
          <cell r="EE249">
            <v>1077600.9823166705</v>
          </cell>
          <cell r="EF249">
            <v>1615571.2068439925</v>
          </cell>
          <cell r="EG249">
            <v>3361528.0228333324</v>
          </cell>
          <cell r="EH249">
            <v>427599.86795937526</v>
          </cell>
          <cell r="EI249">
            <v>695463.75771675585</v>
          </cell>
          <cell r="EJ249">
            <v>1608661.1915179035</v>
          </cell>
          <cell r="EK249">
            <v>2372624.4522056561</v>
          </cell>
          <cell r="EL249">
            <v>1092417.9949021372</v>
          </cell>
          <cell r="EM249">
            <v>1724146.0961891445</v>
          </cell>
          <cell r="EN249">
            <v>754449.21428088658</v>
          </cell>
          <cell r="EO249">
            <v>937208.64243463741</v>
          </cell>
          <cell r="EP249">
            <v>1118933.544222143</v>
          </cell>
          <cell r="EQ249">
            <v>859662.35991592577</v>
          </cell>
          <cell r="ER249">
            <v>752721.28451209771</v>
          </cell>
          <cell r="ES249">
            <v>1118159.5785778388</v>
          </cell>
          <cell r="ET249">
            <v>884483.19</v>
          </cell>
          <cell r="EU249">
            <v>558412.55000000005</v>
          </cell>
          <cell r="EV249">
            <v>754229.21</v>
          </cell>
          <cell r="EW249">
            <v>2271431.5699999998</v>
          </cell>
          <cell r="EX249">
            <v>900361.61</v>
          </cell>
          <cell r="EY249">
            <v>1081823.33</v>
          </cell>
          <cell r="EZ249">
            <v>849505.30440468935</v>
          </cell>
          <cell r="FA249">
            <v>494969.62419158086</v>
          </cell>
          <cell r="FB249">
            <v>497272.60590455757</v>
          </cell>
          <cell r="FC249">
            <v>1561388.8556642469</v>
          </cell>
          <cell r="FD249">
            <v>494368.62423425581</v>
          </cell>
          <cell r="FE249">
            <v>2594270.7910710992</v>
          </cell>
          <cell r="FF249">
            <v>474394.59</v>
          </cell>
          <cell r="FG249">
            <v>759602.89</v>
          </cell>
          <cell r="FH249">
            <v>1649538.05</v>
          </cell>
          <cell r="FI249">
            <v>1042259.6</v>
          </cell>
          <cell r="FJ249">
            <v>1649659</v>
          </cell>
          <cell r="FK249">
            <v>878007.98</v>
          </cell>
          <cell r="FL249">
            <v>1643910.130784465</v>
          </cell>
          <cell r="FM249">
            <v>1576993.8964972103</v>
          </cell>
          <cell r="FN249">
            <v>873479.10363403056</v>
          </cell>
          <cell r="FO249">
            <v>947888.4454102806</v>
          </cell>
          <cell r="FP249">
            <v>2405022.7958438578</v>
          </cell>
          <cell r="FQ249">
            <v>1637954.6278301545</v>
          </cell>
        </row>
        <row r="250">
          <cell r="A250"/>
          <cell r="B250">
            <v>72</v>
          </cell>
          <cell r="C250" t="str">
            <v xml:space="preserve"> </v>
          </cell>
          <cell r="D250" t="str">
            <v>72p</v>
          </cell>
          <cell r="E250" t="str">
            <v>Primici od prodaje imovine</v>
          </cell>
          <cell r="F250"/>
          <cell r="G250"/>
          <cell r="H250"/>
          <cell r="I250"/>
          <cell r="J250"/>
          <cell r="K250"/>
          <cell r="L250"/>
          <cell r="M250"/>
          <cell r="N250"/>
          <cell r="O250"/>
          <cell r="P250"/>
          <cell r="Q250"/>
          <cell r="R250"/>
          <cell r="S250"/>
          <cell r="T250"/>
          <cell r="U250"/>
          <cell r="V250"/>
          <cell r="W250"/>
          <cell r="X250"/>
          <cell r="Y250"/>
          <cell r="Z250"/>
          <cell r="AA250"/>
          <cell r="AB250"/>
          <cell r="AC250"/>
          <cell r="AD250"/>
          <cell r="AE250"/>
          <cell r="AF250"/>
          <cell r="AG250"/>
          <cell r="AH250"/>
          <cell r="AI250"/>
          <cell r="AJ250"/>
          <cell r="AK250"/>
          <cell r="AL250"/>
          <cell r="AM250"/>
          <cell r="AN250"/>
          <cell r="AO250"/>
          <cell r="AP250"/>
          <cell r="AQ250"/>
          <cell r="AR250"/>
          <cell r="AS250"/>
          <cell r="AT250"/>
          <cell r="AU250"/>
          <cell r="AV250"/>
          <cell r="AW250"/>
          <cell r="AX250"/>
          <cell r="AY250"/>
          <cell r="AZ250"/>
          <cell r="BA250"/>
          <cell r="BB250"/>
          <cell r="BC250"/>
          <cell r="BD250"/>
          <cell r="BE250"/>
          <cell r="BF250"/>
          <cell r="BG250"/>
          <cell r="BH250"/>
          <cell r="BI250"/>
          <cell r="BJ250"/>
          <cell r="BK250"/>
          <cell r="BL250"/>
          <cell r="BM250"/>
          <cell r="BN250"/>
          <cell r="BO250"/>
          <cell r="BP250"/>
          <cell r="BQ250"/>
          <cell r="BR250"/>
          <cell r="BS250"/>
          <cell r="BT250"/>
          <cell r="BU250"/>
          <cell r="BV250"/>
          <cell r="BW250"/>
          <cell r="BX250"/>
          <cell r="BY250"/>
          <cell r="BZ250"/>
          <cell r="CA250"/>
          <cell r="CB250"/>
          <cell r="CC250"/>
          <cell r="CD250"/>
          <cell r="CE250"/>
          <cell r="CF250"/>
          <cell r="CG250"/>
          <cell r="CH250"/>
          <cell r="CI250"/>
          <cell r="CJ250"/>
          <cell r="CK250"/>
          <cell r="CL250">
            <v>0</v>
          </cell>
          <cell r="CM250">
            <v>0</v>
          </cell>
          <cell r="CN250">
            <v>0</v>
          </cell>
          <cell r="CO250">
            <v>8000000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416666.66666666669</v>
          </cell>
          <cell r="CY250">
            <v>416666.66666666669</v>
          </cell>
          <cell r="CZ250">
            <v>416666.66666666669</v>
          </cell>
          <cell r="DA250">
            <v>416666.66666666669</v>
          </cell>
          <cell r="DB250">
            <v>416666.66666666669</v>
          </cell>
          <cell r="DC250">
            <v>416666.66666666669</v>
          </cell>
          <cell r="DD250">
            <v>416666.66666666669</v>
          </cell>
          <cell r="DE250">
            <v>416666.66666666669</v>
          </cell>
          <cell r="DF250">
            <v>416666.66666666669</v>
          </cell>
          <cell r="DG250">
            <v>416666.66666666669</v>
          </cell>
          <cell r="DH250">
            <v>416666.66666666669</v>
          </cell>
          <cell r="DI250">
            <v>416666.66666666669</v>
          </cell>
          <cell r="DJ250"/>
          <cell r="DK250"/>
          <cell r="DL250"/>
          <cell r="DM250"/>
          <cell r="DN250"/>
          <cell r="DO250"/>
          <cell r="DP250"/>
          <cell r="DQ250"/>
          <cell r="DR250"/>
          <cell r="DS250"/>
          <cell r="DT250"/>
          <cell r="DU250"/>
          <cell r="DV250">
            <v>0</v>
          </cell>
          <cell r="DW250"/>
          <cell r="DX250"/>
          <cell r="DY250"/>
          <cell r="DZ250"/>
          <cell r="EA250"/>
          <cell r="EB250"/>
          <cell r="EC250"/>
          <cell r="ED250"/>
          <cell r="EE250"/>
          <cell r="EF250"/>
          <cell r="EG250"/>
          <cell r="EH250">
            <v>0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FE250">
            <v>16000000</v>
          </cell>
          <cell r="FF250">
            <v>500000</v>
          </cell>
          <cell r="FG250">
            <v>500000</v>
          </cell>
          <cell r="FH250">
            <v>500000</v>
          </cell>
          <cell r="FI250">
            <v>500000</v>
          </cell>
          <cell r="FJ250">
            <v>500000</v>
          </cell>
          <cell r="FK250">
            <v>500000</v>
          </cell>
          <cell r="FL250">
            <v>500000</v>
          </cell>
          <cell r="FM250">
            <v>500000</v>
          </cell>
          <cell r="FN250">
            <v>500000</v>
          </cell>
          <cell r="FO250">
            <v>500000</v>
          </cell>
          <cell r="FP250">
            <v>500000</v>
          </cell>
          <cell r="FQ250">
            <v>500000</v>
          </cell>
        </row>
        <row r="251">
          <cell r="C251">
            <v>721</v>
          </cell>
          <cell r="D251" t="str">
            <v>7212p</v>
          </cell>
          <cell r="E251" t="str">
            <v>Primici od prodaje nefinansijske imovine</v>
          </cell>
          <cell r="F251"/>
          <cell r="G251"/>
          <cell r="H251"/>
          <cell r="I251"/>
          <cell r="J251"/>
          <cell r="K251"/>
          <cell r="L251"/>
          <cell r="M251"/>
          <cell r="N251"/>
          <cell r="O251"/>
          <cell r="P251"/>
          <cell r="Q251"/>
          <cell r="R251"/>
          <cell r="S251"/>
          <cell r="T251"/>
          <cell r="U251"/>
          <cell r="V251"/>
          <cell r="W251"/>
          <cell r="X251"/>
          <cell r="Y251"/>
          <cell r="Z251"/>
          <cell r="AA251"/>
          <cell r="AB251"/>
          <cell r="AC251"/>
          <cell r="AD251"/>
          <cell r="AE251"/>
          <cell r="AF251"/>
          <cell r="AG251"/>
          <cell r="AH251"/>
          <cell r="AI251"/>
          <cell r="AJ251"/>
          <cell r="AK251"/>
          <cell r="AL251"/>
          <cell r="AM251"/>
          <cell r="AN251"/>
          <cell r="AO251"/>
          <cell r="AP251"/>
          <cell r="AQ251"/>
          <cell r="AR251"/>
          <cell r="AS251"/>
          <cell r="AT251"/>
          <cell r="AU251"/>
          <cell r="AV251"/>
          <cell r="AW251"/>
          <cell r="AX251"/>
          <cell r="AY251"/>
          <cell r="AZ251"/>
          <cell r="BA251"/>
          <cell r="BB251"/>
          <cell r="BC251"/>
          <cell r="BD251"/>
          <cell r="BE251"/>
          <cell r="BF251"/>
          <cell r="BG251"/>
          <cell r="BH251"/>
          <cell r="BI251"/>
          <cell r="BJ251"/>
          <cell r="BK251"/>
          <cell r="BL251"/>
          <cell r="BM251"/>
          <cell r="BN251"/>
          <cell r="BO251"/>
          <cell r="BP251"/>
          <cell r="BQ251"/>
          <cell r="BR251"/>
          <cell r="BS251"/>
          <cell r="BT251"/>
          <cell r="BU251"/>
          <cell r="BV251"/>
          <cell r="BW251"/>
          <cell r="BX251"/>
          <cell r="BY251"/>
          <cell r="BZ251"/>
          <cell r="CA251"/>
          <cell r="CB251"/>
          <cell r="CC251"/>
          <cell r="CD251"/>
          <cell r="CE251"/>
          <cell r="CF251"/>
          <cell r="CG251"/>
          <cell r="CH251"/>
          <cell r="CI251"/>
          <cell r="CJ251"/>
          <cell r="CK251"/>
          <cell r="CL251"/>
          <cell r="CM251"/>
          <cell r="CN251"/>
          <cell r="CO251"/>
          <cell r="CP251"/>
          <cell r="CQ251"/>
          <cell r="CR251"/>
          <cell r="CS251"/>
          <cell r="CT251"/>
          <cell r="CU251"/>
          <cell r="CV251"/>
          <cell r="CW251"/>
          <cell r="CX251"/>
          <cell r="CY251"/>
          <cell r="CZ251"/>
          <cell r="DA251"/>
          <cell r="DB251"/>
          <cell r="DC251"/>
          <cell r="DD251"/>
          <cell r="DE251"/>
          <cell r="DF251"/>
          <cell r="DG251"/>
          <cell r="DH251"/>
          <cell r="DI251"/>
          <cell r="DJ251"/>
          <cell r="DK251"/>
          <cell r="DL251"/>
          <cell r="DM251"/>
          <cell r="DN251"/>
          <cell r="DO251"/>
          <cell r="DP251"/>
          <cell r="DQ251"/>
          <cell r="DR251"/>
          <cell r="DS251"/>
          <cell r="DT251"/>
          <cell r="DU251"/>
          <cell r="DV251"/>
          <cell r="DW251"/>
          <cell r="DX251"/>
          <cell r="DY251"/>
          <cell r="DZ251"/>
          <cell r="EA251"/>
          <cell r="EB251"/>
          <cell r="EC251"/>
          <cell r="ED251"/>
          <cell r="EE251"/>
          <cell r="EF251"/>
          <cell r="EG251"/>
          <cell r="EH251"/>
          <cell r="EI251"/>
          <cell r="EJ251"/>
          <cell r="EK251"/>
          <cell r="EL251"/>
          <cell r="EM251"/>
          <cell r="EN251"/>
          <cell r="EO251"/>
          <cell r="EP251"/>
          <cell r="EQ251"/>
          <cell r="ER251"/>
          <cell r="ES251"/>
        </row>
        <row r="252">
          <cell r="C252">
            <v>722</v>
          </cell>
          <cell r="D252" t="str">
            <v>7222p</v>
          </cell>
          <cell r="E252" t="str">
            <v>Primici od prodaje finansijske imovine</v>
          </cell>
          <cell r="F252"/>
          <cell r="G252"/>
          <cell r="H252"/>
          <cell r="I252"/>
          <cell r="J252"/>
          <cell r="K252"/>
          <cell r="L252"/>
          <cell r="M252"/>
          <cell r="N252"/>
          <cell r="O252"/>
          <cell r="P252"/>
          <cell r="Q252"/>
          <cell r="R252"/>
          <cell r="S252"/>
          <cell r="T252"/>
          <cell r="U252"/>
          <cell r="V252"/>
          <cell r="W252"/>
          <cell r="X252"/>
          <cell r="Y252"/>
          <cell r="Z252"/>
          <cell r="AA252"/>
          <cell r="AB252"/>
          <cell r="AC252"/>
          <cell r="AD252"/>
          <cell r="AE252"/>
          <cell r="AF252"/>
          <cell r="AG252"/>
          <cell r="AH252"/>
          <cell r="AI252"/>
          <cell r="AJ252"/>
          <cell r="AK252"/>
          <cell r="AL252"/>
          <cell r="AM252"/>
          <cell r="AN252"/>
          <cell r="AO252"/>
          <cell r="AP252"/>
          <cell r="AQ252"/>
          <cell r="AR252"/>
          <cell r="AS252"/>
          <cell r="AT252"/>
          <cell r="AU252"/>
          <cell r="AV252"/>
          <cell r="AW252"/>
          <cell r="AX252"/>
          <cell r="AY252"/>
          <cell r="AZ252"/>
          <cell r="BA252"/>
          <cell r="BB252"/>
          <cell r="BC252"/>
          <cell r="BD252"/>
          <cell r="BE252"/>
          <cell r="BF252"/>
          <cell r="BG252"/>
          <cell r="BH252"/>
          <cell r="BI252"/>
          <cell r="BJ252"/>
          <cell r="BK252"/>
          <cell r="BL252"/>
          <cell r="BM252"/>
          <cell r="BN252"/>
          <cell r="BO252"/>
          <cell r="BP252"/>
          <cell r="BQ252"/>
          <cell r="BR252"/>
          <cell r="BS252"/>
          <cell r="BT252"/>
          <cell r="BU252"/>
          <cell r="BV252"/>
          <cell r="BW252"/>
          <cell r="BX252"/>
          <cell r="BY252"/>
          <cell r="BZ252"/>
          <cell r="CA252"/>
          <cell r="CB252"/>
          <cell r="CC252"/>
          <cell r="CD252"/>
          <cell r="CE252"/>
          <cell r="CF252"/>
          <cell r="CG252"/>
          <cell r="CH252"/>
          <cell r="CI252"/>
          <cell r="CJ252"/>
          <cell r="CK252"/>
          <cell r="CL252"/>
          <cell r="CM252"/>
          <cell r="CN252"/>
          <cell r="CO252"/>
          <cell r="CP252"/>
          <cell r="CQ252"/>
          <cell r="CR252"/>
          <cell r="CS252"/>
          <cell r="CT252"/>
          <cell r="CU252"/>
          <cell r="CV252"/>
          <cell r="CW252"/>
          <cell r="CX252"/>
          <cell r="CY252"/>
          <cell r="CZ252"/>
          <cell r="DA252"/>
          <cell r="DB252"/>
          <cell r="DC252"/>
          <cell r="DD252"/>
          <cell r="DE252"/>
          <cell r="DF252"/>
          <cell r="DG252"/>
          <cell r="DH252"/>
          <cell r="DI252"/>
          <cell r="DJ252"/>
          <cell r="DK252"/>
          <cell r="DL252"/>
          <cell r="DM252"/>
          <cell r="DN252"/>
          <cell r="DO252"/>
          <cell r="DP252"/>
          <cell r="DQ252"/>
          <cell r="DR252"/>
          <cell r="DS252"/>
          <cell r="DT252"/>
          <cell r="DU252"/>
          <cell r="DV252"/>
          <cell r="DW252"/>
          <cell r="DX252"/>
          <cell r="DY252"/>
          <cell r="DZ252"/>
          <cell r="EA252"/>
          <cell r="EB252"/>
          <cell r="EC252"/>
          <cell r="ED252"/>
          <cell r="EE252"/>
          <cell r="EF252"/>
          <cell r="EG252"/>
          <cell r="EH252"/>
          <cell r="EI252"/>
          <cell r="EJ252"/>
          <cell r="EK252"/>
          <cell r="EL252"/>
          <cell r="EM252"/>
          <cell r="EN252"/>
          <cell r="EO252"/>
          <cell r="EP252"/>
          <cell r="EQ252"/>
          <cell r="ER252"/>
          <cell r="ES252"/>
        </row>
        <row r="253">
          <cell r="A253"/>
          <cell r="B253">
            <v>73</v>
          </cell>
          <cell r="C253"/>
          <cell r="D253" t="str">
            <v>73p</v>
          </cell>
          <cell r="E253" t="str">
            <v>Primici od otplate kredita i sredstva prenesena iz prethodne godine</v>
          </cell>
          <cell r="F253"/>
          <cell r="G253"/>
          <cell r="H253"/>
          <cell r="I253"/>
          <cell r="J253"/>
          <cell r="K253"/>
          <cell r="L253"/>
          <cell r="M253"/>
          <cell r="N253"/>
          <cell r="O253"/>
          <cell r="P253"/>
          <cell r="Q253"/>
          <cell r="R253"/>
          <cell r="S253"/>
          <cell r="T253"/>
          <cell r="U253"/>
          <cell r="V253"/>
          <cell r="W253"/>
          <cell r="X253"/>
          <cell r="Y253"/>
          <cell r="Z253"/>
          <cell r="AA253"/>
          <cell r="AB253"/>
          <cell r="AC253"/>
          <cell r="AD253"/>
          <cell r="AE253"/>
          <cell r="AF253"/>
          <cell r="AG253"/>
          <cell r="AH253"/>
          <cell r="AI253"/>
          <cell r="AJ253"/>
          <cell r="AK253"/>
          <cell r="AL253"/>
          <cell r="AM253"/>
          <cell r="AN253"/>
          <cell r="AO253"/>
          <cell r="AP253"/>
          <cell r="AQ253"/>
          <cell r="AR253"/>
          <cell r="AS253"/>
          <cell r="AT253"/>
          <cell r="AU253"/>
          <cell r="AV253"/>
          <cell r="AW253"/>
          <cell r="AX253"/>
          <cell r="AY253"/>
          <cell r="AZ253"/>
          <cell r="BA253"/>
          <cell r="BB253"/>
          <cell r="BC253"/>
          <cell r="BD253"/>
          <cell r="BE253"/>
          <cell r="BF253"/>
          <cell r="BG253"/>
          <cell r="BH253"/>
          <cell r="BI253"/>
          <cell r="BJ253"/>
          <cell r="BK253"/>
          <cell r="BL253"/>
          <cell r="BM253"/>
          <cell r="BN253"/>
          <cell r="BO253"/>
          <cell r="BP253"/>
          <cell r="BQ253"/>
          <cell r="BR253"/>
          <cell r="BS253"/>
          <cell r="BT253"/>
          <cell r="BU253"/>
          <cell r="BV253"/>
          <cell r="BW253"/>
          <cell r="BX253"/>
          <cell r="BY253"/>
          <cell r="BZ253"/>
          <cell r="CA253"/>
          <cell r="CB253"/>
          <cell r="CC253"/>
          <cell r="CD253"/>
          <cell r="CE253"/>
          <cell r="CF253"/>
          <cell r="CG253"/>
          <cell r="CH253"/>
          <cell r="CI253"/>
          <cell r="CJ253"/>
          <cell r="CK253"/>
          <cell r="CL253">
            <v>559600.7769500342</v>
          </cell>
          <cell r="CM253">
            <v>354476.86713533319</v>
          </cell>
          <cell r="CN253">
            <v>385297.92814256047</v>
          </cell>
          <cell r="CO253">
            <v>255274.24635764034</v>
          </cell>
          <cell r="CP253">
            <v>249492.02995238511</v>
          </cell>
          <cell r="CQ253">
            <v>375486.02775821509</v>
          </cell>
          <cell r="CR253">
            <v>535390.30249528366</v>
          </cell>
          <cell r="CS253">
            <v>597926.67182852363</v>
          </cell>
          <cell r="CT253">
            <v>377295.10829472088</v>
          </cell>
          <cell r="CU253">
            <v>319944.5954149249</v>
          </cell>
          <cell r="CV253">
            <v>559463.96219362307</v>
          </cell>
          <cell r="CW253">
            <v>239411.49161934044</v>
          </cell>
          <cell r="CX253">
            <v>192772.11381205477</v>
          </cell>
          <cell r="CY253">
            <v>219000.95458843262</v>
          </cell>
          <cell r="CZ253">
            <v>279212.95056261157</v>
          </cell>
          <cell r="DA253">
            <v>278484.14214295219</v>
          </cell>
          <cell r="DB253">
            <v>194564.22932022985</v>
          </cell>
          <cell r="DC253">
            <v>305977.50152959337</v>
          </cell>
          <cell r="DD253">
            <v>3232893.976992269</v>
          </cell>
          <cell r="DE253">
            <v>546027.11320662138</v>
          </cell>
          <cell r="DF253">
            <v>373977.62507384352</v>
          </cell>
          <cell r="DG253">
            <v>572522.69594572182</v>
          </cell>
          <cell r="DH253">
            <v>159825.78339378684</v>
          </cell>
          <cell r="DI253">
            <v>691003.4005981891</v>
          </cell>
          <cell r="DJ253">
            <v>102742.57243539664</v>
          </cell>
          <cell r="DK253">
            <v>80570.77591245556</v>
          </cell>
          <cell r="DL253">
            <v>207943.58242626418</v>
          </cell>
          <cell r="DM253">
            <v>255508.97776091041</v>
          </cell>
          <cell r="DN253">
            <v>94657.993290660001</v>
          </cell>
          <cell r="DO253">
            <v>451041.3115294326</v>
          </cell>
          <cell r="DP253">
            <v>850260.27680842578</v>
          </cell>
          <cell r="DQ253">
            <v>271751.70792733377</v>
          </cell>
          <cell r="DR253">
            <v>299578.18186702713</v>
          </cell>
          <cell r="DS253">
            <v>296967.92792094528</v>
          </cell>
          <cell r="DT253">
            <v>830659.77314096305</v>
          </cell>
          <cell r="DU253">
            <v>1332064.798278471</v>
          </cell>
          <cell r="DV253">
            <v>253250.30057727409</v>
          </cell>
          <cell r="DW253">
            <v>695838.96268096345</v>
          </cell>
          <cell r="DX253">
            <v>349250.65446083574</v>
          </cell>
          <cell r="DY253">
            <v>328188.56365903834</v>
          </cell>
          <cell r="DZ253">
            <v>234734.25312116489</v>
          </cell>
          <cell r="EA253">
            <v>745592.50489778304</v>
          </cell>
          <cell r="EB253">
            <v>1162897.8060049608</v>
          </cell>
          <cell r="EC253">
            <v>314798.40965867613</v>
          </cell>
          <cell r="ED253">
            <v>306801.39412826992</v>
          </cell>
          <cell r="EE253">
            <v>407546.83241463639</v>
          </cell>
          <cell r="EF253">
            <v>761665.66094479046</v>
          </cell>
          <cell r="EG253">
            <v>1818172.3466734623</v>
          </cell>
          <cell r="EH253">
            <v>183698.17865459234</v>
          </cell>
          <cell r="EI253">
            <v>102035.58643931696</v>
          </cell>
          <cell r="EJ253">
            <v>148096.29167512842</v>
          </cell>
          <cell r="EK253">
            <v>127767.63759506466</v>
          </cell>
          <cell r="EL253">
            <v>1142721.3076513549</v>
          </cell>
          <cell r="EM253">
            <v>701618.42572295177</v>
          </cell>
          <cell r="EN253">
            <v>104750.01912924652</v>
          </cell>
          <cell r="EO253">
            <v>98423.786607340022</v>
          </cell>
          <cell r="EP253">
            <v>166546.28014151528</v>
          </cell>
          <cell r="EQ253">
            <v>280543.43877720588</v>
          </cell>
          <cell r="ER253">
            <v>972014.9027765803</v>
          </cell>
          <cell r="ES253">
            <v>1282367.813650754</v>
          </cell>
          <cell r="ET253">
            <v>172043.05</v>
          </cell>
          <cell r="EU253">
            <v>78777.210000000006</v>
          </cell>
          <cell r="EV253">
            <v>195694.06</v>
          </cell>
          <cell r="EW253">
            <v>433978.03</v>
          </cell>
          <cell r="EX253">
            <v>1090667.1299999999</v>
          </cell>
          <cell r="EY253">
            <v>2374577.77</v>
          </cell>
          <cell r="EZ253">
            <v>478781.26200871647</v>
          </cell>
          <cell r="FA253">
            <v>135623.91601735391</v>
          </cell>
          <cell r="FB253">
            <v>165878.65208433714</v>
          </cell>
          <cell r="FC253">
            <v>490320.35892417241</v>
          </cell>
          <cell r="FD253">
            <v>785775.49666312477</v>
          </cell>
          <cell r="FE253">
            <v>860197.30493980495</v>
          </cell>
          <cell r="FF253">
            <v>69158.880000000005</v>
          </cell>
          <cell r="FG253">
            <v>378338.04</v>
          </cell>
          <cell r="FH253">
            <v>257172.98</v>
          </cell>
          <cell r="FI253">
            <v>349238.34</v>
          </cell>
          <cell r="FJ253">
            <v>808656.23</v>
          </cell>
          <cell r="FK253">
            <v>1298753.81</v>
          </cell>
          <cell r="FL253">
            <v>142080.0960214606</v>
          </cell>
          <cell r="FM253">
            <v>117083.56784272524</v>
          </cell>
          <cell r="FN253">
            <v>723504.94882674748</v>
          </cell>
          <cell r="FO253">
            <v>419152.39381785714</v>
          </cell>
          <cell r="FP253">
            <v>3373987.8037220733</v>
          </cell>
          <cell r="FQ253">
            <v>574536.91176913551</v>
          </cell>
        </row>
        <row r="254">
          <cell r="B254" t="str">
            <v xml:space="preserve"> </v>
          </cell>
          <cell r="C254">
            <v>731</v>
          </cell>
          <cell r="D254" t="str">
            <v>7311p</v>
          </cell>
          <cell r="E254" t="str">
            <v>Primici od otplate kredita</v>
          </cell>
          <cell r="F254"/>
          <cell r="G254"/>
          <cell r="H254"/>
          <cell r="I254"/>
          <cell r="J254"/>
          <cell r="K254"/>
          <cell r="L254"/>
          <cell r="M254"/>
          <cell r="N254"/>
          <cell r="O254"/>
          <cell r="P254"/>
          <cell r="Q254"/>
          <cell r="R254"/>
          <cell r="S254"/>
          <cell r="T254"/>
          <cell r="U254"/>
          <cell r="V254"/>
          <cell r="W254"/>
          <cell r="X254"/>
          <cell r="Y254"/>
          <cell r="Z254"/>
          <cell r="AA254"/>
          <cell r="AB254"/>
          <cell r="AC254"/>
          <cell r="AD254"/>
          <cell r="AE254"/>
          <cell r="AF254"/>
          <cell r="AG254"/>
          <cell r="AH254"/>
          <cell r="AI254"/>
          <cell r="AJ254"/>
          <cell r="AK254"/>
          <cell r="AL254"/>
          <cell r="AM254"/>
          <cell r="AN254"/>
          <cell r="AO254"/>
          <cell r="AP254"/>
          <cell r="AQ254"/>
          <cell r="AR254"/>
          <cell r="AS254"/>
          <cell r="AT254"/>
          <cell r="AU254"/>
          <cell r="AV254"/>
          <cell r="AW254"/>
          <cell r="AX254"/>
          <cell r="AY254"/>
          <cell r="AZ254"/>
          <cell r="BA254"/>
          <cell r="BB254"/>
          <cell r="BC254"/>
          <cell r="BD254"/>
          <cell r="BE254"/>
          <cell r="BF254"/>
          <cell r="BG254"/>
          <cell r="BH254"/>
          <cell r="BI254"/>
          <cell r="BJ254"/>
          <cell r="BK254"/>
          <cell r="BL254"/>
          <cell r="BM254"/>
          <cell r="BN254"/>
          <cell r="BO254"/>
          <cell r="BP254"/>
          <cell r="BQ254"/>
          <cell r="BR254"/>
          <cell r="BS254"/>
          <cell r="BT254"/>
          <cell r="BU254"/>
          <cell r="BV254"/>
          <cell r="BW254"/>
          <cell r="BX254"/>
          <cell r="BY254"/>
          <cell r="BZ254"/>
          <cell r="CA254"/>
          <cell r="CB254"/>
          <cell r="CC254"/>
          <cell r="CD254"/>
          <cell r="CE254"/>
          <cell r="CF254"/>
          <cell r="CG254"/>
          <cell r="CH254"/>
          <cell r="CI254"/>
          <cell r="CJ254"/>
          <cell r="CK254"/>
          <cell r="CL254"/>
          <cell r="CM254"/>
          <cell r="CN254"/>
          <cell r="CO254"/>
          <cell r="CP254"/>
          <cell r="CQ254"/>
          <cell r="CR254"/>
          <cell r="CS254"/>
          <cell r="CT254"/>
          <cell r="CU254"/>
          <cell r="CV254"/>
          <cell r="CW254"/>
          <cell r="CX254"/>
          <cell r="CY254"/>
          <cell r="CZ254"/>
          <cell r="DA254"/>
          <cell r="DB254"/>
          <cell r="DC254"/>
          <cell r="DD254"/>
          <cell r="DE254"/>
          <cell r="DF254"/>
          <cell r="DG254"/>
          <cell r="DH254"/>
          <cell r="DI254"/>
          <cell r="DJ254">
            <v>0</v>
          </cell>
          <cell r="DK254">
            <v>0</v>
          </cell>
          <cell r="DL254">
            <v>0</v>
          </cell>
          <cell r="DM254">
            <v>0</v>
          </cell>
          <cell r="DN254">
            <v>0</v>
          </cell>
          <cell r="DO254">
            <v>0</v>
          </cell>
          <cell r="DP254">
            <v>0</v>
          </cell>
          <cell r="DQ254">
            <v>0</v>
          </cell>
          <cell r="DR254">
            <v>0</v>
          </cell>
          <cell r="DS254">
            <v>0</v>
          </cell>
          <cell r="DT254">
            <v>0</v>
          </cell>
          <cell r="DU254">
            <v>0</v>
          </cell>
          <cell r="DV254"/>
          <cell r="DW254"/>
          <cell r="DX254"/>
          <cell r="DY254"/>
          <cell r="DZ254"/>
          <cell r="EA254"/>
          <cell r="EB254"/>
          <cell r="EC254"/>
          <cell r="ED254"/>
          <cell r="EE254"/>
          <cell r="EF254"/>
          <cell r="EG254"/>
          <cell r="EH254"/>
          <cell r="EI254"/>
          <cell r="EJ254"/>
          <cell r="EK254"/>
          <cell r="EL254"/>
          <cell r="EM254"/>
          <cell r="EN254"/>
          <cell r="EO254"/>
          <cell r="EP254"/>
          <cell r="EQ254"/>
          <cell r="ER254"/>
          <cell r="ES254"/>
          <cell r="ET254">
            <v>172043.05</v>
          </cell>
          <cell r="EU254">
            <v>78777.210000000006</v>
          </cell>
          <cell r="EV254">
            <v>195694.06</v>
          </cell>
          <cell r="EW254">
            <v>433978.03</v>
          </cell>
          <cell r="EX254">
            <v>1090667.1299999999</v>
          </cell>
          <cell r="EY254">
            <v>2374577.77</v>
          </cell>
          <cell r="EZ254">
            <v>478781.26200871647</v>
          </cell>
          <cell r="FA254">
            <v>135623.91601735391</v>
          </cell>
          <cell r="FB254">
            <v>165878.65208433714</v>
          </cell>
          <cell r="FC254">
            <v>490320.35892417241</v>
          </cell>
          <cell r="FD254">
            <v>785775.49666312477</v>
          </cell>
          <cell r="FE254">
            <v>860197.30493980495</v>
          </cell>
          <cell r="FF254">
            <v>69158.880000000005</v>
          </cell>
          <cell r="FG254">
            <v>378338.04</v>
          </cell>
          <cell r="FH254">
            <v>257172.98</v>
          </cell>
          <cell r="FI254">
            <v>349238.34</v>
          </cell>
          <cell r="FJ254">
            <v>808656.23</v>
          </cell>
          <cell r="FK254">
            <v>1298753.81</v>
          </cell>
          <cell r="FL254">
            <v>142080.0960214606</v>
          </cell>
          <cell r="FM254">
            <v>117083.56784272524</v>
          </cell>
          <cell r="FN254">
            <v>723504.94882674748</v>
          </cell>
          <cell r="FO254">
            <v>419152.39381785714</v>
          </cell>
          <cell r="FP254">
            <v>3373987.8037220733</v>
          </cell>
          <cell r="FQ254">
            <v>574536.91176913551</v>
          </cell>
        </row>
        <row r="255">
          <cell r="C255">
            <v>732</v>
          </cell>
          <cell r="D255" t="str">
            <v>7321p</v>
          </cell>
          <cell r="E255" t="str">
            <v>Sredstva prenesena iz prethodne godine</v>
          </cell>
          <cell r="F255"/>
          <cell r="G255"/>
          <cell r="H255"/>
          <cell r="I255"/>
          <cell r="J255"/>
          <cell r="K255"/>
          <cell r="L255"/>
          <cell r="M255"/>
          <cell r="N255"/>
          <cell r="O255"/>
          <cell r="P255"/>
          <cell r="Q255"/>
          <cell r="R255"/>
          <cell r="S255"/>
          <cell r="T255"/>
          <cell r="U255"/>
          <cell r="V255"/>
          <cell r="W255"/>
          <cell r="X255"/>
          <cell r="Y255"/>
          <cell r="Z255"/>
          <cell r="AA255"/>
          <cell r="AB255"/>
          <cell r="AC255"/>
          <cell r="AD255"/>
          <cell r="AE255"/>
          <cell r="AF255"/>
          <cell r="AG255"/>
          <cell r="AH255"/>
          <cell r="AI255"/>
          <cell r="AJ255"/>
          <cell r="AK255"/>
          <cell r="AL255"/>
          <cell r="AM255"/>
          <cell r="AN255"/>
          <cell r="AO255"/>
          <cell r="AP255"/>
          <cell r="AQ255"/>
          <cell r="AR255"/>
          <cell r="AS255"/>
          <cell r="AT255"/>
          <cell r="AU255"/>
          <cell r="AV255"/>
          <cell r="AW255"/>
          <cell r="AX255"/>
          <cell r="AY255"/>
          <cell r="AZ255"/>
          <cell r="BA255"/>
          <cell r="BB255"/>
          <cell r="BC255"/>
          <cell r="BD255"/>
          <cell r="BE255"/>
          <cell r="BF255"/>
          <cell r="BG255"/>
          <cell r="BH255"/>
          <cell r="BI255"/>
          <cell r="BJ255"/>
          <cell r="BK255"/>
          <cell r="BL255"/>
          <cell r="BM255"/>
          <cell r="BN255"/>
          <cell r="BO255"/>
          <cell r="BP255"/>
          <cell r="BQ255"/>
          <cell r="BR255"/>
          <cell r="BS255"/>
          <cell r="BT255"/>
          <cell r="BU255"/>
          <cell r="BV255"/>
          <cell r="BW255"/>
          <cell r="BX255"/>
          <cell r="BY255"/>
          <cell r="BZ255"/>
          <cell r="CA255"/>
          <cell r="CB255"/>
          <cell r="CC255"/>
          <cell r="CD255"/>
          <cell r="CE255"/>
          <cell r="CF255"/>
          <cell r="CG255"/>
          <cell r="CH255"/>
          <cell r="CI255"/>
          <cell r="CJ255"/>
          <cell r="CK255"/>
          <cell r="CL255"/>
          <cell r="CM255"/>
          <cell r="CN255"/>
          <cell r="CO255"/>
          <cell r="CP255"/>
          <cell r="CQ255"/>
          <cell r="CR255"/>
          <cell r="CS255"/>
          <cell r="CT255"/>
          <cell r="CU255"/>
          <cell r="CV255"/>
          <cell r="CW255"/>
          <cell r="CX255"/>
          <cell r="CY255"/>
          <cell r="CZ255"/>
          <cell r="DA255"/>
          <cell r="DB255"/>
          <cell r="DC255"/>
          <cell r="DD255"/>
          <cell r="DE255"/>
          <cell r="DF255"/>
          <cell r="DG255"/>
          <cell r="DH255"/>
          <cell r="DI255"/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</v>
          </cell>
          <cell r="DO255">
            <v>0</v>
          </cell>
          <cell r="DP255">
            <v>0</v>
          </cell>
          <cell r="DQ255">
            <v>0</v>
          </cell>
          <cell r="DR255">
            <v>0</v>
          </cell>
          <cell r="DS255">
            <v>0</v>
          </cell>
          <cell r="DT255">
            <v>0</v>
          </cell>
          <cell r="DU255">
            <v>0</v>
          </cell>
          <cell r="DV255"/>
          <cell r="DW255"/>
          <cell r="DX255"/>
          <cell r="DY255"/>
          <cell r="DZ255"/>
          <cell r="EA255"/>
          <cell r="EB255"/>
          <cell r="EC255"/>
          <cell r="ED255"/>
          <cell r="EE255"/>
          <cell r="EF255"/>
          <cell r="EG255"/>
          <cell r="EH255"/>
          <cell r="EI255"/>
          <cell r="EJ255"/>
          <cell r="EK255"/>
          <cell r="EL255"/>
          <cell r="EM255"/>
          <cell r="EN255"/>
          <cell r="EO255"/>
          <cell r="EP255"/>
          <cell r="EQ255"/>
          <cell r="ER255"/>
          <cell r="ES255"/>
        </row>
        <row r="256">
          <cell r="A256"/>
          <cell r="B256">
            <v>74</v>
          </cell>
          <cell r="C256" t="str">
            <v xml:space="preserve"> </v>
          </cell>
          <cell r="D256" t="str">
            <v>74p</v>
          </cell>
          <cell r="E256" t="str">
            <v>Donacije i transferi</v>
          </cell>
          <cell r="F256"/>
          <cell r="G256"/>
          <cell r="H256"/>
          <cell r="I256"/>
          <cell r="J256"/>
          <cell r="K256"/>
          <cell r="L256"/>
          <cell r="M256"/>
          <cell r="N256"/>
          <cell r="O256"/>
          <cell r="P256"/>
          <cell r="Q256"/>
          <cell r="R256"/>
          <cell r="S256"/>
          <cell r="T256"/>
          <cell r="U256"/>
          <cell r="V256"/>
          <cell r="W256"/>
          <cell r="X256"/>
          <cell r="Y256"/>
          <cell r="Z256"/>
          <cell r="AA256"/>
          <cell r="AB256"/>
          <cell r="AC256"/>
          <cell r="AD256"/>
          <cell r="AE256"/>
          <cell r="AF256"/>
          <cell r="AG256"/>
          <cell r="AH256"/>
          <cell r="AI256"/>
          <cell r="AJ256"/>
          <cell r="AK256"/>
          <cell r="AL256"/>
          <cell r="AM256"/>
          <cell r="AN256"/>
          <cell r="AO256"/>
          <cell r="AP256"/>
          <cell r="AQ256"/>
          <cell r="AR256"/>
          <cell r="AS256"/>
          <cell r="AT256"/>
          <cell r="AU256"/>
          <cell r="AV256"/>
          <cell r="AW256"/>
          <cell r="AX256"/>
          <cell r="AY256"/>
          <cell r="AZ256"/>
          <cell r="BA256"/>
          <cell r="BB256"/>
          <cell r="BC256"/>
          <cell r="BD256"/>
          <cell r="BE256"/>
          <cell r="BF256"/>
          <cell r="BG256"/>
          <cell r="BH256"/>
          <cell r="BI256"/>
          <cell r="BJ256"/>
          <cell r="BK256"/>
          <cell r="BL256"/>
          <cell r="BM256"/>
          <cell r="BN256"/>
          <cell r="BO256"/>
          <cell r="BP256"/>
          <cell r="BQ256"/>
          <cell r="BR256"/>
          <cell r="BS256"/>
          <cell r="BT256"/>
          <cell r="BU256"/>
          <cell r="BV256"/>
          <cell r="BW256"/>
          <cell r="BX256"/>
          <cell r="BY256"/>
          <cell r="BZ256"/>
          <cell r="CA256"/>
          <cell r="CB256"/>
          <cell r="CC256"/>
          <cell r="CD256"/>
          <cell r="CE256"/>
          <cell r="CF256"/>
          <cell r="CG256"/>
          <cell r="CH256"/>
          <cell r="CI256"/>
          <cell r="CJ256"/>
          <cell r="CK256"/>
          <cell r="CL256">
            <v>0</v>
          </cell>
          <cell r="CM256">
            <v>0</v>
          </cell>
          <cell r="CN256">
            <v>0</v>
          </cell>
          <cell r="CO256">
            <v>0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666666.66666666663</v>
          </cell>
          <cell r="CY256">
            <v>666666.66666666663</v>
          </cell>
          <cell r="CZ256">
            <v>666666.66666666663</v>
          </cell>
          <cell r="DA256">
            <v>666666.66666666663</v>
          </cell>
          <cell r="DB256">
            <v>666666.66666666663</v>
          </cell>
          <cell r="DC256">
            <v>666666.66666666663</v>
          </cell>
          <cell r="DD256">
            <v>666666.66666666663</v>
          </cell>
          <cell r="DE256">
            <v>666666.66666666663</v>
          </cell>
          <cell r="DF256">
            <v>666666.66666666663</v>
          </cell>
          <cell r="DG256">
            <v>666666.66666666663</v>
          </cell>
          <cell r="DH256">
            <v>666666.66666666663</v>
          </cell>
          <cell r="DI256">
            <v>666666.66666666663</v>
          </cell>
          <cell r="DJ256">
            <v>151870.61020172067</v>
          </cell>
          <cell r="DK256">
            <v>759284.21401818644</v>
          </cell>
          <cell r="DL256">
            <v>232686.29412273181</v>
          </cell>
          <cell r="DM256">
            <v>680176.81394201145</v>
          </cell>
          <cell r="DN256">
            <v>334566.54127297708</v>
          </cell>
          <cell r="DO256">
            <v>290134.08358243544</v>
          </cell>
          <cell r="DP256">
            <v>384254.59140583908</v>
          </cell>
          <cell r="DQ256">
            <v>311193.36925083847</v>
          </cell>
          <cell r="DR256">
            <v>574859.18368163658</v>
          </cell>
          <cell r="DS256">
            <v>752410.21529335005</v>
          </cell>
          <cell r="DT256">
            <v>963792.40888977866</v>
          </cell>
          <cell r="DU256">
            <v>1156891.4845592449</v>
          </cell>
          <cell r="DV256">
            <v>878692.97446426435</v>
          </cell>
          <cell r="DW256">
            <v>1757032.3136169473</v>
          </cell>
          <cell r="DX256">
            <v>1641296.3253875526</v>
          </cell>
          <cell r="DY256">
            <v>2057251.9562577028</v>
          </cell>
          <cell r="DZ256">
            <v>1165798.2124013356</v>
          </cell>
          <cell r="EA256">
            <v>1626226.367012884</v>
          </cell>
          <cell r="EB256">
            <v>2268437.1611972838</v>
          </cell>
          <cell r="EC256">
            <v>1088287.2617470617</v>
          </cell>
          <cell r="ED256">
            <v>2354336.3073598729</v>
          </cell>
          <cell r="EE256">
            <v>3603761.2068113876</v>
          </cell>
          <cell r="EF256">
            <v>3267998.0201318627</v>
          </cell>
          <cell r="EG256">
            <v>7546095.2223542193</v>
          </cell>
          <cell r="EH256">
            <v>547322.26784047682</v>
          </cell>
          <cell r="EI256">
            <v>467022.50625958334</v>
          </cell>
          <cell r="EJ256">
            <v>2218647.0372368339</v>
          </cell>
          <cell r="EK256">
            <v>1658251.9080133145</v>
          </cell>
          <cell r="EL256">
            <v>2940231.9146968834</v>
          </cell>
          <cell r="EM256">
            <v>3480111.7653140961</v>
          </cell>
          <cell r="EN256">
            <v>1506547.2713743269</v>
          </cell>
          <cell r="EO256">
            <v>1860592.1593926547</v>
          </cell>
          <cell r="EP256">
            <v>4235813.5165702263</v>
          </cell>
          <cell r="EQ256">
            <v>3997546.8172499253</v>
          </cell>
          <cell r="ER256">
            <v>4745750.1562713273</v>
          </cell>
          <cell r="ES256">
            <v>7542162.679780351</v>
          </cell>
          <cell r="ET256">
            <v>1518621.66</v>
          </cell>
          <cell r="EU256">
            <v>776556.18</v>
          </cell>
          <cell r="EV256">
            <v>1210159.24</v>
          </cell>
          <cell r="EW256">
            <v>8493510.6400000006</v>
          </cell>
          <cell r="EX256">
            <v>1746477.29</v>
          </cell>
          <cell r="EY256">
            <v>1532517.83</v>
          </cell>
          <cell r="EZ256">
            <v>2435550.5406138748</v>
          </cell>
          <cell r="FA256">
            <v>570671.53597611003</v>
          </cell>
          <cell r="FB256">
            <v>1353198.8801805205</v>
          </cell>
          <cell r="FC256">
            <v>2470225.2025423776</v>
          </cell>
          <cell r="FD256">
            <v>2112933.3732640138</v>
          </cell>
          <cell r="FE256">
            <v>7307967.0482751997</v>
          </cell>
          <cell r="FF256">
            <v>13526711.25</v>
          </cell>
          <cell r="FG256">
            <v>1001055.74</v>
          </cell>
          <cell r="FH256">
            <v>861265.77</v>
          </cell>
          <cell r="FI256">
            <v>627154.51</v>
          </cell>
          <cell r="FJ256">
            <v>1388870.5</v>
          </cell>
          <cell r="FK256">
            <v>827810.06</v>
          </cell>
          <cell r="FL256">
            <v>1487222.9580633398</v>
          </cell>
          <cell r="FM256">
            <v>1494727.7085961688</v>
          </cell>
          <cell r="FN256">
            <v>1256927.0639557138</v>
          </cell>
          <cell r="FO256">
            <v>2914661.9432842401</v>
          </cell>
          <cell r="FP256">
            <v>9560814.8118033875</v>
          </cell>
          <cell r="FQ256">
            <v>9532777.6842971519</v>
          </cell>
        </row>
        <row r="257">
          <cell r="C257">
            <v>741</v>
          </cell>
          <cell r="D257" t="str">
            <v>7411p</v>
          </cell>
          <cell r="E257" t="str">
            <v>Donacije</v>
          </cell>
          <cell r="F257"/>
          <cell r="G257"/>
          <cell r="H257"/>
          <cell r="I257"/>
          <cell r="J257"/>
          <cell r="K257"/>
          <cell r="L257"/>
          <cell r="M257"/>
          <cell r="N257"/>
          <cell r="O257"/>
          <cell r="P257"/>
          <cell r="Q257"/>
          <cell r="R257"/>
          <cell r="S257"/>
          <cell r="T257"/>
          <cell r="U257"/>
          <cell r="V257"/>
          <cell r="W257"/>
          <cell r="X257"/>
          <cell r="Y257"/>
          <cell r="Z257"/>
          <cell r="AA257"/>
          <cell r="AB257"/>
          <cell r="AC257"/>
          <cell r="AD257"/>
          <cell r="AE257"/>
          <cell r="AF257"/>
          <cell r="AG257"/>
          <cell r="AH257"/>
          <cell r="AI257"/>
          <cell r="AJ257"/>
          <cell r="AK257"/>
          <cell r="AL257"/>
          <cell r="AM257"/>
          <cell r="AN257"/>
          <cell r="AO257"/>
          <cell r="AP257"/>
          <cell r="AQ257"/>
          <cell r="AR257"/>
          <cell r="AS257"/>
          <cell r="AT257"/>
          <cell r="AU257"/>
          <cell r="AV257"/>
          <cell r="AW257"/>
          <cell r="AX257"/>
          <cell r="AY257"/>
          <cell r="AZ257"/>
          <cell r="BA257"/>
          <cell r="BB257"/>
          <cell r="BC257"/>
          <cell r="BD257"/>
          <cell r="BE257"/>
          <cell r="BF257"/>
          <cell r="BG257"/>
          <cell r="BH257"/>
          <cell r="BI257"/>
          <cell r="BJ257"/>
          <cell r="BK257"/>
          <cell r="BL257"/>
          <cell r="BM257"/>
          <cell r="BN257"/>
          <cell r="BO257"/>
          <cell r="BP257"/>
          <cell r="BQ257"/>
          <cell r="BR257"/>
          <cell r="BS257"/>
          <cell r="BT257"/>
          <cell r="BU257"/>
          <cell r="BV257"/>
          <cell r="BW257"/>
          <cell r="BX257"/>
          <cell r="BY257"/>
          <cell r="BZ257"/>
          <cell r="CA257"/>
          <cell r="CB257"/>
          <cell r="CC257"/>
          <cell r="CD257"/>
          <cell r="CE257"/>
          <cell r="CF257"/>
          <cell r="CG257"/>
          <cell r="CH257"/>
          <cell r="CI257"/>
          <cell r="CJ257"/>
          <cell r="CK257"/>
          <cell r="CL257"/>
          <cell r="CM257"/>
          <cell r="CN257"/>
          <cell r="CO257"/>
          <cell r="CP257"/>
          <cell r="CQ257"/>
          <cell r="CR257"/>
          <cell r="CS257"/>
          <cell r="CT257"/>
          <cell r="CU257"/>
          <cell r="CV257"/>
          <cell r="CW257"/>
          <cell r="CX257"/>
          <cell r="CY257"/>
          <cell r="CZ257"/>
          <cell r="DA257"/>
          <cell r="DB257"/>
          <cell r="DC257"/>
          <cell r="DD257"/>
          <cell r="DE257"/>
          <cell r="DF257"/>
          <cell r="DG257"/>
          <cell r="DH257"/>
          <cell r="DI257"/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</v>
          </cell>
          <cell r="DO257">
            <v>0</v>
          </cell>
          <cell r="DP257">
            <v>0</v>
          </cell>
          <cell r="DQ257">
            <v>0</v>
          </cell>
          <cell r="DR257">
            <v>0</v>
          </cell>
          <cell r="DS257">
            <v>0</v>
          </cell>
          <cell r="DT257">
            <v>0</v>
          </cell>
          <cell r="DU257">
            <v>0</v>
          </cell>
          <cell r="DV257"/>
          <cell r="DW257"/>
          <cell r="DX257"/>
          <cell r="DY257"/>
          <cell r="DZ257"/>
          <cell r="EA257"/>
          <cell r="EB257"/>
          <cell r="EC257"/>
          <cell r="ED257"/>
          <cell r="EE257"/>
          <cell r="EF257"/>
          <cell r="EG257"/>
          <cell r="EH257"/>
          <cell r="ET257">
            <v>1518621.66</v>
          </cell>
          <cell r="EU257">
            <v>776556.18</v>
          </cell>
          <cell r="EV257">
            <v>1210159.24</v>
          </cell>
          <cell r="EW257">
            <v>8493510.6400000006</v>
          </cell>
          <cell r="EX257">
            <v>1746477.29</v>
          </cell>
          <cell r="EY257">
            <v>1532517.83</v>
          </cell>
          <cell r="EZ257">
            <v>2435550.5406138748</v>
          </cell>
          <cell r="FA257">
            <v>570671.53597611003</v>
          </cell>
          <cell r="FB257">
            <v>1353198.8801805205</v>
          </cell>
          <cell r="FC257">
            <v>2470225.2025423776</v>
          </cell>
          <cell r="FD257">
            <v>2112933.3732640138</v>
          </cell>
          <cell r="FE257">
            <v>7307967.0482751997</v>
          </cell>
          <cell r="FF257">
            <v>13526711.25</v>
          </cell>
          <cell r="FG257">
            <v>1001055.74</v>
          </cell>
          <cell r="FH257">
            <v>861265.77</v>
          </cell>
          <cell r="FI257">
            <v>627154.51</v>
          </cell>
          <cell r="FJ257">
            <v>1388870.5</v>
          </cell>
          <cell r="FK257">
            <v>827810.06</v>
          </cell>
          <cell r="FL257">
            <v>1487222.9580633398</v>
          </cell>
          <cell r="FM257">
            <v>1494727.7085961688</v>
          </cell>
          <cell r="FN257">
            <v>1256927.0639557138</v>
          </cell>
          <cell r="FO257">
            <v>2914661.9432842401</v>
          </cell>
          <cell r="FP257">
            <v>9560814.8118033875</v>
          </cell>
          <cell r="FQ257">
            <v>9532777.6842971519</v>
          </cell>
        </row>
        <row r="258">
          <cell r="C258">
            <v>742</v>
          </cell>
          <cell r="D258" t="str">
            <v>7421p</v>
          </cell>
          <cell r="E258" t="str">
            <v>Transferi</v>
          </cell>
          <cell r="F258"/>
          <cell r="G258"/>
          <cell r="H258"/>
          <cell r="I258"/>
          <cell r="J258"/>
          <cell r="K258"/>
          <cell r="L258"/>
          <cell r="M258"/>
          <cell r="N258"/>
          <cell r="O258"/>
          <cell r="P258"/>
          <cell r="Q258"/>
          <cell r="R258"/>
          <cell r="S258"/>
          <cell r="T258"/>
          <cell r="U258"/>
          <cell r="V258"/>
          <cell r="W258"/>
          <cell r="X258"/>
          <cell r="Y258"/>
          <cell r="Z258"/>
          <cell r="AA258"/>
          <cell r="AB258"/>
          <cell r="AC258"/>
          <cell r="AD258"/>
          <cell r="AE258"/>
          <cell r="AF258"/>
          <cell r="AG258"/>
          <cell r="AH258"/>
          <cell r="AI258"/>
          <cell r="AJ258"/>
          <cell r="AK258"/>
          <cell r="AL258"/>
          <cell r="AM258"/>
          <cell r="AN258"/>
          <cell r="AO258"/>
          <cell r="AP258"/>
          <cell r="AQ258"/>
          <cell r="AR258"/>
          <cell r="AS258"/>
          <cell r="AT258"/>
          <cell r="AU258"/>
          <cell r="AV258"/>
          <cell r="AW258"/>
          <cell r="AX258"/>
          <cell r="AY258"/>
          <cell r="AZ258"/>
          <cell r="BA258"/>
          <cell r="BB258"/>
          <cell r="BC258"/>
          <cell r="BD258"/>
          <cell r="BE258"/>
          <cell r="BF258"/>
          <cell r="BG258"/>
          <cell r="BH258"/>
          <cell r="BI258"/>
          <cell r="BJ258"/>
          <cell r="BK258"/>
          <cell r="BL258"/>
          <cell r="BM258"/>
          <cell r="BN258"/>
          <cell r="BO258"/>
          <cell r="BP258"/>
          <cell r="BQ258"/>
          <cell r="BR258"/>
          <cell r="BS258"/>
          <cell r="BT258"/>
          <cell r="BU258"/>
          <cell r="BV258"/>
          <cell r="BW258"/>
          <cell r="BX258"/>
          <cell r="BY258"/>
          <cell r="BZ258"/>
          <cell r="CA258"/>
          <cell r="CB258"/>
          <cell r="CC258"/>
          <cell r="CD258"/>
          <cell r="CE258"/>
          <cell r="CF258"/>
          <cell r="CG258"/>
          <cell r="CH258"/>
          <cell r="CI258"/>
          <cell r="CJ258"/>
          <cell r="CK258"/>
          <cell r="CL258"/>
          <cell r="CM258"/>
          <cell r="CN258"/>
          <cell r="CO258"/>
          <cell r="CP258"/>
          <cell r="CQ258"/>
          <cell r="CR258"/>
          <cell r="CS258"/>
          <cell r="CT258"/>
          <cell r="CU258"/>
          <cell r="CV258"/>
          <cell r="CW258"/>
          <cell r="CX258"/>
          <cell r="CY258"/>
          <cell r="CZ258"/>
          <cell r="DA258"/>
          <cell r="DB258"/>
          <cell r="DC258"/>
          <cell r="DD258"/>
          <cell r="DE258"/>
          <cell r="DF258"/>
          <cell r="DG258"/>
          <cell r="DH258"/>
          <cell r="DI258"/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>
            <v>0</v>
          </cell>
          <cell r="DQ258">
            <v>0</v>
          </cell>
          <cell r="DR258">
            <v>0</v>
          </cell>
          <cell r="DS258">
            <v>0</v>
          </cell>
          <cell r="DT258">
            <v>0</v>
          </cell>
          <cell r="DU258">
            <v>0</v>
          </cell>
          <cell r="DV258"/>
          <cell r="DW258"/>
          <cell r="DX258"/>
          <cell r="DY258"/>
          <cell r="DZ258"/>
          <cell r="EA258"/>
          <cell r="EB258"/>
          <cell r="EC258"/>
          <cell r="ED258"/>
          <cell r="EE258"/>
          <cell r="EF258"/>
          <cell r="EG258"/>
          <cell r="EH258"/>
        </row>
        <row r="259">
          <cell r="B259">
            <v>75</v>
          </cell>
          <cell r="D259" t="str">
            <v>75p</v>
          </cell>
          <cell r="E259" t="str">
            <v xml:space="preserve">Pozajmice i krediti </v>
          </cell>
          <cell r="F259"/>
          <cell r="G259"/>
          <cell r="H259"/>
          <cell r="I259"/>
          <cell r="J259"/>
          <cell r="K259"/>
          <cell r="L259"/>
          <cell r="M259"/>
          <cell r="N259"/>
          <cell r="O259"/>
          <cell r="P259"/>
          <cell r="Q259"/>
          <cell r="R259"/>
          <cell r="S259"/>
          <cell r="T259"/>
          <cell r="U259"/>
          <cell r="V259"/>
          <cell r="W259"/>
          <cell r="X259"/>
          <cell r="Y259"/>
          <cell r="Z259"/>
          <cell r="AA259"/>
          <cell r="AB259"/>
          <cell r="AC259"/>
          <cell r="AD259"/>
          <cell r="AE259"/>
          <cell r="AF259"/>
          <cell r="AG259"/>
          <cell r="AH259"/>
          <cell r="AI259"/>
          <cell r="AJ259"/>
          <cell r="AK259"/>
          <cell r="AL259"/>
          <cell r="AM259"/>
          <cell r="AN259"/>
          <cell r="AO259"/>
          <cell r="AP259"/>
          <cell r="AQ259"/>
          <cell r="AR259"/>
          <cell r="AS259"/>
          <cell r="AT259"/>
          <cell r="AU259"/>
          <cell r="AV259"/>
          <cell r="AW259"/>
          <cell r="AX259"/>
          <cell r="AY259"/>
          <cell r="AZ259"/>
          <cell r="BA259"/>
          <cell r="BB259"/>
          <cell r="BC259"/>
          <cell r="BD259"/>
          <cell r="BE259"/>
          <cell r="BF259"/>
          <cell r="BG259"/>
          <cell r="BH259"/>
          <cell r="BI259"/>
          <cell r="BJ259"/>
          <cell r="BK259"/>
          <cell r="BL259"/>
          <cell r="BM259"/>
          <cell r="BN259"/>
          <cell r="BO259"/>
          <cell r="BP259"/>
          <cell r="BQ259"/>
          <cell r="BR259"/>
          <cell r="BS259"/>
          <cell r="BT259"/>
          <cell r="BU259"/>
          <cell r="BV259"/>
          <cell r="BW259"/>
          <cell r="BX259"/>
          <cell r="BY259"/>
          <cell r="BZ259"/>
          <cell r="CA259"/>
          <cell r="CB259"/>
          <cell r="CC259"/>
          <cell r="CD259"/>
          <cell r="CE259"/>
          <cell r="CF259"/>
          <cell r="CG259"/>
          <cell r="CH259"/>
          <cell r="CI259"/>
          <cell r="CJ259"/>
          <cell r="CK259"/>
          <cell r="CL259"/>
          <cell r="CM259"/>
          <cell r="CN259"/>
          <cell r="CO259"/>
          <cell r="CP259"/>
          <cell r="CQ259"/>
          <cell r="CR259"/>
          <cell r="CS259"/>
          <cell r="CT259"/>
          <cell r="CU259"/>
          <cell r="CV259"/>
          <cell r="CW259"/>
          <cell r="CX259"/>
          <cell r="CY259"/>
          <cell r="CZ259"/>
          <cell r="DA259"/>
          <cell r="DB259"/>
          <cell r="DC259"/>
          <cell r="DD259"/>
          <cell r="DE259"/>
          <cell r="DF259"/>
          <cell r="DG259"/>
          <cell r="DH259"/>
          <cell r="DI259"/>
          <cell r="DJ259"/>
          <cell r="DK259"/>
          <cell r="DL259"/>
          <cell r="DM259"/>
          <cell r="DN259"/>
          <cell r="DO259"/>
          <cell r="DP259"/>
          <cell r="DQ259"/>
          <cell r="DR259"/>
          <cell r="DS259"/>
          <cell r="DT259"/>
          <cell r="DU259"/>
          <cell r="DV259"/>
          <cell r="DW259"/>
          <cell r="DX259"/>
          <cell r="DY259"/>
          <cell r="DZ259"/>
          <cell r="EA259"/>
          <cell r="EB259"/>
          <cell r="EC259"/>
          <cell r="ED259"/>
          <cell r="EE259"/>
          <cell r="EF259"/>
          <cell r="EG259"/>
          <cell r="EH259"/>
        </row>
        <row r="260">
          <cell r="A260"/>
          <cell r="B260"/>
          <cell r="C260">
            <v>751</v>
          </cell>
          <cell r="D260" t="str">
            <v>751p</v>
          </cell>
          <cell r="E260" t="str">
            <v>Pozajmice i krediti</v>
          </cell>
          <cell r="F260"/>
          <cell r="G260"/>
          <cell r="H260"/>
          <cell r="I260"/>
          <cell r="J260"/>
          <cell r="K260"/>
          <cell r="L260"/>
          <cell r="M260"/>
          <cell r="N260"/>
          <cell r="O260"/>
          <cell r="P260"/>
          <cell r="Q260"/>
          <cell r="R260"/>
          <cell r="S260"/>
          <cell r="T260"/>
          <cell r="U260"/>
          <cell r="V260"/>
          <cell r="W260"/>
          <cell r="X260"/>
          <cell r="Y260"/>
          <cell r="Z260"/>
          <cell r="AA260"/>
          <cell r="AB260"/>
          <cell r="AC260"/>
          <cell r="AD260"/>
          <cell r="AE260"/>
          <cell r="AF260"/>
          <cell r="AG260"/>
          <cell r="AH260"/>
          <cell r="AI260"/>
          <cell r="AJ260"/>
          <cell r="AK260"/>
          <cell r="AL260"/>
          <cell r="AM260"/>
          <cell r="AN260"/>
          <cell r="AO260"/>
          <cell r="AP260"/>
          <cell r="AQ260"/>
          <cell r="AR260"/>
          <cell r="AS260"/>
          <cell r="AT260"/>
          <cell r="AU260"/>
          <cell r="AV260"/>
          <cell r="AW260"/>
          <cell r="AX260"/>
          <cell r="AY260"/>
          <cell r="AZ260"/>
          <cell r="BA260"/>
          <cell r="BB260"/>
          <cell r="BC260"/>
          <cell r="BD260"/>
          <cell r="BE260"/>
          <cell r="BF260"/>
          <cell r="BG260"/>
          <cell r="BH260"/>
          <cell r="BI260"/>
          <cell r="BJ260"/>
          <cell r="BK260"/>
          <cell r="BL260"/>
          <cell r="BM260"/>
          <cell r="BN260"/>
          <cell r="BO260"/>
          <cell r="BP260"/>
          <cell r="BQ260"/>
          <cell r="BR260"/>
          <cell r="BS260"/>
          <cell r="BT260"/>
          <cell r="BU260"/>
          <cell r="BV260"/>
          <cell r="BW260"/>
          <cell r="BX260"/>
          <cell r="BY260"/>
          <cell r="BZ260"/>
          <cell r="CA260"/>
          <cell r="CB260"/>
          <cell r="CC260"/>
          <cell r="CD260"/>
          <cell r="CE260"/>
          <cell r="CF260"/>
          <cell r="CG260"/>
          <cell r="CH260"/>
          <cell r="CI260"/>
          <cell r="CJ260"/>
          <cell r="CK260"/>
          <cell r="CL260">
            <v>0</v>
          </cell>
          <cell r="CM260">
            <v>0</v>
          </cell>
          <cell r="CN260">
            <v>0</v>
          </cell>
          <cell r="CO260">
            <v>200000000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50000000</v>
          </cell>
          <cell r="CV260">
            <v>0</v>
          </cell>
          <cell r="CW260">
            <v>0</v>
          </cell>
          <cell r="CX260">
            <v>18997964.655235786</v>
          </cell>
          <cell r="CY260">
            <v>18997964.655235786</v>
          </cell>
          <cell r="CZ260">
            <v>18997964.655235786</v>
          </cell>
          <cell r="DA260">
            <v>18997964.655235786</v>
          </cell>
          <cell r="DB260">
            <v>18997964.655235786</v>
          </cell>
          <cell r="DC260">
            <v>18997964.655235786</v>
          </cell>
          <cell r="DD260">
            <v>18997964.655235786</v>
          </cell>
          <cell r="DE260">
            <v>18997964.655235786</v>
          </cell>
          <cell r="DF260">
            <v>18997964.655235786</v>
          </cell>
          <cell r="DG260">
            <v>18997964.655235786</v>
          </cell>
          <cell r="DH260">
            <v>18997964.655235786</v>
          </cell>
          <cell r="DI260">
            <v>18997964.655235786</v>
          </cell>
          <cell r="DJ260">
            <v>52840136.569718093</v>
          </cell>
          <cell r="DK260">
            <v>52840136.569718093</v>
          </cell>
          <cell r="DL260">
            <v>52840136.569718093</v>
          </cell>
          <cell r="DM260">
            <v>52840136.569718093</v>
          </cell>
          <cell r="DN260">
            <v>52840136.569718093</v>
          </cell>
          <cell r="DO260">
            <v>52840136.569718093</v>
          </cell>
          <cell r="DP260">
            <v>52840136.569718093</v>
          </cell>
          <cell r="DQ260">
            <v>52840136.569718093</v>
          </cell>
          <cell r="DR260">
            <v>52840136.569718093</v>
          </cell>
          <cell r="DS260">
            <v>52840136.569718093</v>
          </cell>
          <cell r="DT260">
            <v>52840136.569718093</v>
          </cell>
          <cell r="DU260">
            <v>52840136.569718093</v>
          </cell>
          <cell r="DV260">
            <v>55595756.08804667</v>
          </cell>
          <cell r="DW260">
            <v>55595756.08804667</v>
          </cell>
          <cell r="DX260">
            <v>55595756.08804667</v>
          </cell>
          <cell r="DY260">
            <v>55595756.08804667</v>
          </cell>
          <cell r="DZ260">
            <v>55595756.08804667</v>
          </cell>
          <cell r="EA260">
            <v>55595756.08804667</v>
          </cell>
          <cell r="EB260">
            <v>55595756.08804667</v>
          </cell>
          <cell r="EC260">
            <v>55595756.08804667</v>
          </cell>
          <cell r="ED260">
            <v>55595756.08804667</v>
          </cell>
          <cell r="EE260">
            <v>55595756.08804667</v>
          </cell>
          <cell r="EF260">
            <v>55595756.08804667</v>
          </cell>
          <cell r="EG260">
            <v>55595756.08804667</v>
          </cell>
          <cell r="EH260">
            <v>37847818.636239164</v>
          </cell>
          <cell r="EI260">
            <v>37847818.636239164</v>
          </cell>
          <cell r="EJ260">
            <v>37847818.636239164</v>
          </cell>
          <cell r="EK260">
            <v>37847818.636239164</v>
          </cell>
          <cell r="EL260">
            <v>37847818.636239164</v>
          </cell>
          <cell r="EM260">
            <v>37847818.636239164</v>
          </cell>
          <cell r="EN260">
            <v>37847818.636239164</v>
          </cell>
          <cell r="EO260">
            <v>37847818.636239164</v>
          </cell>
          <cell r="EP260">
            <v>37847818.636239164</v>
          </cell>
          <cell r="EQ260">
            <v>37847818.636239164</v>
          </cell>
          <cell r="ER260">
            <v>37847818.636239164</v>
          </cell>
          <cell r="ES260">
            <v>37847818.636239164</v>
          </cell>
          <cell r="FF260">
            <v>24022843.850000001</v>
          </cell>
          <cell r="FG260">
            <v>0</v>
          </cell>
          <cell r="FH260">
            <v>107399337.39</v>
          </cell>
          <cell r="FI260">
            <v>15000000</v>
          </cell>
          <cell r="FJ260">
            <v>112000000</v>
          </cell>
          <cell r="FK260">
            <v>17000000</v>
          </cell>
          <cell r="FL260">
            <v>17000000</v>
          </cell>
          <cell r="FM260">
            <v>15000000</v>
          </cell>
          <cell r="FN260">
            <v>17000000</v>
          </cell>
          <cell r="FO260">
            <v>17000000</v>
          </cell>
          <cell r="FP260">
            <v>15000000</v>
          </cell>
          <cell r="FQ260">
            <v>13983087.501553783</v>
          </cell>
        </row>
        <row r="261">
          <cell r="D261" t="str">
            <v>7511p</v>
          </cell>
          <cell r="E261" t="str">
            <v>Pozajmice i krediti od domaćih izvora</v>
          </cell>
          <cell r="F261"/>
          <cell r="G261"/>
          <cell r="H261"/>
          <cell r="I261"/>
          <cell r="J261"/>
          <cell r="K261"/>
          <cell r="L261"/>
          <cell r="M261"/>
          <cell r="N261"/>
          <cell r="O261"/>
          <cell r="P261"/>
          <cell r="Q261"/>
          <cell r="R261"/>
          <cell r="S261"/>
          <cell r="T261"/>
          <cell r="U261"/>
          <cell r="V261"/>
          <cell r="W261"/>
          <cell r="X261"/>
          <cell r="Y261"/>
          <cell r="Z261"/>
          <cell r="AA261"/>
          <cell r="AB261"/>
          <cell r="AC261"/>
          <cell r="AD261"/>
          <cell r="AE261"/>
          <cell r="AF261"/>
          <cell r="AG261"/>
          <cell r="AH261"/>
          <cell r="AI261"/>
          <cell r="AJ261"/>
          <cell r="AK261"/>
          <cell r="AL261"/>
          <cell r="AM261"/>
          <cell r="AN261"/>
          <cell r="AO261"/>
          <cell r="AP261"/>
          <cell r="AQ261"/>
          <cell r="AR261"/>
          <cell r="AS261"/>
          <cell r="AT261"/>
          <cell r="AU261"/>
          <cell r="AV261"/>
          <cell r="AW261"/>
          <cell r="AX261"/>
          <cell r="AY261"/>
          <cell r="AZ261"/>
          <cell r="BA261"/>
          <cell r="BB261"/>
          <cell r="BC261"/>
          <cell r="BD261"/>
          <cell r="BE261"/>
          <cell r="BF261"/>
          <cell r="BG261"/>
          <cell r="BH261"/>
          <cell r="BI261"/>
          <cell r="BJ261"/>
          <cell r="BK261"/>
          <cell r="BL261"/>
          <cell r="BM261"/>
          <cell r="BN261"/>
          <cell r="BO261"/>
          <cell r="BP261"/>
          <cell r="BQ261"/>
          <cell r="BR261"/>
          <cell r="BS261"/>
          <cell r="BT261"/>
          <cell r="BU261"/>
          <cell r="BV261"/>
          <cell r="BW261"/>
          <cell r="BX261"/>
          <cell r="BY261"/>
          <cell r="BZ261"/>
          <cell r="CA261"/>
          <cell r="CB261"/>
          <cell r="CC261"/>
          <cell r="CD261"/>
          <cell r="CE261"/>
          <cell r="CF261"/>
          <cell r="CG261"/>
          <cell r="CH261"/>
          <cell r="CI261"/>
          <cell r="CJ261"/>
          <cell r="CK261"/>
          <cell r="CL261"/>
          <cell r="CM261"/>
          <cell r="CN261"/>
          <cell r="CO261"/>
          <cell r="CP261"/>
          <cell r="CQ261"/>
          <cell r="CR261"/>
          <cell r="CS261"/>
          <cell r="CT261"/>
          <cell r="CU261"/>
          <cell r="CV261"/>
          <cell r="CW261"/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/>
          <cell r="DK261"/>
          <cell r="DL261"/>
          <cell r="DM261"/>
          <cell r="DN261"/>
          <cell r="DO261"/>
          <cell r="DP261"/>
          <cell r="DQ261"/>
          <cell r="DR261"/>
          <cell r="DS261"/>
          <cell r="DT261"/>
          <cell r="DU261"/>
          <cell r="DV261">
            <v>833333.33333333337</v>
          </cell>
          <cell r="DW261">
            <v>833333.33333333337</v>
          </cell>
          <cell r="DX261">
            <v>833333.33333333337</v>
          </cell>
          <cell r="DY261">
            <v>833333.33333333337</v>
          </cell>
          <cell r="DZ261">
            <v>833333.33333333337</v>
          </cell>
          <cell r="EA261">
            <v>833333.33333333337</v>
          </cell>
          <cell r="EB261">
            <v>833333.33333333337</v>
          </cell>
          <cell r="EC261">
            <v>833333.33333333337</v>
          </cell>
          <cell r="ED261">
            <v>833333.33333333337</v>
          </cell>
          <cell r="EE261">
            <v>833333.33333333337</v>
          </cell>
          <cell r="EF261">
            <v>833333.33333333337</v>
          </cell>
          <cell r="EG261">
            <v>833333.33333333337</v>
          </cell>
          <cell r="EH261">
            <v>8333333.333333333</v>
          </cell>
          <cell r="EI261">
            <v>8333333.333333333</v>
          </cell>
          <cell r="EJ261">
            <v>8333333.333333333</v>
          </cell>
          <cell r="EK261">
            <v>8333333.333333333</v>
          </cell>
          <cell r="EL261">
            <v>8333333.333333333</v>
          </cell>
          <cell r="EM261">
            <v>8333333.333333333</v>
          </cell>
          <cell r="EN261">
            <v>8333333.333333333</v>
          </cell>
          <cell r="EO261">
            <v>8333333.333333333</v>
          </cell>
          <cell r="EP261">
            <v>8333333.333333333</v>
          </cell>
          <cell r="EQ261">
            <v>8333333.333333333</v>
          </cell>
          <cell r="ER261">
            <v>8333333.333333333</v>
          </cell>
          <cell r="ES261">
            <v>8333333.333333333</v>
          </cell>
          <cell r="FH261">
            <v>95000000</v>
          </cell>
          <cell r="FJ261">
            <v>95000000</v>
          </cell>
        </row>
        <row r="262">
          <cell r="D262" t="str">
            <v>7512p</v>
          </cell>
          <cell r="E262" t="str">
            <v>Pozajmice i krediti od inostranih izvora</v>
          </cell>
          <cell r="F262"/>
          <cell r="G262"/>
          <cell r="H262"/>
          <cell r="I262"/>
          <cell r="J262"/>
          <cell r="K262"/>
          <cell r="L262"/>
          <cell r="M262"/>
          <cell r="N262"/>
          <cell r="O262"/>
          <cell r="P262"/>
          <cell r="Q262"/>
          <cell r="R262"/>
          <cell r="S262"/>
          <cell r="T262"/>
          <cell r="U262"/>
          <cell r="V262"/>
          <cell r="W262"/>
          <cell r="X262"/>
          <cell r="Y262"/>
          <cell r="Z262"/>
          <cell r="AA262"/>
          <cell r="AB262"/>
          <cell r="AC262"/>
          <cell r="AD262"/>
          <cell r="AE262"/>
          <cell r="AF262"/>
          <cell r="AG262"/>
          <cell r="AH262"/>
          <cell r="AI262"/>
          <cell r="AJ262"/>
          <cell r="AK262"/>
          <cell r="AL262"/>
          <cell r="AM262"/>
          <cell r="AN262"/>
          <cell r="AO262"/>
          <cell r="AP262"/>
          <cell r="AQ262"/>
          <cell r="AR262"/>
          <cell r="AS262"/>
          <cell r="AT262"/>
          <cell r="AU262"/>
          <cell r="AV262"/>
          <cell r="AW262"/>
          <cell r="AX262"/>
          <cell r="AY262"/>
          <cell r="AZ262"/>
          <cell r="BA262"/>
          <cell r="BB262"/>
          <cell r="BC262"/>
          <cell r="BD262"/>
          <cell r="BE262"/>
          <cell r="BF262"/>
          <cell r="BG262"/>
          <cell r="BH262"/>
          <cell r="BI262"/>
          <cell r="BJ262"/>
          <cell r="BK262"/>
          <cell r="BL262"/>
          <cell r="BM262"/>
          <cell r="BN262"/>
          <cell r="BO262"/>
          <cell r="BP262"/>
          <cell r="BQ262"/>
          <cell r="BR262"/>
          <cell r="BS262"/>
          <cell r="BT262"/>
          <cell r="BU262"/>
          <cell r="BV262"/>
          <cell r="BW262"/>
          <cell r="BX262"/>
          <cell r="BY262"/>
          <cell r="BZ262"/>
          <cell r="CA262"/>
          <cell r="CB262"/>
          <cell r="CC262"/>
          <cell r="CD262"/>
          <cell r="CE262"/>
          <cell r="CF262"/>
          <cell r="CG262"/>
          <cell r="CH262"/>
          <cell r="CI262"/>
          <cell r="CJ262"/>
          <cell r="CK262"/>
          <cell r="CL262">
            <v>0</v>
          </cell>
          <cell r="CM262">
            <v>0</v>
          </cell>
          <cell r="CN262">
            <v>0</v>
          </cell>
          <cell r="CO262">
            <v>200000000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50000000</v>
          </cell>
          <cell r="CV262">
            <v>0</v>
          </cell>
          <cell r="CW262">
            <v>0</v>
          </cell>
          <cell r="CX262">
            <v>18997964.655235786</v>
          </cell>
          <cell r="CY262">
            <v>18997964.655235786</v>
          </cell>
          <cell r="CZ262">
            <v>18997964.655235786</v>
          </cell>
          <cell r="DA262">
            <v>18997964.655235786</v>
          </cell>
          <cell r="DB262">
            <v>18997964.655235786</v>
          </cell>
          <cell r="DC262">
            <v>18997964.655235786</v>
          </cell>
          <cell r="DD262">
            <v>18997964.655235786</v>
          </cell>
          <cell r="DE262">
            <v>18997964.655235786</v>
          </cell>
          <cell r="DF262">
            <v>18997964.655235786</v>
          </cell>
          <cell r="DG262">
            <v>18997964.655235786</v>
          </cell>
          <cell r="DH262">
            <v>18997964.655235786</v>
          </cell>
          <cell r="DI262">
            <v>18997964.655235786</v>
          </cell>
          <cell r="DJ262">
            <v>52840136.569718093</v>
          </cell>
          <cell r="DK262">
            <v>52840136.569718093</v>
          </cell>
          <cell r="DL262">
            <v>52840136.569718093</v>
          </cell>
          <cell r="DM262">
            <v>52840136.569718093</v>
          </cell>
          <cell r="DN262">
            <v>52840136.569718093</v>
          </cell>
          <cell r="DO262">
            <v>52840136.569718093</v>
          </cell>
          <cell r="DP262">
            <v>52840136.569718093</v>
          </cell>
          <cell r="DQ262">
            <v>52840136.569718093</v>
          </cell>
          <cell r="DR262">
            <v>52840136.569718093</v>
          </cell>
          <cell r="DS262">
            <v>52840136.569718093</v>
          </cell>
          <cell r="DT262">
            <v>52840136.569718093</v>
          </cell>
          <cell r="DU262">
            <v>52840136.569718093</v>
          </cell>
          <cell r="DV262">
            <v>54762422.754713334</v>
          </cell>
          <cell r="DW262">
            <v>54762422.754713334</v>
          </cell>
          <cell r="DX262">
            <v>54762422.754713334</v>
          </cell>
          <cell r="DY262">
            <v>54762422.754713334</v>
          </cell>
          <cell r="DZ262">
            <v>54762422.754713334</v>
          </cell>
          <cell r="EA262">
            <v>54762422.754713334</v>
          </cell>
          <cell r="EB262">
            <v>54762422.754713334</v>
          </cell>
          <cell r="EC262">
            <v>54762422.754713334</v>
          </cell>
          <cell r="ED262">
            <v>54762422.754713334</v>
          </cell>
          <cell r="EE262">
            <v>54762422.754713334</v>
          </cell>
          <cell r="EF262">
            <v>54762422.754713334</v>
          </cell>
          <cell r="EG262">
            <v>54762422.754713334</v>
          </cell>
          <cell r="EH262">
            <v>29514485.302905828</v>
          </cell>
          <cell r="EI262">
            <v>29514485.302905828</v>
          </cell>
          <cell r="EJ262">
            <v>29514485.302905828</v>
          </cell>
          <cell r="EK262">
            <v>29514485.302905828</v>
          </cell>
          <cell r="EL262">
            <v>29514485.302905828</v>
          </cell>
          <cell r="EM262">
            <v>29514485.302905828</v>
          </cell>
          <cell r="EN262">
            <v>29514485.302905828</v>
          </cell>
          <cell r="EO262">
            <v>29514485.302905828</v>
          </cell>
          <cell r="EP262">
            <v>29514485.302905828</v>
          </cell>
          <cell r="EQ262">
            <v>29514485.302905828</v>
          </cell>
          <cell r="ER262">
            <v>29514485.302905828</v>
          </cell>
          <cell r="ES262">
            <v>29514485.302905828</v>
          </cell>
          <cell r="ET262">
            <v>24658333.329999998</v>
          </cell>
          <cell r="EU262">
            <v>24658333.329999998</v>
          </cell>
          <cell r="EV262">
            <v>24658333.329999998</v>
          </cell>
          <cell r="EW262">
            <v>24658333.329999998</v>
          </cell>
          <cell r="EX262">
            <v>24658333.329999998</v>
          </cell>
          <cell r="EY262">
            <v>24658333.329999998</v>
          </cell>
          <cell r="EZ262">
            <v>24658333.329999998</v>
          </cell>
          <cell r="FA262">
            <v>24658333.329999998</v>
          </cell>
          <cell r="FB262">
            <v>24658333.329999998</v>
          </cell>
          <cell r="FC262">
            <v>24658333.329999998</v>
          </cell>
          <cell r="FD262">
            <v>24658333.329999998</v>
          </cell>
          <cell r="FE262">
            <v>468022681.93578738</v>
          </cell>
          <cell r="FF262">
            <v>24022843.850000001</v>
          </cell>
          <cell r="FH262">
            <v>12399337.390000001</v>
          </cell>
          <cell r="FI262">
            <v>15000000</v>
          </cell>
          <cell r="FJ262">
            <v>17000000</v>
          </cell>
          <cell r="FK262">
            <v>17000000</v>
          </cell>
          <cell r="FL262">
            <v>17000000</v>
          </cell>
          <cell r="FM262">
            <v>15000000</v>
          </cell>
          <cell r="FN262">
            <v>17000000</v>
          </cell>
          <cell r="FO262">
            <v>17000000</v>
          </cell>
          <cell r="FP262">
            <v>15000000</v>
          </cell>
          <cell r="FQ262">
            <v>13983087.501553783</v>
          </cell>
        </row>
        <row r="263">
          <cell r="A263">
            <v>4</v>
          </cell>
          <cell r="B263" t="str">
            <v xml:space="preserve"> </v>
          </cell>
          <cell r="D263" t="str">
            <v>p</v>
          </cell>
          <cell r="E263" t="str">
            <v>IZDACI</v>
          </cell>
          <cell r="F263"/>
          <cell r="G263"/>
          <cell r="H263"/>
          <cell r="I263"/>
          <cell r="J263"/>
          <cell r="K263"/>
          <cell r="L263"/>
          <cell r="M263"/>
          <cell r="N263"/>
          <cell r="O263"/>
          <cell r="P263"/>
          <cell r="Q263"/>
          <cell r="R263"/>
          <cell r="S263"/>
          <cell r="T263"/>
          <cell r="U263"/>
          <cell r="V263"/>
          <cell r="W263"/>
          <cell r="X263"/>
          <cell r="Y263"/>
          <cell r="Z263"/>
          <cell r="AA263"/>
          <cell r="AB263"/>
          <cell r="AC263"/>
          <cell r="AD263"/>
          <cell r="AE263"/>
          <cell r="AF263"/>
          <cell r="AG263"/>
          <cell r="AH263"/>
          <cell r="AI263"/>
          <cell r="AJ263"/>
          <cell r="AK263"/>
          <cell r="AL263"/>
          <cell r="AM263"/>
          <cell r="AN263"/>
          <cell r="AO263"/>
          <cell r="AP263"/>
          <cell r="AQ263"/>
          <cell r="AR263"/>
          <cell r="AS263"/>
          <cell r="AT263"/>
          <cell r="AU263"/>
          <cell r="AV263"/>
          <cell r="AW263"/>
          <cell r="AX263"/>
          <cell r="AY263"/>
          <cell r="AZ263"/>
          <cell r="BA263"/>
          <cell r="BB263"/>
          <cell r="BC263"/>
          <cell r="BD263"/>
          <cell r="BE263"/>
          <cell r="BF263"/>
          <cell r="BG263"/>
          <cell r="BH263"/>
          <cell r="BI263"/>
          <cell r="BJ263"/>
          <cell r="BK263"/>
          <cell r="BL263"/>
          <cell r="BM263"/>
          <cell r="BN263"/>
          <cell r="BO263"/>
          <cell r="BP263"/>
          <cell r="BQ263"/>
          <cell r="BR263"/>
          <cell r="BS263"/>
          <cell r="BT263"/>
          <cell r="BU263"/>
          <cell r="BV263"/>
          <cell r="BW263"/>
          <cell r="BX263"/>
          <cell r="BY263"/>
          <cell r="BZ263"/>
          <cell r="CA263"/>
          <cell r="CB263"/>
          <cell r="CC263"/>
          <cell r="CD263"/>
          <cell r="CE263"/>
          <cell r="CF263"/>
          <cell r="CG263"/>
          <cell r="CH263"/>
          <cell r="CI263"/>
          <cell r="CJ263"/>
          <cell r="CK263"/>
          <cell r="CL263"/>
          <cell r="CM263"/>
          <cell r="CN263"/>
          <cell r="CO263"/>
          <cell r="CP263"/>
          <cell r="CQ263"/>
          <cell r="CR263"/>
          <cell r="CS263"/>
          <cell r="CT263"/>
          <cell r="CU263"/>
          <cell r="CV263"/>
          <cell r="CW263"/>
          <cell r="CX263"/>
          <cell r="CY263"/>
          <cell r="CZ263"/>
          <cell r="DA263"/>
          <cell r="DB263"/>
          <cell r="DC263"/>
          <cell r="DD263"/>
          <cell r="DE263"/>
          <cell r="DF263"/>
          <cell r="DG263"/>
          <cell r="DH263"/>
          <cell r="DI263"/>
          <cell r="DJ263">
            <v>133231658.01000001</v>
          </cell>
          <cell r="DK263"/>
          <cell r="DL263"/>
          <cell r="DM263"/>
          <cell r="DN263"/>
          <cell r="DO263"/>
          <cell r="DP263"/>
          <cell r="DQ263"/>
          <cell r="DR263"/>
          <cell r="DS263"/>
          <cell r="DT263"/>
          <cell r="DU263"/>
          <cell r="DV263">
            <v>147647270.72416666</v>
          </cell>
          <cell r="DW263">
            <v>147647270.72416666</v>
          </cell>
          <cell r="DX263">
            <v>147647270.72416666</v>
          </cell>
          <cell r="DY263">
            <v>147647270.72416666</v>
          </cell>
          <cell r="DZ263">
            <v>147647270.72416666</v>
          </cell>
          <cell r="EA263">
            <v>147647270.72416666</v>
          </cell>
          <cell r="EB263">
            <v>147647270.72416666</v>
          </cell>
          <cell r="EC263">
            <v>147647270.72416666</v>
          </cell>
          <cell r="ED263">
            <v>147647270.72416666</v>
          </cell>
          <cell r="EE263">
            <v>147647270.72416666</v>
          </cell>
          <cell r="EF263">
            <v>147647270.72416666</v>
          </cell>
          <cell r="EG263">
            <v>147647270.72416669</v>
          </cell>
          <cell r="EH263"/>
        </row>
        <row r="264">
          <cell r="A264" t="str">
            <v xml:space="preserve"> </v>
          </cell>
          <cell r="B264">
            <v>41</v>
          </cell>
          <cell r="D264" t="str">
            <v>41p</v>
          </cell>
          <cell r="E264" t="str">
            <v>Tekući izdaci</v>
          </cell>
          <cell r="F264"/>
          <cell r="G264"/>
          <cell r="H264"/>
          <cell r="I264"/>
          <cell r="J264"/>
          <cell r="K264"/>
          <cell r="L264"/>
          <cell r="M264"/>
          <cell r="N264"/>
          <cell r="O264"/>
          <cell r="P264"/>
          <cell r="Q264"/>
          <cell r="R264"/>
          <cell r="S264"/>
          <cell r="T264"/>
          <cell r="U264"/>
          <cell r="V264"/>
          <cell r="W264"/>
          <cell r="X264"/>
          <cell r="Y264"/>
          <cell r="Z264"/>
          <cell r="AA264"/>
          <cell r="AB264"/>
          <cell r="AC264"/>
          <cell r="AD264"/>
          <cell r="AE264"/>
          <cell r="AF264"/>
          <cell r="AG264"/>
          <cell r="AH264"/>
          <cell r="AI264"/>
          <cell r="AJ264"/>
          <cell r="AK264"/>
          <cell r="AL264"/>
          <cell r="AM264"/>
          <cell r="AN264"/>
          <cell r="AO264"/>
          <cell r="AP264"/>
          <cell r="AQ264"/>
          <cell r="AR264"/>
          <cell r="AS264"/>
          <cell r="AT264"/>
          <cell r="AU264"/>
          <cell r="AV264"/>
          <cell r="AW264"/>
          <cell r="AX264"/>
          <cell r="AY264"/>
          <cell r="AZ264"/>
          <cell r="BA264"/>
          <cell r="BB264"/>
          <cell r="BC264"/>
          <cell r="BD264"/>
          <cell r="BE264"/>
          <cell r="BF264"/>
          <cell r="BG264"/>
          <cell r="BH264"/>
          <cell r="BI264"/>
          <cell r="BJ264"/>
          <cell r="BK264"/>
          <cell r="BL264"/>
          <cell r="BM264"/>
          <cell r="BN264"/>
          <cell r="BO264"/>
          <cell r="BP264"/>
          <cell r="BQ264"/>
          <cell r="BR264"/>
          <cell r="BS264"/>
          <cell r="BT264"/>
          <cell r="BU264"/>
          <cell r="BV264"/>
          <cell r="BW264"/>
          <cell r="BX264"/>
          <cell r="BY264"/>
          <cell r="BZ264"/>
          <cell r="CA264"/>
          <cell r="CB264"/>
          <cell r="CC264"/>
          <cell r="CD264"/>
          <cell r="CE264"/>
          <cell r="CF264"/>
          <cell r="CG264"/>
          <cell r="CH264"/>
          <cell r="CI264"/>
          <cell r="CJ264"/>
          <cell r="CK264"/>
          <cell r="CL264"/>
          <cell r="CM264"/>
          <cell r="CN264"/>
          <cell r="CO264"/>
          <cell r="CP264"/>
          <cell r="CQ264"/>
          <cell r="CR264"/>
          <cell r="CS264"/>
          <cell r="CT264"/>
          <cell r="CU264"/>
          <cell r="CV264"/>
          <cell r="CW264"/>
          <cell r="CX264"/>
          <cell r="CY264"/>
          <cell r="CZ264"/>
          <cell r="DA264"/>
          <cell r="DB264"/>
          <cell r="DC264"/>
          <cell r="DD264"/>
          <cell r="DE264"/>
          <cell r="DF264"/>
          <cell r="DG264"/>
          <cell r="DH264"/>
          <cell r="DI264"/>
          <cell r="DJ264">
            <v>52652196.172500007</v>
          </cell>
          <cell r="DK264"/>
          <cell r="DL264"/>
          <cell r="DM264"/>
          <cell r="DN264"/>
          <cell r="DO264"/>
          <cell r="DP264"/>
          <cell r="DQ264"/>
          <cell r="DR264"/>
          <cell r="DS264"/>
          <cell r="DT264"/>
          <cell r="DU264"/>
          <cell r="DV264">
            <v>58500304.586666666</v>
          </cell>
          <cell r="DW264">
            <v>58500304.586666666</v>
          </cell>
          <cell r="DX264">
            <v>58500304.586666666</v>
          </cell>
          <cell r="DY264">
            <v>58500304.586666666</v>
          </cell>
          <cell r="DZ264">
            <v>58500304.586666666</v>
          </cell>
          <cell r="EA264">
            <v>58500304.586666666</v>
          </cell>
          <cell r="EB264">
            <v>58500304.586666666</v>
          </cell>
          <cell r="EC264">
            <v>58500304.586666666</v>
          </cell>
          <cell r="ED264">
            <v>58500304.586666666</v>
          </cell>
          <cell r="EE264">
            <v>58500304.586666666</v>
          </cell>
          <cell r="EF264">
            <v>58500304.586666666</v>
          </cell>
          <cell r="EG264">
            <v>58500304.586666696</v>
          </cell>
          <cell r="EH264"/>
        </row>
        <row r="265">
          <cell r="A265"/>
          <cell r="B265"/>
          <cell r="C265">
            <v>411</v>
          </cell>
          <cell r="D265" t="str">
            <v>411p</v>
          </cell>
          <cell r="E265" t="str">
            <v>Bruto zarade i doprinosi na teret poslodavca</v>
          </cell>
          <cell r="F265"/>
          <cell r="G265"/>
          <cell r="H265"/>
          <cell r="I265"/>
          <cell r="J265"/>
          <cell r="K265"/>
          <cell r="L265"/>
          <cell r="M265"/>
          <cell r="N265"/>
          <cell r="O265"/>
          <cell r="P265"/>
          <cell r="Q265"/>
          <cell r="R265"/>
          <cell r="S265"/>
          <cell r="T265"/>
          <cell r="U265"/>
          <cell r="V265"/>
          <cell r="W265"/>
          <cell r="X265"/>
          <cell r="Y265"/>
          <cell r="Z265"/>
          <cell r="AA265"/>
          <cell r="AB265"/>
          <cell r="AC265"/>
          <cell r="AD265"/>
          <cell r="AE265"/>
          <cell r="AF265"/>
          <cell r="AG265"/>
          <cell r="AH265"/>
          <cell r="AI265"/>
          <cell r="AJ265"/>
          <cell r="AK265"/>
          <cell r="AL265"/>
          <cell r="AM265"/>
          <cell r="AN265"/>
          <cell r="AO265"/>
          <cell r="AP265"/>
          <cell r="AQ265"/>
          <cell r="AR265"/>
          <cell r="AS265"/>
          <cell r="AT265"/>
          <cell r="AU265"/>
          <cell r="AV265"/>
          <cell r="AW265"/>
          <cell r="AX265"/>
          <cell r="AY265"/>
          <cell r="AZ265"/>
          <cell r="BA265"/>
          <cell r="BB265"/>
          <cell r="BC265"/>
          <cell r="BD265"/>
          <cell r="BE265"/>
          <cell r="BF265"/>
          <cell r="BG265"/>
          <cell r="BH265"/>
          <cell r="BI265"/>
          <cell r="BJ265"/>
          <cell r="BK265"/>
          <cell r="BL265"/>
          <cell r="BM265"/>
          <cell r="BN265"/>
          <cell r="BO265"/>
          <cell r="BP265"/>
          <cell r="BQ265"/>
          <cell r="BR265"/>
          <cell r="BS265"/>
          <cell r="BT265"/>
          <cell r="BU265"/>
          <cell r="BV265"/>
          <cell r="BW265"/>
          <cell r="BX265"/>
          <cell r="BY265"/>
          <cell r="BZ265"/>
          <cell r="CA265"/>
          <cell r="CB265"/>
          <cell r="CC265"/>
          <cell r="CD265"/>
          <cell r="CE265"/>
          <cell r="CF265"/>
          <cell r="CG265"/>
          <cell r="CH265"/>
          <cell r="CI265"/>
          <cell r="CJ265"/>
          <cell r="CK265"/>
          <cell r="CL265">
            <v>31010717.645833336</v>
          </cell>
          <cell r="CM265">
            <v>31010717.645833336</v>
          </cell>
          <cell r="CN265">
            <v>31010717.645833336</v>
          </cell>
          <cell r="CO265">
            <v>31010717.645833336</v>
          </cell>
          <cell r="CP265">
            <v>31010717.645833336</v>
          </cell>
          <cell r="CQ265">
            <v>31010717.645833336</v>
          </cell>
          <cell r="CR265">
            <v>31010717.645833336</v>
          </cell>
          <cell r="CS265">
            <v>31010717.645833336</v>
          </cell>
          <cell r="CT265">
            <v>31010717.645833336</v>
          </cell>
          <cell r="CU265">
            <v>31010717.645833336</v>
          </cell>
          <cell r="CV265">
            <v>31010717.645833336</v>
          </cell>
          <cell r="CW265">
            <v>31010717.645833336</v>
          </cell>
          <cell r="CX265">
            <v>32195307.643333331</v>
          </cell>
          <cell r="CY265">
            <v>32195307.643333331</v>
          </cell>
          <cell r="CZ265">
            <v>32195307.643333331</v>
          </cell>
          <cell r="DA265">
            <v>32195307.643333331</v>
          </cell>
          <cell r="DB265">
            <v>32195307.643333331</v>
          </cell>
          <cell r="DC265">
            <v>32195307.643333331</v>
          </cell>
          <cell r="DD265">
            <v>32195307.643333331</v>
          </cell>
          <cell r="DE265">
            <v>32195307.643333331</v>
          </cell>
          <cell r="DF265">
            <v>32195307.643333331</v>
          </cell>
          <cell r="DG265">
            <v>32195307.643333331</v>
          </cell>
          <cell r="DH265">
            <v>32195307.643333331</v>
          </cell>
          <cell r="DI265">
            <v>32195307.643333331</v>
          </cell>
          <cell r="DJ265">
            <v>31613633.060833335</v>
          </cell>
          <cell r="DK265">
            <v>31613633.060833335</v>
          </cell>
          <cell r="DL265">
            <v>31613633.060833335</v>
          </cell>
          <cell r="DM265">
            <v>31613633.060833335</v>
          </cell>
          <cell r="DN265">
            <v>31613633.060833335</v>
          </cell>
          <cell r="DO265">
            <v>31613633.060833335</v>
          </cell>
          <cell r="DP265">
            <v>31613633.060833335</v>
          </cell>
          <cell r="DQ265">
            <v>31613633.060833335</v>
          </cell>
          <cell r="DR265">
            <v>31613633.060833335</v>
          </cell>
          <cell r="DS265">
            <v>31613633.060833335</v>
          </cell>
          <cell r="DT265">
            <v>31613633.060833335</v>
          </cell>
          <cell r="DU265">
            <v>31613633.060833335</v>
          </cell>
          <cell r="DV265">
            <v>34652899.586666666</v>
          </cell>
          <cell r="DW265">
            <v>34652899.586666666</v>
          </cell>
          <cell r="DX265">
            <v>34652899.586666666</v>
          </cell>
          <cell r="DY265">
            <v>34652899.586666666</v>
          </cell>
          <cell r="DZ265">
            <v>34652899.586666666</v>
          </cell>
          <cell r="EA265">
            <v>34652899.586666666</v>
          </cell>
          <cell r="EB265">
            <v>34652899.586666666</v>
          </cell>
          <cell r="EC265">
            <v>34652899.586666666</v>
          </cell>
          <cell r="ED265">
            <v>34652899.586666666</v>
          </cell>
          <cell r="EE265">
            <v>34652899.586666666</v>
          </cell>
          <cell r="EF265">
            <v>34652899.586666666</v>
          </cell>
          <cell r="EG265">
            <v>34652899.586666703</v>
          </cell>
          <cell r="EH265">
            <v>36520519.998333327</v>
          </cell>
          <cell r="EI265">
            <v>36520519.998333327</v>
          </cell>
          <cell r="EJ265">
            <v>36520519.998333327</v>
          </cell>
          <cell r="EK265">
            <v>36520519.998333327</v>
          </cell>
          <cell r="EL265">
            <v>36520519.998333327</v>
          </cell>
          <cell r="EM265">
            <v>36520519.998333327</v>
          </cell>
          <cell r="EN265">
            <v>36520519.998333327</v>
          </cell>
          <cell r="EO265">
            <v>36520519.998333327</v>
          </cell>
          <cell r="EP265">
            <v>36520519.998333327</v>
          </cell>
          <cell r="EQ265">
            <v>36520519.998333327</v>
          </cell>
          <cell r="ER265">
            <v>36520519.998333327</v>
          </cell>
          <cell r="ES265">
            <v>36520519.998333327</v>
          </cell>
          <cell r="ET265">
            <v>36581480.009166665</v>
          </cell>
          <cell r="EU265">
            <v>36581480.009166665</v>
          </cell>
          <cell r="EV265">
            <v>36581480.009166665</v>
          </cell>
          <cell r="EW265">
            <v>36581480.009166665</v>
          </cell>
          <cell r="EX265">
            <v>36581480.009166665</v>
          </cell>
          <cell r="EY265">
            <v>36581480.009166665</v>
          </cell>
          <cell r="EZ265">
            <v>36581480.009166665</v>
          </cell>
          <cell r="FA265">
            <v>36581480.009166665</v>
          </cell>
          <cell r="FB265">
            <v>42330489.099166654</v>
          </cell>
          <cell r="FC265">
            <v>42330489.099166654</v>
          </cell>
          <cell r="FD265">
            <v>42330489.099166654</v>
          </cell>
          <cell r="FE265">
            <v>42330489.099166654</v>
          </cell>
          <cell r="FF265">
            <v>39362332.101666681</v>
          </cell>
          <cell r="FG265">
            <v>39125646.701666676</v>
          </cell>
          <cell r="FH265">
            <v>39113380.221666679</v>
          </cell>
          <cell r="FI265">
            <v>39105431.161666669</v>
          </cell>
          <cell r="FJ265">
            <v>39107573.981666677</v>
          </cell>
          <cell r="FK265">
            <v>41935580.18166668</v>
          </cell>
          <cell r="FL265">
            <v>39107470.111666672</v>
          </cell>
          <cell r="FM265">
            <v>39093383.891666673</v>
          </cell>
          <cell r="FN265">
            <v>39030288.911666676</v>
          </cell>
          <cell r="FO265">
            <v>39107584.94166667</v>
          </cell>
          <cell r="FP265">
            <v>39107395.941666678</v>
          </cell>
          <cell r="FQ265">
            <v>38858179.001666702</v>
          </cell>
          <cell r="FR265">
            <v>472059398.15000004</v>
          </cell>
        </row>
        <row r="266">
          <cell r="D266" t="str">
            <v>4111p</v>
          </cell>
          <cell r="E266" t="str">
            <v>Neto zarade</v>
          </cell>
          <cell r="F266"/>
          <cell r="G266"/>
          <cell r="H266"/>
          <cell r="I266"/>
          <cell r="J266"/>
          <cell r="K266"/>
          <cell r="L266"/>
          <cell r="M266"/>
          <cell r="N266"/>
          <cell r="O266"/>
          <cell r="P266"/>
          <cell r="Q266"/>
          <cell r="R266"/>
          <cell r="S266"/>
          <cell r="T266"/>
          <cell r="U266"/>
          <cell r="V266"/>
          <cell r="W266"/>
          <cell r="X266"/>
          <cell r="Y266"/>
          <cell r="Z266"/>
          <cell r="AA266"/>
          <cell r="AB266"/>
          <cell r="AC266"/>
          <cell r="AD266"/>
          <cell r="AE266"/>
          <cell r="AF266"/>
          <cell r="AG266"/>
          <cell r="AH266"/>
          <cell r="AI266"/>
          <cell r="AJ266"/>
          <cell r="AK266"/>
          <cell r="AL266"/>
          <cell r="AM266"/>
          <cell r="AN266"/>
          <cell r="AO266"/>
          <cell r="AP266"/>
          <cell r="AQ266"/>
          <cell r="AR266"/>
          <cell r="AS266"/>
          <cell r="AT266"/>
          <cell r="AU266"/>
          <cell r="AV266"/>
          <cell r="AW266"/>
          <cell r="AX266"/>
          <cell r="AY266"/>
          <cell r="AZ266"/>
          <cell r="BA266"/>
          <cell r="BB266"/>
          <cell r="BC266"/>
          <cell r="BD266"/>
          <cell r="BE266"/>
          <cell r="BF266"/>
          <cell r="BG266"/>
          <cell r="BH266"/>
          <cell r="BI266"/>
          <cell r="BJ266"/>
          <cell r="BK266"/>
          <cell r="BL266"/>
          <cell r="BM266"/>
          <cell r="BN266"/>
          <cell r="BO266"/>
          <cell r="BP266"/>
          <cell r="BQ266"/>
          <cell r="BR266"/>
          <cell r="BS266"/>
          <cell r="BT266"/>
          <cell r="BU266"/>
          <cell r="BV266"/>
          <cell r="BW266"/>
          <cell r="BX266"/>
          <cell r="BY266"/>
          <cell r="BZ266"/>
          <cell r="CA266"/>
          <cell r="CB266"/>
          <cell r="CC266"/>
          <cell r="CD266"/>
          <cell r="CE266"/>
          <cell r="CF266"/>
          <cell r="CG266"/>
          <cell r="CH266"/>
          <cell r="CI266"/>
          <cell r="CJ266"/>
          <cell r="CK266"/>
          <cell r="CL266">
            <v>18458213.403333332</v>
          </cell>
          <cell r="CM266">
            <v>18458213.403333332</v>
          </cell>
          <cell r="CN266">
            <v>18458213.403333332</v>
          </cell>
          <cell r="CO266">
            <v>18458213.403333332</v>
          </cell>
          <cell r="CP266">
            <v>18458213.403333332</v>
          </cell>
          <cell r="CQ266">
            <v>18458213.403333332</v>
          </cell>
          <cell r="CR266">
            <v>18458213.403333332</v>
          </cell>
          <cell r="CS266">
            <v>18458213.403333332</v>
          </cell>
          <cell r="CT266">
            <v>18458213.403333332</v>
          </cell>
          <cell r="CU266">
            <v>18458213.403333332</v>
          </cell>
          <cell r="CV266">
            <v>18458213.403333332</v>
          </cell>
          <cell r="CW266">
            <v>18458213.403333332</v>
          </cell>
          <cell r="CX266">
            <v>18867562.298333336</v>
          </cell>
          <cell r="CY266">
            <v>18867562.298333336</v>
          </cell>
          <cell r="CZ266">
            <v>18867562.298333336</v>
          </cell>
          <cell r="DA266">
            <v>18867562.298333336</v>
          </cell>
          <cell r="DB266">
            <v>18867562.298333336</v>
          </cell>
          <cell r="DC266">
            <v>18867562.298333336</v>
          </cell>
          <cell r="DD266">
            <v>18867562.298333336</v>
          </cell>
          <cell r="DE266">
            <v>18867562.298333336</v>
          </cell>
          <cell r="DF266">
            <v>18867562.298333336</v>
          </cell>
          <cell r="DG266">
            <v>18867562.298333336</v>
          </cell>
          <cell r="DH266">
            <v>18867562.298333336</v>
          </cell>
          <cell r="DI266">
            <v>18867562.298333336</v>
          </cell>
          <cell r="DJ266">
            <v>18559870.852500003</v>
          </cell>
          <cell r="DK266">
            <v>18559870.852500003</v>
          </cell>
          <cell r="DL266">
            <v>18559870.852500003</v>
          </cell>
          <cell r="DM266">
            <v>18559870.852500003</v>
          </cell>
          <cell r="DN266">
            <v>18559870.852500003</v>
          </cell>
          <cell r="DO266">
            <v>18559870.852500003</v>
          </cell>
          <cell r="DP266">
            <v>18559870.852500003</v>
          </cell>
          <cell r="DQ266">
            <v>18559870.852500003</v>
          </cell>
          <cell r="DR266">
            <v>18559870.852500003</v>
          </cell>
          <cell r="DS266">
            <v>18559870.852500003</v>
          </cell>
          <cell r="DT266">
            <v>18559870.852500003</v>
          </cell>
          <cell r="DU266">
            <v>18559870.852500003</v>
          </cell>
          <cell r="DV266"/>
          <cell r="DW266"/>
          <cell r="DX266"/>
          <cell r="DY266"/>
          <cell r="DZ266"/>
          <cell r="EA266"/>
          <cell r="EB266"/>
          <cell r="EC266"/>
          <cell r="ED266"/>
          <cell r="EE266"/>
          <cell r="EF266"/>
          <cell r="EG266"/>
          <cell r="EH266"/>
          <cell r="EI266"/>
          <cell r="EJ266"/>
          <cell r="EK266"/>
          <cell r="EL266"/>
          <cell r="EM266"/>
          <cell r="EN266"/>
          <cell r="EO266"/>
          <cell r="EP266"/>
          <cell r="EQ266"/>
          <cell r="ER266"/>
          <cell r="ES266"/>
        </row>
        <row r="267">
          <cell r="D267" t="str">
            <v>4112p</v>
          </cell>
          <cell r="E267" t="str">
            <v>Porez na zarade</v>
          </cell>
          <cell r="F267"/>
          <cell r="G267"/>
          <cell r="H267"/>
          <cell r="I267"/>
          <cell r="J267"/>
          <cell r="K267"/>
          <cell r="L267"/>
          <cell r="M267"/>
          <cell r="N267"/>
          <cell r="O267"/>
          <cell r="P267"/>
          <cell r="Q267"/>
          <cell r="R267"/>
          <cell r="S267"/>
          <cell r="T267"/>
          <cell r="U267"/>
          <cell r="V267"/>
          <cell r="W267"/>
          <cell r="X267"/>
          <cell r="Y267"/>
          <cell r="Z267"/>
          <cell r="AA267"/>
          <cell r="AB267"/>
          <cell r="AC267"/>
          <cell r="AD267"/>
          <cell r="AE267"/>
          <cell r="AF267"/>
          <cell r="AG267"/>
          <cell r="AH267"/>
          <cell r="AI267"/>
          <cell r="AJ267"/>
          <cell r="AK267"/>
          <cell r="AL267"/>
          <cell r="AM267"/>
          <cell r="AN267"/>
          <cell r="AO267"/>
          <cell r="AP267"/>
          <cell r="AQ267"/>
          <cell r="AR267"/>
          <cell r="AS267"/>
          <cell r="AT267"/>
          <cell r="AU267"/>
          <cell r="AV267"/>
          <cell r="AW267"/>
          <cell r="AX267"/>
          <cell r="AY267"/>
          <cell r="AZ267"/>
          <cell r="BA267"/>
          <cell r="BB267"/>
          <cell r="BC267"/>
          <cell r="BD267"/>
          <cell r="BE267"/>
          <cell r="BF267"/>
          <cell r="BG267"/>
          <cell r="BH267"/>
          <cell r="BI267"/>
          <cell r="BJ267"/>
          <cell r="BK267"/>
          <cell r="BL267"/>
          <cell r="BM267"/>
          <cell r="BN267"/>
          <cell r="BO267"/>
          <cell r="BP267"/>
          <cell r="BQ267"/>
          <cell r="BR267"/>
          <cell r="BS267"/>
          <cell r="BT267"/>
          <cell r="BU267"/>
          <cell r="BV267"/>
          <cell r="BW267"/>
          <cell r="BX267"/>
          <cell r="BY267"/>
          <cell r="BZ267"/>
          <cell r="CA267"/>
          <cell r="CB267"/>
          <cell r="CC267"/>
          <cell r="CD267"/>
          <cell r="CE267"/>
          <cell r="CF267"/>
          <cell r="CG267"/>
          <cell r="CH267"/>
          <cell r="CI267"/>
          <cell r="CJ267"/>
          <cell r="CK267"/>
          <cell r="CL267">
            <v>2493788.2441666666</v>
          </cell>
          <cell r="CM267">
            <v>2493788.2441666666</v>
          </cell>
          <cell r="CN267">
            <v>2493788.2441666666</v>
          </cell>
          <cell r="CO267">
            <v>2493788.2441666666</v>
          </cell>
          <cell r="CP267">
            <v>2493788.2441666666</v>
          </cell>
          <cell r="CQ267">
            <v>2493788.2441666666</v>
          </cell>
          <cell r="CR267">
            <v>2493788.2441666666</v>
          </cell>
          <cell r="CS267">
            <v>2493788.2441666666</v>
          </cell>
          <cell r="CT267">
            <v>2493788.2441666666</v>
          </cell>
          <cell r="CU267">
            <v>2493788.2441666666</v>
          </cell>
          <cell r="CV267">
            <v>2493788.2441666666</v>
          </cell>
          <cell r="CW267">
            <v>2493788.2441666666</v>
          </cell>
          <cell r="CX267">
            <v>2712342.7066666675</v>
          </cell>
          <cell r="CY267">
            <v>2712342.7066666675</v>
          </cell>
          <cell r="CZ267">
            <v>2712342.7066666675</v>
          </cell>
          <cell r="DA267">
            <v>2712342.7066666675</v>
          </cell>
          <cell r="DB267">
            <v>2712342.7066666675</v>
          </cell>
          <cell r="DC267">
            <v>2712342.7066666675</v>
          </cell>
          <cell r="DD267">
            <v>2712342.7066666675</v>
          </cell>
          <cell r="DE267">
            <v>2712342.7066666675</v>
          </cell>
          <cell r="DF267">
            <v>2712342.7066666675</v>
          </cell>
          <cell r="DG267">
            <v>2712342.7066666675</v>
          </cell>
          <cell r="DH267">
            <v>2712342.7066666675</v>
          </cell>
          <cell r="DI267">
            <v>2712342.7066666675</v>
          </cell>
          <cell r="DJ267">
            <v>2731089.59</v>
          </cell>
          <cell r="DK267">
            <v>2731089.59</v>
          </cell>
          <cell r="DL267">
            <v>2731089.59</v>
          </cell>
          <cell r="DM267">
            <v>2731089.59</v>
          </cell>
          <cell r="DN267">
            <v>2731089.59</v>
          </cell>
          <cell r="DO267">
            <v>2731089.59</v>
          </cell>
          <cell r="DP267">
            <v>2731089.59</v>
          </cell>
          <cell r="DQ267">
            <v>2731089.59</v>
          </cell>
          <cell r="DR267">
            <v>2731089.59</v>
          </cell>
          <cell r="DS267">
            <v>2731089.59</v>
          </cell>
          <cell r="DT267">
            <v>2731089.59</v>
          </cell>
          <cell r="DU267">
            <v>2731089.59</v>
          </cell>
          <cell r="DV267"/>
          <cell r="DW267"/>
          <cell r="DX267"/>
          <cell r="DY267"/>
          <cell r="DZ267"/>
          <cell r="EA267"/>
          <cell r="EB267"/>
          <cell r="EC267"/>
          <cell r="ED267"/>
          <cell r="EE267"/>
          <cell r="EF267"/>
          <cell r="EG267"/>
          <cell r="EH267"/>
          <cell r="EI267"/>
          <cell r="EJ267"/>
          <cell r="EK267"/>
          <cell r="EL267"/>
          <cell r="EM267"/>
          <cell r="EN267"/>
          <cell r="EO267"/>
          <cell r="EP267"/>
          <cell r="EQ267"/>
          <cell r="ER267"/>
          <cell r="ES267"/>
        </row>
        <row r="268">
          <cell r="D268" t="str">
            <v>4113p</v>
          </cell>
          <cell r="E268" t="str">
            <v>Doprinosi na teret zaposlenog</v>
          </cell>
          <cell r="F268"/>
          <cell r="G268"/>
          <cell r="H268"/>
          <cell r="I268"/>
          <cell r="J268"/>
          <cell r="K268"/>
          <cell r="L268"/>
          <cell r="M268"/>
          <cell r="N268"/>
          <cell r="O268"/>
          <cell r="P268"/>
          <cell r="Q268"/>
          <cell r="R268"/>
          <cell r="S268"/>
          <cell r="T268"/>
          <cell r="U268"/>
          <cell r="V268"/>
          <cell r="W268"/>
          <cell r="X268"/>
          <cell r="Y268"/>
          <cell r="Z268"/>
          <cell r="AA268"/>
          <cell r="AB268"/>
          <cell r="AC268"/>
          <cell r="AD268"/>
          <cell r="AE268"/>
          <cell r="AF268"/>
          <cell r="AG268"/>
          <cell r="AH268"/>
          <cell r="AI268"/>
          <cell r="AJ268"/>
          <cell r="AK268"/>
          <cell r="AL268"/>
          <cell r="AM268"/>
          <cell r="AN268"/>
          <cell r="AO268"/>
          <cell r="AP268"/>
          <cell r="AQ268"/>
          <cell r="AR268"/>
          <cell r="AS268"/>
          <cell r="AT268"/>
          <cell r="AU268"/>
          <cell r="AV268"/>
          <cell r="AW268"/>
          <cell r="AX268"/>
          <cell r="AY268"/>
          <cell r="AZ268"/>
          <cell r="BA268"/>
          <cell r="BB268"/>
          <cell r="BC268"/>
          <cell r="BD268"/>
          <cell r="BE268"/>
          <cell r="BF268"/>
          <cell r="BG268"/>
          <cell r="BH268"/>
          <cell r="BI268"/>
          <cell r="BJ268"/>
          <cell r="BK268"/>
          <cell r="BL268"/>
          <cell r="BM268"/>
          <cell r="BN268"/>
          <cell r="BO268"/>
          <cell r="BP268"/>
          <cell r="BQ268"/>
          <cell r="BR268"/>
          <cell r="BS268"/>
          <cell r="BT268"/>
          <cell r="BU268"/>
          <cell r="BV268"/>
          <cell r="BW268"/>
          <cell r="BX268"/>
          <cell r="BY268"/>
          <cell r="BZ268"/>
          <cell r="CA268"/>
          <cell r="CB268"/>
          <cell r="CC268"/>
          <cell r="CD268"/>
          <cell r="CE268"/>
          <cell r="CF268"/>
          <cell r="CG268"/>
          <cell r="CH268"/>
          <cell r="CI268"/>
          <cell r="CJ268"/>
          <cell r="CK268"/>
          <cell r="CL268">
            <v>6333349.3816666668</v>
          </cell>
          <cell r="CM268">
            <v>6333349.3816666668</v>
          </cell>
          <cell r="CN268">
            <v>6333349.3816666668</v>
          </cell>
          <cell r="CO268">
            <v>6333349.3816666668</v>
          </cell>
          <cell r="CP268">
            <v>6333349.3816666668</v>
          </cell>
          <cell r="CQ268">
            <v>6333349.3816666668</v>
          </cell>
          <cell r="CR268">
            <v>6333349.3816666668</v>
          </cell>
          <cell r="CS268">
            <v>6333349.3816666668</v>
          </cell>
          <cell r="CT268">
            <v>6333349.3816666668</v>
          </cell>
          <cell r="CU268">
            <v>6333349.3816666668</v>
          </cell>
          <cell r="CV268">
            <v>6333349.3816666668</v>
          </cell>
          <cell r="CW268">
            <v>6333349.3816666668</v>
          </cell>
          <cell r="CX268">
            <v>6757582.0116666639</v>
          </cell>
          <cell r="CY268">
            <v>6757582.0116666639</v>
          </cell>
          <cell r="CZ268">
            <v>6757582.0116666639</v>
          </cell>
          <cell r="DA268">
            <v>6757582.0116666639</v>
          </cell>
          <cell r="DB268">
            <v>6757582.0116666639</v>
          </cell>
          <cell r="DC268">
            <v>6757582.0116666639</v>
          </cell>
          <cell r="DD268">
            <v>6757582.0116666639</v>
          </cell>
          <cell r="DE268">
            <v>6757582.0116666639</v>
          </cell>
          <cell r="DF268">
            <v>6757582.0116666639</v>
          </cell>
          <cell r="DG268">
            <v>6757582.0116666639</v>
          </cell>
          <cell r="DH268">
            <v>6757582.0116666639</v>
          </cell>
          <cell r="DI268">
            <v>6757582.0116666639</v>
          </cell>
          <cell r="DJ268">
            <v>6606213.9525000006</v>
          </cell>
          <cell r="DK268">
            <v>6606213.9525000006</v>
          </cell>
          <cell r="DL268">
            <v>6606213.9525000006</v>
          </cell>
          <cell r="DM268">
            <v>6606213.9525000006</v>
          </cell>
          <cell r="DN268">
            <v>6606213.9525000006</v>
          </cell>
          <cell r="DO268">
            <v>6606213.9525000006</v>
          </cell>
          <cell r="DP268">
            <v>6606213.9525000006</v>
          </cell>
          <cell r="DQ268">
            <v>6606213.9525000006</v>
          </cell>
          <cell r="DR268">
            <v>6606213.9525000006</v>
          </cell>
          <cell r="DS268">
            <v>6606213.9525000006</v>
          </cell>
          <cell r="DT268">
            <v>6606213.9525000006</v>
          </cell>
          <cell r="DU268">
            <v>6606213.9525000006</v>
          </cell>
          <cell r="DV268"/>
          <cell r="DW268"/>
          <cell r="DX268"/>
          <cell r="DY268"/>
          <cell r="DZ268"/>
          <cell r="EA268"/>
          <cell r="EB268"/>
          <cell r="EC268"/>
          <cell r="ED268"/>
          <cell r="EE268"/>
          <cell r="EF268"/>
          <cell r="EG268"/>
          <cell r="EH268"/>
          <cell r="EI268"/>
          <cell r="EJ268"/>
          <cell r="EK268"/>
          <cell r="EL268"/>
          <cell r="EM268"/>
          <cell r="EN268"/>
          <cell r="EO268"/>
          <cell r="EP268"/>
          <cell r="EQ268"/>
          <cell r="ER268"/>
          <cell r="ES268"/>
        </row>
        <row r="269">
          <cell r="D269" t="str">
            <v>4114p</v>
          </cell>
          <cell r="E269" t="str">
            <v>Doprinosi na teret poslodavca</v>
          </cell>
          <cell r="F269"/>
          <cell r="G269"/>
          <cell r="H269"/>
          <cell r="I269"/>
          <cell r="J269"/>
          <cell r="K269"/>
          <cell r="L269"/>
          <cell r="M269"/>
          <cell r="N269"/>
          <cell r="O269"/>
          <cell r="P269"/>
          <cell r="Q269"/>
          <cell r="R269"/>
          <cell r="S269"/>
          <cell r="T269"/>
          <cell r="U269"/>
          <cell r="V269"/>
          <cell r="W269"/>
          <cell r="X269"/>
          <cell r="Y269"/>
          <cell r="Z269"/>
          <cell r="AA269"/>
          <cell r="AB269"/>
          <cell r="AC269"/>
          <cell r="AD269"/>
          <cell r="AE269"/>
          <cell r="AF269"/>
          <cell r="AG269"/>
          <cell r="AH269"/>
          <cell r="AI269"/>
          <cell r="AJ269"/>
          <cell r="AK269"/>
          <cell r="AL269"/>
          <cell r="AM269"/>
          <cell r="AN269"/>
          <cell r="AO269"/>
          <cell r="AP269"/>
          <cell r="AQ269"/>
          <cell r="AR269"/>
          <cell r="AS269"/>
          <cell r="AT269"/>
          <cell r="AU269"/>
          <cell r="AV269"/>
          <cell r="AW269"/>
          <cell r="AX269"/>
          <cell r="AY269"/>
          <cell r="AZ269"/>
          <cell r="BA269"/>
          <cell r="BB269"/>
          <cell r="BC269"/>
          <cell r="BD269"/>
          <cell r="BE269"/>
          <cell r="BF269"/>
          <cell r="BG269"/>
          <cell r="BH269"/>
          <cell r="BI269"/>
          <cell r="BJ269"/>
          <cell r="BK269"/>
          <cell r="BL269"/>
          <cell r="BM269"/>
          <cell r="BN269"/>
          <cell r="BO269"/>
          <cell r="BP269"/>
          <cell r="BQ269"/>
          <cell r="BR269"/>
          <cell r="BS269"/>
          <cell r="BT269"/>
          <cell r="BU269"/>
          <cell r="BV269"/>
          <cell r="BW269"/>
          <cell r="BX269"/>
          <cell r="BY269"/>
          <cell r="BZ269"/>
          <cell r="CA269"/>
          <cell r="CB269"/>
          <cell r="CC269"/>
          <cell r="CD269"/>
          <cell r="CE269"/>
          <cell r="CF269"/>
          <cell r="CG269"/>
          <cell r="CH269"/>
          <cell r="CI269"/>
          <cell r="CJ269"/>
          <cell r="CK269"/>
          <cell r="CL269">
            <v>3366474.3091666666</v>
          </cell>
          <cell r="CM269">
            <v>3366474.3091666666</v>
          </cell>
          <cell r="CN269">
            <v>3366474.3091666666</v>
          </cell>
          <cell r="CO269">
            <v>3366474.3091666666</v>
          </cell>
          <cell r="CP269">
            <v>3366474.3091666666</v>
          </cell>
          <cell r="CQ269">
            <v>3366474.3091666666</v>
          </cell>
          <cell r="CR269">
            <v>3366474.3091666666</v>
          </cell>
          <cell r="CS269">
            <v>3366474.3091666666</v>
          </cell>
          <cell r="CT269">
            <v>3366474.3091666666</v>
          </cell>
          <cell r="CU269">
            <v>3366474.3091666666</v>
          </cell>
          <cell r="CV269">
            <v>3366474.3091666666</v>
          </cell>
          <cell r="CW269">
            <v>3366474.3091666666</v>
          </cell>
          <cell r="CX269">
            <v>3473848.1883333339</v>
          </cell>
          <cell r="CY269">
            <v>3473848.1883333339</v>
          </cell>
          <cell r="CZ269">
            <v>3473848.1883333339</v>
          </cell>
          <cell r="DA269">
            <v>3473848.1883333339</v>
          </cell>
          <cell r="DB269">
            <v>3473848.1883333339</v>
          </cell>
          <cell r="DC269">
            <v>3473848.1883333339</v>
          </cell>
          <cell r="DD269">
            <v>3473848.1883333339</v>
          </cell>
          <cell r="DE269">
            <v>3473848.1883333339</v>
          </cell>
          <cell r="DF269">
            <v>3473848.1883333339</v>
          </cell>
          <cell r="DG269">
            <v>3473848.1883333339</v>
          </cell>
          <cell r="DH269">
            <v>3473848.1883333339</v>
          </cell>
          <cell r="DI269">
            <v>3473848.1883333339</v>
          </cell>
          <cell r="DJ269">
            <v>3331068.5941666663</v>
          </cell>
          <cell r="DK269">
            <v>3331068.5941666663</v>
          </cell>
          <cell r="DL269">
            <v>3331068.5941666663</v>
          </cell>
          <cell r="DM269">
            <v>3331068.5941666663</v>
          </cell>
          <cell r="DN269">
            <v>3331068.5941666663</v>
          </cell>
          <cell r="DO269">
            <v>3331068.5941666663</v>
          </cell>
          <cell r="DP269">
            <v>3331068.5941666663</v>
          </cell>
          <cell r="DQ269">
            <v>3331068.5941666663</v>
          </cell>
          <cell r="DR269">
            <v>3331068.5941666663</v>
          </cell>
          <cell r="DS269">
            <v>3331068.5941666663</v>
          </cell>
          <cell r="DT269">
            <v>3331068.5941666663</v>
          </cell>
          <cell r="DU269">
            <v>3331068.5941666663</v>
          </cell>
          <cell r="DV269"/>
          <cell r="DW269"/>
          <cell r="DX269"/>
          <cell r="DY269"/>
          <cell r="DZ269"/>
          <cell r="EA269"/>
          <cell r="EB269"/>
          <cell r="EC269"/>
          <cell r="ED269"/>
          <cell r="EE269"/>
          <cell r="EF269"/>
          <cell r="EG269"/>
          <cell r="EH269"/>
          <cell r="EI269"/>
          <cell r="EJ269"/>
          <cell r="EK269"/>
          <cell r="EL269"/>
          <cell r="EM269"/>
          <cell r="EN269"/>
          <cell r="EO269"/>
          <cell r="EP269"/>
          <cell r="EQ269"/>
          <cell r="ER269"/>
          <cell r="ES269"/>
        </row>
        <row r="270">
          <cell r="D270" t="str">
            <v>4115p</v>
          </cell>
          <cell r="E270" t="str">
            <v>Opštinski prirez</v>
          </cell>
          <cell r="F270"/>
          <cell r="G270"/>
          <cell r="H270"/>
          <cell r="I270"/>
          <cell r="J270"/>
          <cell r="K270"/>
          <cell r="L270"/>
          <cell r="M270"/>
          <cell r="N270"/>
          <cell r="O270"/>
          <cell r="P270"/>
          <cell r="Q270"/>
          <cell r="R270"/>
          <cell r="S270"/>
          <cell r="T270"/>
          <cell r="U270"/>
          <cell r="V270"/>
          <cell r="W270"/>
          <cell r="X270"/>
          <cell r="Y270"/>
          <cell r="Z270"/>
          <cell r="AA270"/>
          <cell r="AB270"/>
          <cell r="AC270"/>
          <cell r="AD270"/>
          <cell r="AE270"/>
          <cell r="AF270"/>
          <cell r="AG270"/>
          <cell r="AH270"/>
          <cell r="AI270"/>
          <cell r="AJ270"/>
          <cell r="AK270"/>
          <cell r="AL270"/>
          <cell r="AM270"/>
          <cell r="AN270"/>
          <cell r="AO270"/>
          <cell r="AP270"/>
          <cell r="AQ270"/>
          <cell r="AR270"/>
          <cell r="AS270"/>
          <cell r="AT270"/>
          <cell r="AU270"/>
          <cell r="AV270"/>
          <cell r="AW270"/>
          <cell r="AX270"/>
          <cell r="AY270"/>
          <cell r="AZ270"/>
          <cell r="BA270"/>
          <cell r="BB270"/>
          <cell r="BC270"/>
          <cell r="BD270"/>
          <cell r="BE270"/>
          <cell r="BF270"/>
          <cell r="BG270"/>
          <cell r="BH270"/>
          <cell r="BI270"/>
          <cell r="BJ270"/>
          <cell r="BK270"/>
          <cell r="BL270"/>
          <cell r="BM270"/>
          <cell r="BN270"/>
          <cell r="BO270"/>
          <cell r="BP270"/>
          <cell r="BQ270"/>
          <cell r="BR270"/>
          <cell r="BS270"/>
          <cell r="BT270"/>
          <cell r="BU270"/>
          <cell r="BV270"/>
          <cell r="BW270"/>
          <cell r="BX270"/>
          <cell r="BY270"/>
          <cell r="BZ270"/>
          <cell r="CA270"/>
          <cell r="CB270"/>
          <cell r="CC270"/>
          <cell r="CD270"/>
          <cell r="CE270"/>
          <cell r="CF270"/>
          <cell r="CG270"/>
          <cell r="CH270"/>
          <cell r="CI270"/>
          <cell r="CJ270"/>
          <cell r="CK270"/>
          <cell r="CL270">
            <v>358892.30750000005</v>
          </cell>
          <cell r="CM270">
            <v>358892.30750000005</v>
          </cell>
          <cell r="CN270">
            <v>358892.30750000005</v>
          </cell>
          <cell r="CO270">
            <v>358892.30750000005</v>
          </cell>
          <cell r="CP270">
            <v>358892.30750000005</v>
          </cell>
          <cell r="CQ270">
            <v>358892.30750000005</v>
          </cell>
          <cell r="CR270">
            <v>358892.30750000005</v>
          </cell>
          <cell r="CS270">
            <v>358892.30750000005</v>
          </cell>
          <cell r="CT270">
            <v>358892.30750000005</v>
          </cell>
          <cell r="CU270">
            <v>358892.30750000005</v>
          </cell>
          <cell r="CV270">
            <v>358892.30750000005</v>
          </cell>
          <cell r="CW270">
            <v>358892.30750000005</v>
          </cell>
          <cell r="CX270">
            <v>383972.43833333335</v>
          </cell>
          <cell r="CY270">
            <v>383972.43833333335</v>
          </cell>
          <cell r="CZ270">
            <v>383972.43833333335</v>
          </cell>
          <cell r="DA270">
            <v>383972.43833333335</v>
          </cell>
          <cell r="DB270">
            <v>383972.43833333335</v>
          </cell>
          <cell r="DC270">
            <v>383972.43833333335</v>
          </cell>
          <cell r="DD270">
            <v>383972.43833333335</v>
          </cell>
          <cell r="DE270">
            <v>383972.43833333335</v>
          </cell>
          <cell r="DF270">
            <v>383972.43833333335</v>
          </cell>
          <cell r="DG270">
            <v>383972.43833333335</v>
          </cell>
          <cell r="DH270">
            <v>383972.43833333335</v>
          </cell>
          <cell r="DI270">
            <v>383972.43833333335</v>
          </cell>
          <cell r="DJ270">
            <v>385390.0716666666</v>
          </cell>
          <cell r="DK270">
            <v>385390.0716666666</v>
          </cell>
          <cell r="DL270">
            <v>385390.0716666666</v>
          </cell>
          <cell r="DM270">
            <v>385390.0716666666</v>
          </cell>
          <cell r="DN270">
            <v>385390.0716666666</v>
          </cell>
          <cell r="DO270">
            <v>385390.0716666666</v>
          </cell>
          <cell r="DP270">
            <v>385390.0716666666</v>
          </cell>
          <cell r="DQ270">
            <v>385390.0716666666</v>
          </cell>
          <cell r="DR270">
            <v>385390.0716666666</v>
          </cell>
          <cell r="DS270">
            <v>385390.0716666666</v>
          </cell>
          <cell r="DT270">
            <v>385390.0716666666</v>
          </cell>
          <cell r="DU270">
            <v>385390.0716666666</v>
          </cell>
          <cell r="DV270"/>
          <cell r="DW270"/>
          <cell r="DX270"/>
          <cell r="DY270"/>
          <cell r="DZ270"/>
          <cell r="EA270"/>
          <cell r="EB270"/>
          <cell r="EC270"/>
          <cell r="ED270"/>
          <cell r="EE270"/>
          <cell r="EF270"/>
          <cell r="EG270"/>
          <cell r="EH270"/>
          <cell r="EI270"/>
          <cell r="EJ270"/>
          <cell r="EK270"/>
          <cell r="EL270"/>
          <cell r="EM270"/>
          <cell r="EN270"/>
          <cell r="EO270"/>
          <cell r="EP270"/>
          <cell r="EQ270"/>
          <cell r="ER270"/>
          <cell r="ES270"/>
        </row>
        <row r="271">
          <cell r="A271"/>
          <cell r="B271"/>
          <cell r="C271">
            <v>412</v>
          </cell>
          <cell r="D271" t="str">
            <v>412p</v>
          </cell>
          <cell r="E271" t="str">
            <v>Ostala lična primanja</v>
          </cell>
          <cell r="F271"/>
          <cell r="G271"/>
          <cell r="H271"/>
          <cell r="I271"/>
          <cell r="J271"/>
          <cell r="K271"/>
          <cell r="L271"/>
          <cell r="M271"/>
          <cell r="N271"/>
          <cell r="O271"/>
          <cell r="P271"/>
          <cell r="Q271"/>
          <cell r="R271"/>
          <cell r="S271"/>
          <cell r="T271"/>
          <cell r="U271"/>
          <cell r="V271"/>
          <cell r="W271"/>
          <cell r="X271"/>
          <cell r="Y271"/>
          <cell r="Z271"/>
          <cell r="AA271"/>
          <cell r="AB271"/>
          <cell r="AC271"/>
          <cell r="AD271"/>
          <cell r="AE271"/>
          <cell r="AF271"/>
          <cell r="AG271"/>
          <cell r="AH271"/>
          <cell r="AI271"/>
          <cell r="AJ271"/>
          <cell r="AK271"/>
          <cell r="AL271"/>
          <cell r="AM271"/>
          <cell r="AN271"/>
          <cell r="AO271"/>
          <cell r="AP271"/>
          <cell r="AQ271"/>
          <cell r="AR271"/>
          <cell r="AS271"/>
          <cell r="AT271"/>
          <cell r="AU271"/>
          <cell r="AV271"/>
          <cell r="AW271"/>
          <cell r="AX271"/>
          <cell r="AY271"/>
          <cell r="AZ271"/>
          <cell r="BA271"/>
          <cell r="BB271"/>
          <cell r="BC271"/>
          <cell r="BD271"/>
          <cell r="BE271"/>
          <cell r="BF271"/>
          <cell r="BG271"/>
          <cell r="BH271"/>
          <cell r="BI271"/>
          <cell r="BJ271"/>
          <cell r="BK271"/>
          <cell r="BL271"/>
          <cell r="BM271"/>
          <cell r="BN271"/>
          <cell r="BO271"/>
          <cell r="BP271"/>
          <cell r="BQ271"/>
          <cell r="BR271"/>
          <cell r="BS271"/>
          <cell r="BT271"/>
          <cell r="BU271"/>
          <cell r="BV271"/>
          <cell r="BW271"/>
          <cell r="BX271"/>
          <cell r="BY271"/>
          <cell r="BZ271"/>
          <cell r="CA271"/>
          <cell r="CB271"/>
          <cell r="CC271"/>
          <cell r="CD271"/>
          <cell r="CE271"/>
          <cell r="CF271"/>
          <cell r="CG271"/>
          <cell r="CH271"/>
          <cell r="CI271"/>
          <cell r="CJ271"/>
          <cell r="CK271"/>
          <cell r="CL271">
            <v>901608.53416666668</v>
          </cell>
          <cell r="CM271">
            <v>901608.53416666668</v>
          </cell>
          <cell r="CN271">
            <v>901608.53416666668</v>
          </cell>
          <cell r="CO271">
            <v>901608.53416666668</v>
          </cell>
          <cell r="CP271">
            <v>901608.53416666668</v>
          </cell>
          <cell r="CQ271">
            <v>901608.53416666668</v>
          </cell>
          <cell r="CR271">
            <v>901608.53416666668</v>
          </cell>
          <cell r="CS271">
            <v>901608.53416666668</v>
          </cell>
          <cell r="CT271">
            <v>901608.53416666668</v>
          </cell>
          <cell r="CU271">
            <v>901608.53416666668</v>
          </cell>
          <cell r="CV271">
            <v>901608.53416666668</v>
          </cell>
          <cell r="CW271">
            <v>901608.53416666668</v>
          </cell>
          <cell r="CX271">
            <v>956513.66333333333</v>
          </cell>
          <cell r="CY271">
            <v>956513.66333333333</v>
          </cell>
          <cell r="CZ271">
            <v>956513.66333333333</v>
          </cell>
          <cell r="DA271">
            <v>956513.66333333333</v>
          </cell>
          <cell r="DB271">
            <v>956513.66333333333</v>
          </cell>
          <cell r="DC271">
            <v>956513.66333333333</v>
          </cell>
          <cell r="DD271">
            <v>956513.66333333333</v>
          </cell>
          <cell r="DE271">
            <v>956513.66333333333</v>
          </cell>
          <cell r="DF271">
            <v>956513.66333333333</v>
          </cell>
          <cell r="DG271">
            <v>956513.66333333333</v>
          </cell>
          <cell r="DH271">
            <v>956513.66333333333</v>
          </cell>
          <cell r="DI271">
            <v>956513.66333333333</v>
          </cell>
          <cell r="DJ271">
            <v>968300.41833333322</v>
          </cell>
          <cell r="DK271">
            <v>968300.41833333322</v>
          </cell>
          <cell r="DL271">
            <v>968300.41833333322</v>
          </cell>
          <cell r="DM271">
            <v>968300.41833333322</v>
          </cell>
          <cell r="DN271">
            <v>968300.41833333322</v>
          </cell>
          <cell r="DO271">
            <v>968300.41833333322</v>
          </cell>
          <cell r="DP271">
            <v>968300.41833333322</v>
          </cell>
          <cell r="DQ271">
            <v>968300.41833333322</v>
          </cell>
          <cell r="DR271">
            <v>968300.41833333322</v>
          </cell>
          <cell r="DS271">
            <v>968300.41833333322</v>
          </cell>
          <cell r="DT271">
            <v>968300.41833333322</v>
          </cell>
          <cell r="DU271">
            <v>968300.41833333322</v>
          </cell>
          <cell r="DV271">
            <v>832657.85499999998</v>
          </cell>
          <cell r="DW271">
            <v>832657.85499999998</v>
          </cell>
          <cell r="DX271">
            <v>832657.85499999998</v>
          </cell>
          <cell r="DY271">
            <v>832657.85499999998</v>
          </cell>
          <cell r="DZ271">
            <v>832657.85499999998</v>
          </cell>
          <cell r="EA271">
            <v>832657.85499999998</v>
          </cell>
          <cell r="EB271">
            <v>832657.85499999998</v>
          </cell>
          <cell r="EC271">
            <v>832657.85499999998</v>
          </cell>
          <cell r="ED271">
            <v>832657.85499999998</v>
          </cell>
          <cell r="EE271">
            <v>832657.85499999998</v>
          </cell>
          <cell r="EF271">
            <v>832657.85499999998</v>
          </cell>
          <cell r="EG271">
            <v>832657.85499999998</v>
          </cell>
          <cell r="EH271">
            <v>849012.24750000006</v>
          </cell>
          <cell r="EI271">
            <v>849012.24750000006</v>
          </cell>
          <cell r="EJ271">
            <v>849012.24750000006</v>
          </cell>
          <cell r="EK271">
            <v>849012.24750000006</v>
          </cell>
          <cell r="EL271">
            <v>849012.24750000006</v>
          </cell>
          <cell r="EM271">
            <v>849012.24750000006</v>
          </cell>
          <cell r="EN271">
            <v>849012.24750000006</v>
          </cell>
          <cell r="EO271">
            <v>849012.24750000006</v>
          </cell>
          <cell r="EP271">
            <v>849012.24750000006</v>
          </cell>
          <cell r="EQ271">
            <v>849012.24750000006</v>
          </cell>
          <cell r="ER271">
            <v>849012.24750000006</v>
          </cell>
          <cell r="ES271">
            <v>849012.24750000006</v>
          </cell>
          <cell r="ET271">
            <v>1045765.8483333333</v>
          </cell>
          <cell r="EU271">
            <v>1045765.8483333333</v>
          </cell>
          <cell r="EV271">
            <v>1045765.8483333333</v>
          </cell>
          <cell r="EW271">
            <v>1064654.7372222226</v>
          </cell>
          <cell r="EX271">
            <v>1064654.7372222226</v>
          </cell>
          <cell r="EY271">
            <v>1064654.7372222226</v>
          </cell>
          <cell r="EZ271">
            <v>1064654.7372222226</v>
          </cell>
          <cell r="FA271">
            <v>1064654.7372222226</v>
          </cell>
          <cell r="FB271">
            <v>1064654.7372222201</v>
          </cell>
          <cell r="FC271">
            <v>1064654.7372222201</v>
          </cell>
          <cell r="FD271">
            <v>1064654.7372222226</v>
          </cell>
          <cell r="FE271">
            <v>1608087.7372222189</v>
          </cell>
          <cell r="FF271">
            <v>1281057.9508333332</v>
          </cell>
          <cell r="FG271">
            <v>1323983.3608333331</v>
          </cell>
          <cell r="FH271">
            <v>1260740.2808333333</v>
          </cell>
          <cell r="FI271">
            <v>1247473.6108333331</v>
          </cell>
          <cell r="FJ271">
            <v>1248015.2908333333</v>
          </cell>
          <cell r="FK271">
            <v>1249948.9408333332</v>
          </cell>
          <cell r="FL271">
            <v>1249158.6208333333</v>
          </cell>
          <cell r="FM271">
            <v>1249158.6208333333</v>
          </cell>
          <cell r="FN271">
            <v>1249658.6108333331</v>
          </cell>
          <cell r="FO271">
            <v>1239658.6108333331</v>
          </cell>
          <cell r="FP271">
            <v>1238097.2408333332</v>
          </cell>
          <cell r="FQ271">
            <v>1240174.31083333</v>
          </cell>
          <cell r="FR271">
            <v>15072625.449999999</v>
          </cell>
        </row>
        <row r="272">
          <cell r="D272" t="str">
            <v>4121p</v>
          </cell>
          <cell r="E272" t="str">
            <v>Naknada za zimnicu</v>
          </cell>
          <cell r="F272"/>
          <cell r="G272"/>
          <cell r="H272"/>
          <cell r="I272"/>
          <cell r="J272"/>
          <cell r="K272"/>
          <cell r="L272"/>
          <cell r="M272"/>
          <cell r="N272"/>
          <cell r="O272"/>
          <cell r="P272"/>
          <cell r="Q272"/>
          <cell r="R272"/>
          <cell r="S272"/>
          <cell r="T272"/>
          <cell r="U272"/>
          <cell r="V272"/>
          <cell r="W272"/>
          <cell r="X272"/>
          <cell r="Y272"/>
          <cell r="Z272"/>
          <cell r="AA272"/>
          <cell r="AB272"/>
          <cell r="AC272"/>
          <cell r="AD272"/>
          <cell r="AE272"/>
          <cell r="AF272"/>
          <cell r="AG272"/>
          <cell r="AH272"/>
          <cell r="AI272"/>
          <cell r="AJ272"/>
          <cell r="AK272"/>
          <cell r="AL272"/>
          <cell r="AM272"/>
          <cell r="AN272"/>
          <cell r="AO272"/>
          <cell r="AP272"/>
          <cell r="AQ272"/>
          <cell r="AR272"/>
          <cell r="AS272"/>
          <cell r="AT272"/>
          <cell r="AU272"/>
          <cell r="AV272"/>
          <cell r="AW272"/>
          <cell r="AX272"/>
          <cell r="AY272"/>
          <cell r="AZ272"/>
          <cell r="BA272"/>
          <cell r="BB272"/>
          <cell r="BC272"/>
          <cell r="BD272"/>
          <cell r="BE272"/>
          <cell r="BF272"/>
          <cell r="BG272"/>
          <cell r="BH272"/>
          <cell r="BI272"/>
          <cell r="BJ272"/>
          <cell r="BK272"/>
          <cell r="BL272"/>
          <cell r="BM272"/>
          <cell r="BN272"/>
          <cell r="BO272"/>
          <cell r="BP272"/>
          <cell r="BQ272"/>
          <cell r="BR272"/>
          <cell r="BS272"/>
          <cell r="BT272"/>
          <cell r="BU272"/>
          <cell r="BV272"/>
          <cell r="BW272"/>
          <cell r="BX272"/>
          <cell r="BY272"/>
          <cell r="BZ272"/>
          <cell r="CA272"/>
          <cell r="CB272"/>
          <cell r="CC272"/>
          <cell r="CD272"/>
          <cell r="CE272"/>
          <cell r="CF272"/>
          <cell r="CG272"/>
          <cell r="CH272"/>
          <cell r="CI272"/>
          <cell r="CJ272"/>
          <cell r="CK272"/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  <cell r="DK272">
            <v>0</v>
          </cell>
          <cell r="DL272">
            <v>0</v>
          </cell>
          <cell r="DM272">
            <v>0</v>
          </cell>
          <cell r="DN272">
            <v>0</v>
          </cell>
          <cell r="DO272">
            <v>0</v>
          </cell>
          <cell r="DP272">
            <v>0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/>
          <cell r="DW272"/>
          <cell r="DX272"/>
          <cell r="DY272"/>
          <cell r="DZ272"/>
          <cell r="EA272"/>
          <cell r="EB272"/>
          <cell r="EC272"/>
          <cell r="ED272"/>
          <cell r="EE272"/>
          <cell r="EF272"/>
          <cell r="EG272"/>
          <cell r="EH272"/>
          <cell r="EI272"/>
          <cell r="EJ272"/>
          <cell r="EK272"/>
          <cell r="EL272"/>
          <cell r="EM272"/>
          <cell r="EN272"/>
          <cell r="EO272"/>
          <cell r="EP272"/>
          <cell r="EQ272"/>
          <cell r="ER272"/>
          <cell r="ES272"/>
        </row>
        <row r="273">
          <cell r="D273" t="str">
            <v>4122p</v>
          </cell>
          <cell r="E273" t="str">
            <v>Naknada za stanovanje i odvojen život</v>
          </cell>
          <cell r="F273"/>
          <cell r="G273"/>
          <cell r="H273"/>
          <cell r="I273"/>
          <cell r="J273"/>
          <cell r="K273"/>
          <cell r="L273"/>
          <cell r="M273"/>
          <cell r="N273"/>
          <cell r="O273"/>
          <cell r="P273"/>
          <cell r="Q273"/>
          <cell r="R273"/>
          <cell r="S273"/>
          <cell r="T273"/>
          <cell r="U273"/>
          <cell r="V273"/>
          <cell r="W273"/>
          <cell r="X273"/>
          <cell r="Y273"/>
          <cell r="Z273"/>
          <cell r="AA273"/>
          <cell r="AB273"/>
          <cell r="AC273"/>
          <cell r="AD273"/>
          <cell r="AE273"/>
          <cell r="AF273"/>
          <cell r="AG273"/>
          <cell r="AH273"/>
          <cell r="AI273"/>
          <cell r="AJ273"/>
          <cell r="AK273"/>
          <cell r="AL273"/>
          <cell r="AM273"/>
          <cell r="AN273"/>
          <cell r="AO273"/>
          <cell r="AP273"/>
          <cell r="AQ273"/>
          <cell r="AR273"/>
          <cell r="AS273"/>
          <cell r="AT273"/>
          <cell r="AU273"/>
          <cell r="AV273"/>
          <cell r="AW273"/>
          <cell r="AX273"/>
          <cell r="AY273"/>
          <cell r="AZ273"/>
          <cell r="BA273"/>
          <cell r="BB273"/>
          <cell r="BC273"/>
          <cell r="BD273"/>
          <cell r="BE273"/>
          <cell r="BF273"/>
          <cell r="BG273"/>
          <cell r="BH273"/>
          <cell r="BI273"/>
          <cell r="BJ273"/>
          <cell r="BK273"/>
          <cell r="BL273"/>
          <cell r="BM273"/>
          <cell r="BN273"/>
          <cell r="BO273"/>
          <cell r="BP273"/>
          <cell r="BQ273"/>
          <cell r="BR273"/>
          <cell r="BS273"/>
          <cell r="BT273"/>
          <cell r="BU273"/>
          <cell r="BV273"/>
          <cell r="BW273"/>
          <cell r="BX273"/>
          <cell r="BY273"/>
          <cell r="BZ273"/>
          <cell r="CA273"/>
          <cell r="CB273"/>
          <cell r="CC273"/>
          <cell r="CD273"/>
          <cell r="CE273"/>
          <cell r="CF273"/>
          <cell r="CG273"/>
          <cell r="CH273"/>
          <cell r="CI273"/>
          <cell r="CJ273"/>
          <cell r="CK273"/>
          <cell r="CL273">
            <v>128521.15000000001</v>
          </cell>
          <cell r="CM273">
            <v>128521.15000000001</v>
          </cell>
          <cell r="CN273">
            <v>128521.15000000001</v>
          </cell>
          <cell r="CO273">
            <v>128521.15000000001</v>
          </cell>
          <cell r="CP273">
            <v>128521.15000000001</v>
          </cell>
          <cell r="CQ273">
            <v>128521.15000000001</v>
          </cell>
          <cell r="CR273">
            <v>128521.15000000001</v>
          </cell>
          <cell r="CS273">
            <v>128521.15000000001</v>
          </cell>
          <cell r="CT273">
            <v>128521.15000000001</v>
          </cell>
          <cell r="CU273">
            <v>128521.15000000001</v>
          </cell>
          <cell r="CV273">
            <v>128521.15000000001</v>
          </cell>
          <cell r="CW273">
            <v>128521.15000000001</v>
          </cell>
          <cell r="CX273">
            <v>176580.35833333331</v>
          </cell>
          <cell r="CY273">
            <v>176580.35833333331</v>
          </cell>
          <cell r="CZ273">
            <v>176580.35833333331</v>
          </cell>
          <cell r="DA273">
            <v>176580.35833333331</v>
          </cell>
          <cell r="DB273">
            <v>176580.35833333331</v>
          </cell>
          <cell r="DC273">
            <v>176580.35833333331</v>
          </cell>
          <cell r="DD273">
            <v>176580.35833333331</v>
          </cell>
          <cell r="DE273">
            <v>176580.35833333331</v>
          </cell>
          <cell r="DF273">
            <v>176580.35833333331</v>
          </cell>
          <cell r="DG273">
            <v>176580.35833333331</v>
          </cell>
          <cell r="DH273">
            <v>176580.35833333331</v>
          </cell>
          <cell r="DI273">
            <v>176580.35833333331</v>
          </cell>
          <cell r="DJ273">
            <v>182094.51583333334</v>
          </cell>
          <cell r="DK273">
            <v>182094.51583333334</v>
          </cell>
          <cell r="DL273">
            <v>182094.51583333334</v>
          </cell>
          <cell r="DM273">
            <v>182094.51583333334</v>
          </cell>
          <cell r="DN273">
            <v>182094.51583333334</v>
          </cell>
          <cell r="DO273">
            <v>182094.51583333334</v>
          </cell>
          <cell r="DP273">
            <v>182094.51583333334</v>
          </cell>
          <cell r="DQ273">
            <v>182094.51583333334</v>
          </cell>
          <cell r="DR273">
            <v>182094.51583333334</v>
          </cell>
          <cell r="DS273">
            <v>182094.51583333334</v>
          </cell>
          <cell r="DT273">
            <v>182094.51583333334</v>
          </cell>
          <cell r="DU273">
            <v>182094.51583333334</v>
          </cell>
          <cell r="DV273"/>
          <cell r="DW273"/>
          <cell r="DX273"/>
          <cell r="DY273"/>
          <cell r="DZ273"/>
          <cell r="EA273"/>
          <cell r="EB273"/>
          <cell r="EC273"/>
          <cell r="ED273"/>
          <cell r="EE273"/>
          <cell r="EF273"/>
          <cell r="EG273"/>
          <cell r="EH273"/>
          <cell r="EI273"/>
          <cell r="EJ273"/>
          <cell r="EK273"/>
          <cell r="EL273"/>
          <cell r="EM273"/>
          <cell r="EN273"/>
          <cell r="EO273"/>
          <cell r="EP273"/>
          <cell r="EQ273"/>
          <cell r="ER273"/>
          <cell r="ES273"/>
        </row>
        <row r="274">
          <cell r="D274" t="str">
            <v>4123p</v>
          </cell>
          <cell r="E274" t="str">
            <v>Naknada za prevoz</v>
          </cell>
          <cell r="F274"/>
          <cell r="G274"/>
          <cell r="H274"/>
          <cell r="I274"/>
          <cell r="J274"/>
          <cell r="K274"/>
          <cell r="L274"/>
          <cell r="M274"/>
          <cell r="N274"/>
          <cell r="O274"/>
          <cell r="P274"/>
          <cell r="Q274"/>
          <cell r="R274"/>
          <cell r="S274"/>
          <cell r="T274"/>
          <cell r="U274"/>
          <cell r="V274"/>
          <cell r="W274"/>
          <cell r="X274"/>
          <cell r="Y274"/>
          <cell r="Z274"/>
          <cell r="AA274"/>
          <cell r="AB274"/>
          <cell r="AC274"/>
          <cell r="AD274"/>
          <cell r="AE274"/>
          <cell r="AF274"/>
          <cell r="AG274"/>
          <cell r="AH274"/>
          <cell r="AI274"/>
          <cell r="AJ274"/>
          <cell r="AK274"/>
          <cell r="AL274"/>
          <cell r="AM274"/>
          <cell r="AN274"/>
          <cell r="AO274"/>
          <cell r="AP274"/>
          <cell r="AQ274"/>
          <cell r="AR274"/>
          <cell r="AS274"/>
          <cell r="AT274"/>
          <cell r="AU274"/>
          <cell r="AV274"/>
          <cell r="AW274"/>
          <cell r="AX274"/>
          <cell r="AY274"/>
          <cell r="AZ274"/>
          <cell r="BA274"/>
          <cell r="BB274"/>
          <cell r="BC274"/>
          <cell r="BD274"/>
          <cell r="BE274"/>
          <cell r="BF274"/>
          <cell r="BG274"/>
          <cell r="BH274"/>
          <cell r="BI274"/>
          <cell r="BJ274"/>
          <cell r="BK274"/>
          <cell r="BL274"/>
          <cell r="BM274"/>
          <cell r="BN274"/>
          <cell r="BO274"/>
          <cell r="BP274"/>
          <cell r="BQ274"/>
          <cell r="BR274"/>
          <cell r="BS274"/>
          <cell r="BT274"/>
          <cell r="BU274"/>
          <cell r="BV274"/>
          <cell r="BW274"/>
          <cell r="BX274"/>
          <cell r="BY274"/>
          <cell r="BZ274"/>
          <cell r="CA274"/>
          <cell r="CB274"/>
          <cell r="CC274"/>
          <cell r="CD274"/>
          <cell r="CE274"/>
          <cell r="CF274"/>
          <cell r="CG274"/>
          <cell r="CH274"/>
          <cell r="CI274"/>
          <cell r="CJ274"/>
          <cell r="CK274"/>
          <cell r="CL274">
            <v>6290.331666666666</v>
          </cell>
          <cell r="CM274">
            <v>6290.331666666666</v>
          </cell>
          <cell r="CN274">
            <v>6290.331666666666</v>
          </cell>
          <cell r="CO274">
            <v>6290.331666666666</v>
          </cell>
          <cell r="CP274">
            <v>6290.331666666666</v>
          </cell>
          <cell r="CQ274">
            <v>6290.331666666666</v>
          </cell>
          <cell r="CR274">
            <v>6290.331666666666</v>
          </cell>
          <cell r="CS274">
            <v>6290.331666666666</v>
          </cell>
          <cell r="CT274">
            <v>6290.331666666666</v>
          </cell>
          <cell r="CU274">
            <v>6290.331666666666</v>
          </cell>
          <cell r="CV274">
            <v>6290.331666666666</v>
          </cell>
          <cell r="CW274">
            <v>6290.331666666666</v>
          </cell>
          <cell r="CX274">
            <v>14691.803333333335</v>
          </cell>
          <cell r="CY274">
            <v>14691.803333333335</v>
          </cell>
          <cell r="CZ274">
            <v>14691.803333333335</v>
          </cell>
          <cell r="DA274">
            <v>14691.803333333335</v>
          </cell>
          <cell r="DB274">
            <v>14691.803333333335</v>
          </cell>
          <cell r="DC274">
            <v>14691.803333333335</v>
          </cell>
          <cell r="DD274">
            <v>14691.803333333335</v>
          </cell>
          <cell r="DE274">
            <v>14691.803333333335</v>
          </cell>
          <cell r="DF274">
            <v>14691.803333333335</v>
          </cell>
          <cell r="DG274">
            <v>14691.803333333335</v>
          </cell>
          <cell r="DH274">
            <v>14691.803333333335</v>
          </cell>
          <cell r="DI274">
            <v>14691.803333333335</v>
          </cell>
          <cell r="DJ274">
            <v>17427.005833333333</v>
          </cell>
          <cell r="DK274">
            <v>17427.005833333333</v>
          </cell>
          <cell r="DL274">
            <v>17427.005833333333</v>
          </cell>
          <cell r="DM274">
            <v>17427.005833333333</v>
          </cell>
          <cell r="DN274">
            <v>17427.005833333333</v>
          </cell>
          <cell r="DO274">
            <v>17427.005833333333</v>
          </cell>
          <cell r="DP274">
            <v>17427.005833333333</v>
          </cell>
          <cell r="DQ274">
            <v>17427.005833333333</v>
          </cell>
          <cell r="DR274">
            <v>17427.005833333333</v>
          </cell>
          <cell r="DS274">
            <v>17427.005833333333</v>
          </cell>
          <cell r="DT274">
            <v>17427.005833333333</v>
          </cell>
          <cell r="DU274">
            <v>17427.005833333333</v>
          </cell>
          <cell r="DV274"/>
          <cell r="DW274"/>
          <cell r="DX274"/>
          <cell r="DY274"/>
          <cell r="DZ274"/>
          <cell r="EA274"/>
          <cell r="EB274"/>
          <cell r="EC274"/>
          <cell r="ED274"/>
          <cell r="EE274"/>
          <cell r="EF274"/>
          <cell r="EG274"/>
          <cell r="EH274"/>
          <cell r="EI274"/>
          <cell r="EJ274"/>
          <cell r="EK274"/>
          <cell r="EL274"/>
          <cell r="EM274"/>
          <cell r="EN274"/>
          <cell r="EO274"/>
          <cell r="EP274"/>
          <cell r="EQ274"/>
          <cell r="ER274"/>
          <cell r="ES274"/>
        </row>
        <row r="275">
          <cell r="D275" t="str">
            <v>4124p</v>
          </cell>
          <cell r="E275" t="str">
            <v>Jubilarne nagrade</v>
          </cell>
          <cell r="F275"/>
          <cell r="G275"/>
          <cell r="H275"/>
          <cell r="I275"/>
          <cell r="J275"/>
          <cell r="K275"/>
          <cell r="L275"/>
          <cell r="M275"/>
          <cell r="N275"/>
          <cell r="O275"/>
          <cell r="P275"/>
          <cell r="Q275"/>
          <cell r="R275"/>
          <cell r="S275"/>
          <cell r="T275"/>
          <cell r="U275"/>
          <cell r="V275"/>
          <cell r="W275"/>
          <cell r="X275"/>
          <cell r="Y275"/>
          <cell r="Z275"/>
          <cell r="AA275"/>
          <cell r="AB275"/>
          <cell r="AC275"/>
          <cell r="AD275"/>
          <cell r="AE275"/>
          <cell r="AF275"/>
          <cell r="AG275"/>
          <cell r="AH275"/>
          <cell r="AI275"/>
          <cell r="AJ275"/>
          <cell r="AK275"/>
          <cell r="AL275"/>
          <cell r="AM275"/>
          <cell r="AN275"/>
          <cell r="AO275"/>
          <cell r="AP275"/>
          <cell r="AQ275"/>
          <cell r="AR275"/>
          <cell r="AS275"/>
          <cell r="AT275"/>
          <cell r="AU275"/>
          <cell r="AV275"/>
          <cell r="AW275"/>
          <cell r="AX275"/>
          <cell r="AY275"/>
          <cell r="AZ275"/>
          <cell r="BA275"/>
          <cell r="BB275"/>
          <cell r="BC275"/>
          <cell r="BD275"/>
          <cell r="BE275"/>
          <cell r="BF275"/>
          <cell r="BG275"/>
          <cell r="BH275"/>
          <cell r="BI275"/>
          <cell r="BJ275"/>
          <cell r="BK275"/>
          <cell r="BL275"/>
          <cell r="BM275"/>
          <cell r="BN275"/>
          <cell r="BO275"/>
          <cell r="BP275"/>
          <cell r="BQ275"/>
          <cell r="BR275"/>
          <cell r="BS275"/>
          <cell r="BT275"/>
          <cell r="BU275"/>
          <cell r="BV275"/>
          <cell r="BW275"/>
          <cell r="BX275"/>
          <cell r="BY275"/>
          <cell r="BZ275"/>
          <cell r="CA275"/>
          <cell r="CB275"/>
          <cell r="CC275"/>
          <cell r="CD275"/>
          <cell r="CE275"/>
          <cell r="CF275"/>
          <cell r="CG275"/>
          <cell r="CH275"/>
          <cell r="CI275"/>
          <cell r="CJ275"/>
          <cell r="CK275"/>
          <cell r="CL275">
            <v>8115</v>
          </cell>
          <cell r="CM275">
            <v>8115</v>
          </cell>
          <cell r="CN275">
            <v>8115</v>
          </cell>
          <cell r="CO275">
            <v>8115</v>
          </cell>
          <cell r="CP275">
            <v>8115</v>
          </cell>
          <cell r="CQ275">
            <v>8115</v>
          </cell>
          <cell r="CR275">
            <v>8115</v>
          </cell>
          <cell r="CS275">
            <v>8115</v>
          </cell>
          <cell r="CT275">
            <v>8115</v>
          </cell>
          <cell r="CU275">
            <v>8115</v>
          </cell>
          <cell r="CV275">
            <v>8115</v>
          </cell>
          <cell r="CW275">
            <v>8115</v>
          </cell>
          <cell r="CX275">
            <v>8063.25</v>
          </cell>
          <cell r="CY275">
            <v>8063.25</v>
          </cell>
          <cell r="CZ275">
            <v>8063.25</v>
          </cell>
          <cell r="DA275">
            <v>8063.25</v>
          </cell>
          <cell r="DB275">
            <v>8063.25</v>
          </cell>
          <cell r="DC275">
            <v>8063.25</v>
          </cell>
          <cell r="DD275">
            <v>8063.25</v>
          </cell>
          <cell r="DE275">
            <v>8063.25</v>
          </cell>
          <cell r="DF275">
            <v>8063.25</v>
          </cell>
          <cell r="DG275">
            <v>8063.25</v>
          </cell>
          <cell r="DH275">
            <v>8063.25</v>
          </cell>
          <cell r="DI275">
            <v>8063.25</v>
          </cell>
          <cell r="DJ275">
            <v>10753.916666666666</v>
          </cell>
          <cell r="DK275">
            <v>10753.916666666666</v>
          </cell>
          <cell r="DL275">
            <v>10753.916666666666</v>
          </cell>
          <cell r="DM275">
            <v>10753.916666666666</v>
          </cell>
          <cell r="DN275">
            <v>10753.916666666666</v>
          </cell>
          <cell r="DO275">
            <v>10753.916666666666</v>
          </cell>
          <cell r="DP275">
            <v>10753.916666666666</v>
          </cell>
          <cell r="DQ275">
            <v>10753.916666666666</v>
          </cell>
          <cell r="DR275">
            <v>10753.916666666666</v>
          </cell>
          <cell r="DS275">
            <v>10753.916666666666</v>
          </cell>
          <cell r="DT275">
            <v>10753.916666666666</v>
          </cell>
          <cell r="DU275">
            <v>10753.916666666666</v>
          </cell>
          <cell r="DV275"/>
          <cell r="DW275"/>
          <cell r="DX275"/>
          <cell r="DY275"/>
          <cell r="DZ275"/>
          <cell r="EA275"/>
          <cell r="EB275"/>
          <cell r="EC275"/>
          <cell r="ED275"/>
          <cell r="EE275"/>
          <cell r="EF275"/>
          <cell r="EG275"/>
          <cell r="EH275"/>
          <cell r="EI275"/>
          <cell r="EJ275"/>
          <cell r="EK275"/>
          <cell r="EL275"/>
          <cell r="EM275"/>
          <cell r="EN275"/>
          <cell r="EO275"/>
          <cell r="EP275"/>
          <cell r="EQ275"/>
          <cell r="ER275"/>
          <cell r="ES275"/>
        </row>
        <row r="276">
          <cell r="D276" t="str">
            <v>4125p</v>
          </cell>
          <cell r="E276" t="str">
            <v>Otpremnine</v>
          </cell>
          <cell r="F276"/>
          <cell r="G276"/>
          <cell r="H276"/>
          <cell r="I276"/>
          <cell r="J276"/>
          <cell r="K276"/>
          <cell r="L276"/>
          <cell r="M276"/>
          <cell r="N276"/>
          <cell r="O276"/>
          <cell r="P276"/>
          <cell r="Q276"/>
          <cell r="R276"/>
          <cell r="S276"/>
          <cell r="T276"/>
          <cell r="U276"/>
          <cell r="V276"/>
          <cell r="W276"/>
          <cell r="X276"/>
          <cell r="Y276"/>
          <cell r="Z276"/>
          <cell r="AA276"/>
          <cell r="AB276"/>
          <cell r="AC276"/>
          <cell r="AD276"/>
          <cell r="AE276"/>
          <cell r="AF276"/>
          <cell r="AG276"/>
          <cell r="AH276"/>
          <cell r="AI276"/>
          <cell r="AJ276"/>
          <cell r="AK276"/>
          <cell r="AL276"/>
          <cell r="AM276"/>
          <cell r="AN276"/>
          <cell r="AO276"/>
          <cell r="AP276"/>
          <cell r="AQ276"/>
          <cell r="AR276"/>
          <cell r="AS276"/>
          <cell r="AT276"/>
          <cell r="AU276"/>
          <cell r="AV276"/>
          <cell r="AW276"/>
          <cell r="AX276"/>
          <cell r="AY276"/>
          <cell r="AZ276"/>
          <cell r="BA276"/>
          <cell r="BB276"/>
          <cell r="BC276"/>
          <cell r="BD276"/>
          <cell r="BE276"/>
          <cell r="BF276"/>
          <cell r="BG276"/>
          <cell r="BH276"/>
          <cell r="BI276"/>
          <cell r="BJ276"/>
          <cell r="BK276"/>
          <cell r="BL276"/>
          <cell r="BM276"/>
          <cell r="BN276"/>
          <cell r="BO276"/>
          <cell r="BP276"/>
          <cell r="BQ276"/>
          <cell r="BR276"/>
          <cell r="BS276"/>
          <cell r="BT276"/>
          <cell r="BU276"/>
          <cell r="BV276"/>
          <cell r="BW276"/>
          <cell r="BX276"/>
          <cell r="BY276"/>
          <cell r="BZ276"/>
          <cell r="CA276"/>
          <cell r="CB276"/>
          <cell r="CC276"/>
          <cell r="CD276"/>
          <cell r="CE276"/>
          <cell r="CF276"/>
          <cell r="CG276"/>
          <cell r="CH276"/>
          <cell r="CI276"/>
          <cell r="CJ276"/>
          <cell r="CK276"/>
          <cell r="CL276">
            <v>31286.818333333333</v>
          </cell>
          <cell r="CM276">
            <v>31286.818333333333</v>
          </cell>
          <cell r="CN276">
            <v>31286.818333333333</v>
          </cell>
          <cell r="CO276">
            <v>31286.818333333333</v>
          </cell>
          <cell r="CP276">
            <v>31286.818333333333</v>
          </cell>
          <cell r="CQ276">
            <v>31286.818333333333</v>
          </cell>
          <cell r="CR276">
            <v>31286.818333333333</v>
          </cell>
          <cell r="CS276">
            <v>31286.818333333333</v>
          </cell>
          <cell r="CT276">
            <v>31286.818333333333</v>
          </cell>
          <cell r="CU276">
            <v>31286.818333333333</v>
          </cell>
          <cell r="CV276">
            <v>31286.818333333333</v>
          </cell>
          <cell r="CW276">
            <v>31286.818333333333</v>
          </cell>
          <cell r="CX276">
            <v>50250.643333333333</v>
          </cell>
          <cell r="CY276">
            <v>50250.643333333333</v>
          </cell>
          <cell r="CZ276">
            <v>50250.643333333333</v>
          </cell>
          <cell r="DA276">
            <v>50250.643333333333</v>
          </cell>
          <cell r="DB276">
            <v>50250.643333333333</v>
          </cell>
          <cell r="DC276">
            <v>50250.643333333333</v>
          </cell>
          <cell r="DD276">
            <v>50250.643333333333</v>
          </cell>
          <cell r="DE276">
            <v>50250.643333333333</v>
          </cell>
          <cell r="DF276">
            <v>50250.643333333333</v>
          </cell>
          <cell r="DG276">
            <v>50250.643333333333</v>
          </cell>
          <cell r="DH276">
            <v>50250.643333333333</v>
          </cell>
          <cell r="DI276">
            <v>50250.643333333333</v>
          </cell>
          <cell r="DJ276">
            <v>48826.666666666664</v>
          </cell>
          <cell r="DK276">
            <v>48826.666666666664</v>
          </cell>
          <cell r="DL276">
            <v>48826.666666666664</v>
          </cell>
          <cell r="DM276">
            <v>48826.666666666664</v>
          </cell>
          <cell r="DN276">
            <v>48826.666666666664</v>
          </cell>
          <cell r="DO276">
            <v>48826.666666666664</v>
          </cell>
          <cell r="DP276">
            <v>48826.666666666664</v>
          </cell>
          <cell r="DQ276">
            <v>48826.666666666664</v>
          </cell>
          <cell r="DR276">
            <v>48826.666666666664</v>
          </cell>
          <cell r="DS276">
            <v>48826.666666666664</v>
          </cell>
          <cell r="DT276">
            <v>48826.666666666664</v>
          </cell>
          <cell r="DU276">
            <v>48826.666666666664</v>
          </cell>
          <cell r="DV276"/>
          <cell r="DW276"/>
          <cell r="DX276"/>
          <cell r="DY276"/>
          <cell r="DZ276"/>
          <cell r="EA276"/>
          <cell r="EB276"/>
          <cell r="EC276"/>
          <cell r="ED276"/>
          <cell r="EE276"/>
          <cell r="EF276"/>
          <cell r="EG276"/>
          <cell r="EH276"/>
          <cell r="EI276"/>
          <cell r="EJ276"/>
          <cell r="EK276"/>
          <cell r="EL276"/>
          <cell r="EM276"/>
          <cell r="EN276"/>
          <cell r="EO276"/>
          <cell r="EP276"/>
          <cell r="EQ276"/>
          <cell r="ER276"/>
          <cell r="ES276"/>
        </row>
        <row r="277">
          <cell r="D277" t="str">
            <v>4126p</v>
          </cell>
          <cell r="E277" t="str">
            <v>Naknada skupstinskim poslanicima</v>
          </cell>
          <cell r="F277"/>
          <cell r="G277"/>
          <cell r="H277"/>
          <cell r="I277"/>
          <cell r="J277"/>
          <cell r="K277"/>
          <cell r="L277"/>
          <cell r="M277"/>
          <cell r="N277"/>
          <cell r="O277"/>
          <cell r="P277"/>
          <cell r="Q277"/>
          <cell r="R277"/>
          <cell r="S277"/>
          <cell r="T277"/>
          <cell r="U277"/>
          <cell r="V277"/>
          <cell r="W277"/>
          <cell r="X277"/>
          <cell r="Y277"/>
          <cell r="Z277"/>
          <cell r="AA277"/>
          <cell r="AB277"/>
          <cell r="AC277"/>
          <cell r="AD277"/>
          <cell r="AE277"/>
          <cell r="AF277"/>
          <cell r="AG277"/>
          <cell r="AH277"/>
          <cell r="AI277"/>
          <cell r="AJ277"/>
          <cell r="AK277"/>
          <cell r="AL277"/>
          <cell r="AM277"/>
          <cell r="AN277"/>
          <cell r="AO277"/>
          <cell r="AP277"/>
          <cell r="AQ277"/>
          <cell r="AR277"/>
          <cell r="AS277"/>
          <cell r="AT277"/>
          <cell r="AU277"/>
          <cell r="AV277"/>
          <cell r="AW277"/>
          <cell r="AX277"/>
          <cell r="AY277"/>
          <cell r="AZ277"/>
          <cell r="BA277"/>
          <cell r="BB277"/>
          <cell r="BC277"/>
          <cell r="BD277"/>
          <cell r="BE277"/>
          <cell r="BF277"/>
          <cell r="BG277"/>
          <cell r="BH277"/>
          <cell r="BI277"/>
          <cell r="BJ277"/>
          <cell r="BK277"/>
          <cell r="BL277"/>
          <cell r="BM277"/>
          <cell r="BN277"/>
          <cell r="BO277"/>
          <cell r="BP277"/>
          <cell r="BQ277"/>
          <cell r="BR277"/>
          <cell r="BS277"/>
          <cell r="BT277"/>
          <cell r="BU277"/>
          <cell r="BV277"/>
          <cell r="BW277"/>
          <cell r="BX277"/>
          <cell r="BY277"/>
          <cell r="BZ277"/>
          <cell r="CA277"/>
          <cell r="CB277"/>
          <cell r="CC277"/>
          <cell r="CD277"/>
          <cell r="CE277"/>
          <cell r="CF277"/>
          <cell r="CG277"/>
          <cell r="CH277"/>
          <cell r="CI277"/>
          <cell r="CJ277"/>
          <cell r="CK277"/>
          <cell r="CL277">
            <v>30000</v>
          </cell>
          <cell r="CM277">
            <v>30000</v>
          </cell>
          <cell r="CN277">
            <v>30000</v>
          </cell>
          <cell r="CO277">
            <v>30000</v>
          </cell>
          <cell r="CP277">
            <v>30000</v>
          </cell>
          <cell r="CQ277">
            <v>30000</v>
          </cell>
          <cell r="CR277">
            <v>30000</v>
          </cell>
          <cell r="CS277">
            <v>30000</v>
          </cell>
          <cell r="CT277">
            <v>30000</v>
          </cell>
          <cell r="CU277">
            <v>30000</v>
          </cell>
          <cell r="CV277">
            <v>30000</v>
          </cell>
          <cell r="CW277">
            <v>30000</v>
          </cell>
          <cell r="CX277">
            <v>33333.333333333336</v>
          </cell>
          <cell r="CY277">
            <v>33333.333333333336</v>
          </cell>
          <cell r="CZ277">
            <v>33333.333333333336</v>
          </cell>
          <cell r="DA277">
            <v>33333.333333333336</v>
          </cell>
          <cell r="DB277">
            <v>33333.333333333336</v>
          </cell>
          <cell r="DC277">
            <v>33333.333333333336</v>
          </cell>
          <cell r="DD277">
            <v>33333.333333333336</v>
          </cell>
          <cell r="DE277">
            <v>33333.333333333336</v>
          </cell>
          <cell r="DF277">
            <v>33333.333333333336</v>
          </cell>
          <cell r="DG277">
            <v>33333.333333333336</v>
          </cell>
          <cell r="DH277">
            <v>33333.333333333336</v>
          </cell>
          <cell r="DI277">
            <v>33333.333333333336</v>
          </cell>
          <cell r="DJ277">
            <v>33333.333333333336</v>
          </cell>
          <cell r="DK277">
            <v>33333.333333333336</v>
          </cell>
          <cell r="DL277">
            <v>33333.333333333336</v>
          </cell>
          <cell r="DM277">
            <v>33333.333333333336</v>
          </cell>
          <cell r="DN277">
            <v>33333.333333333336</v>
          </cell>
          <cell r="DO277">
            <v>33333.333333333336</v>
          </cell>
          <cell r="DP277">
            <v>33333.333333333336</v>
          </cell>
          <cell r="DQ277">
            <v>33333.333333333336</v>
          </cell>
          <cell r="DR277">
            <v>33333.333333333336</v>
          </cell>
          <cell r="DS277">
            <v>33333.333333333336</v>
          </cell>
          <cell r="DT277">
            <v>33333.333333333336</v>
          </cell>
          <cell r="DU277">
            <v>33333.333333333336</v>
          </cell>
          <cell r="DV277"/>
          <cell r="DW277"/>
          <cell r="DX277"/>
          <cell r="DY277"/>
          <cell r="DZ277"/>
          <cell r="EA277"/>
          <cell r="EB277"/>
          <cell r="EC277"/>
          <cell r="ED277"/>
          <cell r="EE277"/>
          <cell r="EF277"/>
          <cell r="EG277"/>
          <cell r="EH277"/>
          <cell r="EI277"/>
          <cell r="EJ277"/>
          <cell r="EK277"/>
          <cell r="EL277"/>
          <cell r="EM277"/>
          <cell r="EN277"/>
          <cell r="EO277"/>
          <cell r="EP277"/>
          <cell r="EQ277"/>
          <cell r="ER277"/>
          <cell r="ES277"/>
        </row>
        <row r="278">
          <cell r="D278" t="str">
            <v>4127p</v>
          </cell>
          <cell r="E278" t="str">
            <v>Ostale naknade</v>
          </cell>
          <cell r="F278"/>
          <cell r="G278"/>
          <cell r="H278"/>
          <cell r="I278"/>
          <cell r="J278"/>
          <cell r="K278"/>
          <cell r="L278"/>
          <cell r="M278"/>
          <cell r="N278"/>
          <cell r="O278"/>
          <cell r="P278"/>
          <cell r="Q278"/>
          <cell r="R278"/>
          <cell r="S278"/>
          <cell r="T278"/>
          <cell r="U278"/>
          <cell r="V278"/>
          <cell r="W278"/>
          <cell r="X278"/>
          <cell r="Y278"/>
          <cell r="Z278"/>
          <cell r="AA278"/>
          <cell r="AB278"/>
          <cell r="AC278"/>
          <cell r="AD278"/>
          <cell r="AE278"/>
          <cell r="AF278"/>
          <cell r="AG278"/>
          <cell r="AH278"/>
          <cell r="AI278"/>
          <cell r="AJ278"/>
          <cell r="AK278"/>
          <cell r="AL278"/>
          <cell r="AM278"/>
          <cell r="AN278"/>
          <cell r="AO278"/>
          <cell r="AP278"/>
          <cell r="AQ278"/>
          <cell r="AR278"/>
          <cell r="AS278"/>
          <cell r="AT278"/>
          <cell r="AU278"/>
          <cell r="AV278"/>
          <cell r="AW278"/>
          <cell r="AX278"/>
          <cell r="AY278"/>
          <cell r="AZ278"/>
          <cell r="BA278"/>
          <cell r="BB278"/>
          <cell r="BC278"/>
          <cell r="BD278"/>
          <cell r="BE278"/>
          <cell r="BF278"/>
          <cell r="BG278"/>
          <cell r="BH278"/>
          <cell r="BI278"/>
          <cell r="BJ278"/>
          <cell r="BK278"/>
          <cell r="BL278"/>
          <cell r="BM278"/>
          <cell r="BN278"/>
          <cell r="BO278"/>
          <cell r="BP278"/>
          <cell r="BQ278"/>
          <cell r="BR278"/>
          <cell r="BS278"/>
          <cell r="BT278"/>
          <cell r="BU278"/>
          <cell r="BV278"/>
          <cell r="BW278"/>
          <cell r="BX278"/>
          <cell r="BY278"/>
          <cell r="BZ278"/>
          <cell r="CA278"/>
          <cell r="CB278"/>
          <cell r="CC278"/>
          <cell r="CD278"/>
          <cell r="CE278"/>
          <cell r="CF278"/>
          <cell r="CG278"/>
          <cell r="CH278"/>
          <cell r="CI278"/>
          <cell r="CJ278"/>
          <cell r="CK278"/>
          <cell r="CL278">
            <v>697395.23416666663</v>
          </cell>
          <cell r="CM278">
            <v>697395.23416666663</v>
          </cell>
          <cell r="CN278">
            <v>697395.23416666663</v>
          </cell>
          <cell r="CO278">
            <v>697395.23416666663</v>
          </cell>
          <cell r="CP278">
            <v>697395.23416666663</v>
          </cell>
          <cell r="CQ278">
            <v>697395.23416666663</v>
          </cell>
          <cell r="CR278">
            <v>697395.23416666663</v>
          </cell>
          <cell r="CS278">
            <v>697395.23416666663</v>
          </cell>
          <cell r="CT278">
            <v>697395.23416666663</v>
          </cell>
          <cell r="CU278">
            <v>697395.23416666663</v>
          </cell>
          <cell r="CV278">
            <v>697395.23416666663</v>
          </cell>
          <cell r="CW278">
            <v>697395.23416666663</v>
          </cell>
          <cell r="CX278">
            <v>673594.27500000002</v>
          </cell>
          <cell r="CY278">
            <v>673594.27500000002</v>
          </cell>
          <cell r="CZ278">
            <v>673594.27500000002</v>
          </cell>
          <cell r="DA278">
            <v>673594.27500000002</v>
          </cell>
          <cell r="DB278">
            <v>673594.27500000002</v>
          </cell>
          <cell r="DC278">
            <v>673594.27500000002</v>
          </cell>
          <cell r="DD278">
            <v>673594.27500000002</v>
          </cell>
          <cell r="DE278">
            <v>673594.27500000002</v>
          </cell>
          <cell r="DF278">
            <v>673594.27500000002</v>
          </cell>
          <cell r="DG278">
            <v>673594.27500000002</v>
          </cell>
          <cell r="DH278">
            <v>673594.27500000002</v>
          </cell>
          <cell r="DI278">
            <v>673594.27500000002</v>
          </cell>
          <cell r="DJ278">
            <v>675864.98</v>
          </cell>
          <cell r="DK278">
            <v>675864.98</v>
          </cell>
          <cell r="DL278">
            <v>675864.98</v>
          </cell>
          <cell r="DM278">
            <v>675864.98</v>
          </cell>
          <cell r="DN278">
            <v>675864.98</v>
          </cell>
          <cell r="DO278">
            <v>675864.98</v>
          </cell>
          <cell r="DP278">
            <v>675864.98</v>
          </cell>
          <cell r="DQ278">
            <v>675864.98</v>
          </cell>
          <cell r="DR278">
            <v>675864.98</v>
          </cell>
          <cell r="DS278">
            <v>675864.98</v>
          </cell>
          <cell r="DT278">
            <v>675864.98</v>
          </cell>
          <cell r="DU278">
            <v>675864.98</v>
          </cell>
          <cell r="DV278"/>
          <cell r="DW278"/>
          <cell r="DX278"/>
          <cell r="DY278"/>
          <cell r="DZ278"/>
          <cell r="EA278"/>
          <cell r="EB278"/>
          <cell r="EC278"/>
          <cell r="ED278"/>
          <cell r="EE278"/>
          <cell r="EF278"/>
          <cell r="EG278"/>
          <cell r="EH278"/>
          <cell r="EI278"/>
          <cell r="EJ278"/>
          <cell r="EK278"/>
          <cell r="EL278"/>
          <cell r="EM278"/>
          <cell r="EN278"/>
          <cell r="EO278"/>
          <cell r="EP278"/>
          <cell r="EQ278"/>
          <cell r="ER278"/>
          <cell r="ES278"/>
        </row>
        <row r="279">
          <cell r="A279"/>
          <cell r="B279"/>
          <cell r="C279">
            <v>413</v>
          </cell>
          <cell r="D279" t="str">
            <v>413p</v>
          </cell>
          <cell r="E279" t="str">
            <v>Rashodi za materijal</v>
          </cell>
          <cell r="F279"/>
          <cell r="G279"/>
          <cell r="H279"/>
          <cell r="I279"/>
          <cell r="J279"/>
          <cell r="K279"/>
          <cell r="L279"/>
          <cell r="M279"/>
          <cell r="N279"/>
          <cell r="O279"/>
          <cell r="P279"/>
          <cell r="Q279"/>
          <cell r="R279"/>
          <cell r="S279"/>
          <cell r="T279"/>
          <cell r="U279"/>
          <cell r="V279"/>
          <cell r="W279"/>
          <cell r="X279"/>
          <cell r="Y279"/>
          <cell r="Z279"/>
          <cell r="AA279"/>
          <cell r="AB279"/>
          <cell r="AC279"/>
          <cell r="AD279"/>
          <cell r="AE279"/>
          <cell r="AF279"/>
          <cell r="AG279"/>
          <cell r="AH279"/>
          <cell r="AI279"/>
          <cell r="AJ279"/>
          <cell r="AK279"/>
          <cell r="AL279"/>
          <cell r="AM279"/>
          <cell r="AN279"/>
          <cell r="AO279"/>
          <cell r="AP279"/>
          <cell r="AQ279"/>
          <cell r="AR279"/>
          <cell r="AS279"/>
          <cell r="AT279"/>
          <cell r="AU279"/>
          <cell r="AV279"/>
          <cell r="AW279"/>
          <cell r="AX279"/>
          <cell r="AY279"/>
          <cell r="AZ279"/>
          <cell r="BA279"/>
          <cell r="BB279"/>
          <cell r="BC279"/>
          <cell r="BD279"/>
          <cell r="BE279"/>
          <cell r="BF279"/>
          <cell r="BG279"/>
          <cell r="BH279"/>
          <cell r="BI279"/>
          <cell r="BJ279"/>
          <cell r="BK279"/>
          <cell r="BL279"/>
          <cell r="BM279"/>
          <cell r="BN279"/>
          <cell r="BO279"/>
          <cell r="BP279"/>
          <cell r="BQ279"/>
          <cell r="BR279"/>
          <cell r="BS279"/>
          <cell r="BT279"/>
          <cell r="BU279"/>
          <cell r="BV279"/>
          <cell r="BW279"/>
          <cell r="BX279"/>
          <cell r="BY279"/>
          <cell r="BZ279"/>
          <cell r="CA279"/>
          <cell r="CB279"/>
          <cell r="CC279"/>
          <cell r="CD279"/>
          <cell r="CE279"/>
          <cell r="CF279"/>
          <cell r="CG279"/>
          <cell r="CH279"/>
          <cell r="CI279"/>
          <cell r="CJ279"/>
          <cell r="CK279"/>
          <cell r="CL279">
            <v>2109966.5125000002</v>
          </cell>
          <cell r="CM279">
            <v>2109966.5125000002</v>
          </cell>
          <cell r="CN279">
            <v>2109966.5125000002</v>
          </cell>
          <cell r="CO279">
            <v>2109966.5125000002</v>
          </cell>
          <cell r="CP279">
            <v>2109966.5125000002</v>
          </cell>
          <cell r="CQ279">
            <v>2109966.5125000002</v>
          </cell>
          <cell r="CR279">
            <v>2109966.5125000002</v>
          </cell>
          <cell r="CS279">
            <v>2109966.5125000002</v>
          </cell>
          <cell r="CT279">
            <v>2109966.5125000002</v>
          </cell>
          <cell r="CU279">
            <v>2109966.5125000002</v>
          </cell>
          <cell r="CV279">
            <v>2109966.5125000002</v>
          </cell>
          <cell r="CW279">
            <v>2109966.5125000002</v>
          </cell>
          <cell r="CX279">
            <v>2567060.8260771562</v>
          </cell>
          <cell r="CY279">
            <v>2567060.8260771562</v>
          </cell>
          <cell r="CZ279">
            <v>2567060.8260771562</v>
          </cell>
          <cell r="DA279">
            <v>2567060.8260771562</v>
          </cell>
          <cell r="DB279">
            <v>2567060.8260771562</v>
          </cell>
          <cell r="DC279">
            <v>2567060.8260771562</v>
          </cell>
          <cell r="DD279">
            <v>2567060.8260771562</v>
          </cell>
          <cell r="DE279">
            <v>2567060.8260771562</v>
          </cell>
          <cell r="DF279">
            <v>2567060.8260771562</v>
          </cell>
          <cell r="DG279">
            <v>2567060.8260771562</v>
          </cell>
          <cell r="DH279">
            <v>2567060.8260771562</v>
          </cell>
          <cell r="DI279">
            <v>2567060.8260771562</v>
          </cell>
          <cell r="DJ279">
            <v>2450506.84</v>
          </cell>
          <cell r="DK279">
            <v>2450506.84</v>
          </cell>
          <cell r="DL279">
            <v>2450506.84</v>
          </cell>
          <cell r="DM279">
            <v>2450506.84</v>
          </cell>
          <cell r="DN279">
            <v>2450506.84</v>
          </cell>
          <cell r="DO279">
            <v>2450506.84</v>
          </cell>
          <cell r="DP279">
            <v>2450506.84</v>
          </cell>
          <cell r="DQ279">
            <v>2450506.84</v>
          </cell>
          <cell r="DR279">
            <v>2450506.84</v>
          </cell>
          <cell r="DS279">
            <v>2450506.84</v>
          </cell>
          <cell r="DT279">
            <v>2450506.84</v>
          </cell>
          <cell r="DU279">
            <v>2450506.84</v>
          </cell>
          <cell r="DV279">
            <v>2552421.9891666668</v>
          </cell>
          <cell r="DW279">
            <v>2552421.9891666668</v>
          </cell>
          <cell r="DX279">
            <v>2552421.9891666668</v>
          </cell>
          <cell r="DY279">
            <v>2552421.9891666668</v>
          </cell>
          <cell r="DZ279">
            <v>2552421.9891666668</v>
          </cell>
          <cell r="EA279">
            <v>2552421.9891666668</v>
          </cell>
          <cell r="EB279">
            <v>2552421.9891666668</v>
          </cell>
          <cell r="EC279">
            <v>2552421.9891666668</v>
          </cell>
          <cell r="ED279">
            <v>2552421.9891666668</v>
          </cell>
          <cell r="EE279">
            <v>2552421.9891666668</v>
          </cell>
          <cell r="EF279">
            <v>2552421.9891666668</v>
          </cell>
          <cell r="EG279">
            <v>2552421.9891666668</v>
          </cell>
          <cell r="EH279">
            <v>1973140.86</v>
          </cell>
          <cell r="EI279">
            <v>1973140.86</v>
          </cell>
          <cell r="EJ279">
            <v>1973140.86</v>
          </cell>
          <cell r="EK279">
            <v>1973140.86</v>
          </cell>
          <cell r="EL279">
            <v>1973140.86</v>
          </cell>
          <cell r="EM279">
            <v>1973140.86</v>
          </cell>
          <cell r="EN279">
            <v>2959711.29</v>
          </cell>
          <cell r="EO279">
            <v>2959711.29</v>
          </cell>
          <cell r="EP279">
            <v>2959711.29</v>
          </cell>
          <cell r="EQ279">
            <v>2959711.29</v>
          </cell>
          <cell r="ER279">
            <v>2959711.29</v>
          </cell>
          <cell r="ES279">
            <v>2959711.29</v>
          </cell>
          <cell r="ET279">
            <v>2429373.3213333334</v>
          </cell>
          <cell r="EU279">
            <v>2429373.3213333334</v>
          </cell>
          <cell r="EV279">
            <v>2429373.3213333334</v>
          </cell>
          <cell r="EW279">
            <v>2429373.3213333334</v>
          </cell>
          <cell r="EX279">
            <v>2429373.3213333334</v>
          </cell>
          <cell r="EY279">
            <v>2429373.3213333334</v>
          </cell>
          <cell r="EZ279">
            <v>3644059.9819999994</v>
          </cell>
          <cell r="FA279">
            <v>3644059.9819999994</v>
          </cell>
          <cell r="FB279">
            <v>4454463.4019999988</v>
          </cell>
          <cell r="FC279">
            <v>4454463.4019999988</v>
          </cell>
          <cell r="FD279">
            <v>4454463.4019999988</v>
          </cell>
          <cell r="FE279">
            <v>4454463.4019999988</v>
          </cell>
          <cell r="FF279">
            <v>3067786.435833334</v>
          </cell>
          <cell r="FG279">
            <v>3019826.0658333339</v>
          </cell>
          <cell r="FH279">
            <v>3058309.8858333337</v>
          </cell>
          <cell r="FI279">
            <v>3046755.8058333341</v>
          </cell>
          <cell r="FJ279">
            <v>3057105.8058333341</v>
          </cell>
          <cell r="FK279">
            <v>3056755.8058333341</v>
          </cell>
          <cell r="FL279">
            <v>3059180.8058333341</v>
          </cell>
          <cell r="FM279">
            <v>3059180.8058333341</v>
          </cell>
          <cell r="FN279">
            <v>3059040.8058333341</v>
          </cell>
          <cell r="FO279">
            <v>3063161.8058333341</v>
          </cell>
          <cell r="FP279">
            <v>3060771.8058333341</v>
          </cell>
          <cell r="FQ279">
            <v>3044951.8258333337</v>
          </cell>
          <cell r="FR279">
            <v>36652827.660000004</v>
          </cell>
        </row>
        <row r="280">
          <cell r="D280" t="str">
            <v>4131p</v>
          </cell>
          <cell r="E280" t="str">
            <v>Administrativni materijal</v>
          </cell>
          <cell r="F280"/>
          <cell r="G280"/>
          <cell r="H280"/>
          <cell r="I280"/>
          <cell r="J280"/>
          <cell r="K280"/>
          <cell r="L280"/>
          <cell r="M280"/>
          <cell r="N280"/>
          <cell r="O280"/>
          <cell r="P280"/>
          <cell r="Q280"/>
          <cell r="R280"/>
          <cell r="S280"/>
          <cell r="T280"/>
          <cell r="U280"/>
          <cell r="V280"/>
          <cell r="W280"/>
          <cell r="X280"/>
          <cell r="Y280"/>
          <cell r="Z280"/>
          <cell r="AA280"/>
          <cell r="AB280"/>
          <cell r="AC280"/>
          <cell r="AD280"/>
          <cell r="AE280"/>
          <cell r="AF280"/>
          <cell r="AG280"/>
          <cell r="AH280"/>
          <cell r="AI280"/>
          <cell r="AJ280"/>
          <cell r="AK280"/>
          <cell r="AL280"/>
          <cell r="AM280"/>
          <cell r="AN280"/>
          <cell r="AO280"/>
          <cell r="AP280"/>
          <cell r="AQ280"/>
          <cell r="AR280"/>
          <cell r="AS280"/>
          <cell r="AT280"/>
          <cell r="AU280"/>
          <cell r="AV280"/>
          <cell r="AW280"/>
          <cell r="AX280"/>
          <cell r="AY280"/>
          <cell r="AZ280"/>
          <cell r="BA280"/>
          <cell r="BB280"/>
          <cell r="BC280"/>
          <cell r="BD280"/>
          <cell r="BE280"/>
          <cell r="BF280"/>
          <cell r="BG280"/>
          <cell r="BH280"/>
          <cell r="BI280"/>
          <cell r="BJ280"/>
          <cell r="BK280"/>
          <cell r="BL280"/>
          <cell r="BM280"/>
          <cell r="BN280"/>
          <cell r="BO280"/>
          <cell r="BP280"/>
          <cell r="BQ280"/>
          <cell r="BR280"/>
          <cell r="BS280"/>
          <cell r="BT280"/>
          <cell r="BU280"/>
          <cell r="BV280"/>
          <cell r="BW280"/>
          <cell r="BX280"/>
          <cell r="BY280"/>
          <cell r="BZ280"/>
          <cell r="CA280"/>
          <cell r="CB280"/>
          <cell r="CC280"/>
          <cell r="CD280"/>
          <cell r="CE280"/>
          <cell r="CF280"/>
          <cell r="CG280"/>
          <cell r="CH280"/>
          <cell r="CI280"/>
          <cell r="CJ280"/>
          <cell r="CK280"/>
          <cell r="CL280">
            <v>524982.86083333334</v>
          </cell>
          <cell r="CM280">
            <v>524982.86083333334</v>
          </cell>
          <cell r="CN280">
            <v>524982.86083333334</v>
          </cell>
          <cell r="CO280">
            <v>524982.86083333334</v>
          </cell>
          <cell r="CP280">
            <v>524982.86083333334</v>
          </cell>
          <cell r="CQ280">
            <v>524982.86083333334</v>
          </cell>
          <cell r="CR280">
            <v>524982.86083333334</v>
          </cell>
          <cell r="CS280">
            <v>524982.86083333334</v>
          </cell>
          <cell r="CT280">
            <v>524982.86083333334</v>
          </cell>
          <cell r="CU280">
            <v>524982.86083333334</v>
          </cell>
          <cell r="CV280">
            <v>524982.86083333334</v>
          </cell>
          <cell r="CW280">
            <v>524982.86083333334</v>
          </cell>
          <cell r="CX280">
            <v>509745.79880760954</v>
          </cell>
          <cell r="CY280">
            <v>509745.79880760954</v>
          </cell>
          <cell r="CZ280">
            <v>509745.79880760954</v>
          </cell>
          <cell r="DA280">
            <v>509745.79880760954</v>
          </cell>
          <cell r="DB280">
            <v>509745.79880760954</v>
          </cell>
          <cell r="DC280">
            <v>509745.79880760954</v>
          </cell>
          <cell r="DD280">
            <v>509745.79880760954</v>
          </cell>
          <cell r="DE280">
            <v>509745.79880760954</v>
          </cell>
          <cell r="DF280">
            <v>509745.79880760954</v>
          </cell>
          <cell r="DG280">
            <v>509745.79880760954</v>
          </cell>
          <cell r="DH280">
            <v>509745.79880760954</v>
          </cell>
          <cell r="DI280">
            <v>509745.79880760954</v>
          </cell>
          <cell r="DJ280">
            <v>563652.23916666664</v>
          </cell>
          <cell r="DK280">
            <v>563652.23916666664</v>
          </cell>
          <cell r="DL280">
            <v>563652.23916666664</v>
          </cell>
          <cell r="DM280">
            <v>563652.23916666664</v>
          </cell>
          <cell r="DN280">
            <v>563652.23916666664</v>
          </cell>
          <cell r="DO280">
            <v>563652.23916666664</v>
          </cell>
          <cell r="DP280">
            <v>563652.23916666664</v>
          </cell>
          <cell r="DQ280">
            <v>563652.23916666664</v>
          </cell>
          <cell r="DR280">
            <v>563652.23916666664</v>
          </cell>
          <cell r="DS280">
            <v>563652.23916666664</v>
          </cell>
          <cell r="DT280">
            <v>563652.23916666664</v>
          </cell>
          <cell r="DU280">
            <v>563652.23916666664</v>
          </cell>
          <cell r="DV280"/>
          <cell r="DW280"/>
          <cell r="DX280"/>
          <cell r="DY280"/>
          <cell r="DZ280"/>
          <cell r="EA280"/>
          <cell r="EB280"/>
          <cell r="EC280"/>
          <cell r="ED280"/>
          <cell r="EE280"/>
          <cell r="EF280"/>
          <cell r="EG280"/>
          <cell r="EH280"/>
          <cell r="EI280"/>
          <cell r="EJ280"/>
          <cell r="EK280"/>
          <cell r="EL280"/>
          <cell r="EM280"/>
          <cell r="EN280"/>
          <cell r="EO280"/>
          <cell r="EP280"/>
          <cell r="EQ280"/>
          <cell r="ER280"/>
          <cell r="ES280"/>
        </row>
        <row r="281">
          <cell r="D281" t="str">
            <v>4132p</v>
          </cell>
          <cell r="E281" t="str">
            <v>Materijal za zdravstvenu zaštitu</v>
          </cell>
          <cell r="F281"/>
          <cell r="G281"/>
          <cell r="H281"/>
          <cell r="I281"/>
          <cell r="J281"/>
          <cell r="K281"/>
          <cell r="L281"/>
          <cell r="M281"/>
          <cell r="N281"/>
          <cell r="O281"/>
          <cell r="P281"/>
          <cell r="Q281"/>
          <cell r="R281"/>
          <cell r="S281"/>
          <cell r="T281"/>
          <cell r="U281"/>
          <cell r="V281"/>
          <cell r="W281"/>
          <cell r="X281"/>
          <cell r="Y281"/>
          <cell r="Z281"/>
          <cell r="AA281"/>
          <cell r="AB281"/>
          <cell r="AC281"/>
          <cell r="AD281"/>
          <cell r="AE281"/>
          <cell r="AF281"/>
          <cell r="AG281"/>
          <cell r="AH281"/>
          <cell r="AI281"/>
          <cell r="AJ281"/>
          <cell r="AK281"/>
          <cell r="AL281"/>
          <cell r="AM281"/>
          <cell r="AN281"/>
          <cell r="AO281"/>
          <cell r="AP281"/>
          <cell r="AQ281"/>
          <cell r="AR281"/>
          <cell r="AS281"/>
          <cell r="AT281"/>
          <cell r="AU281"/>
          <cell r="AV281"/>
          <cell r="AW281"/>
          <cell r="AX281"/>
          <cell r="AY281"/>
          <cell r="AZ281"/>
          <cell r="BA281"/>
          <cell r="BB281"/>
          <cell r="BC281"/>
          <cell r="BD281"/>
          <cell r="BE281"/>
          <cell r="BF281"/>
          <cell r="BG281"/>
          <cell r="BH281"/>
          <cell r="BI281"/>
          <cell r="BJ281"/>
          <cell r="BK281"/>
          <cell r="BL281"/>
          <cell r="BM281"/>
          <cell r="BN281"/>
          <cell r="BO281"/>
          <cell r="BP281"/>
          <cell r="BQ281"/>
          <cell r="BR281"/>
          <cell r="BS281"/>
          <cell r="BT281"/>
          <cell r="BU281"/>
          <cell r="BV281"/>
          <cell r="BW281"/>
          <cell r="BX281"/>
          <cell r="BY281"/>
          <cell r="BZ281"/>
          <cell r="CA281"/>
          <cell r="CB281"/>
          <cell r="CC281"/>
          <cell r="CD281"/>
          <cell r="CE281"/>
          <cell r="CF281"/>
          <cell r="CG281"/>
          <cell r="CH281"/>
          <cell r="CI281"/>
          <cell r="CJ281"/>
          <cell r="CK281"/>
          <cell r="CL281">
            <v>57550.642499999994</v>
          </cell>
          <cell r="CM281">
            <v>57550.642499999994</v>
          </cell>
          <cell r="CN281">
            <v>57550.642499999994</v>
          </cell>
          <cell r="CO281">
            <v>57550.642499999994</v>
          </cell>
          <cell r="CP281">
            <v>57550.642499999994</v>
          </cell>
          <cell r="CQ281">
            <v>57550.642499999994</v>
          </cell>
          <cell r="CR281">
            <v>57550.642499999994</v>
          </cell>
          <cell r="CS281">
            <v>57550.642499999994</v>
          </cell>
          <cell r="CT281">
            <v>57550.642499999994</v>
          </cell>
          <cell r="CU281">
            <v>57550.642499999994</v>
          </cell>
          <cell r="CV281">
            <v>57550.642499999994</v>
          </cell>
          <cell r="CW281">
            <v>57550.642499999994</v>
          </cell>
          <cell r="CX281">
            <v>68000.435934037057</v>
          </cell>
          <cell r="CY281">
            <v>68000.435934037057</v>
          </cell>
          <cell r="CZ281">
            <v>68000.435934037057</v>
          </cell>
          <cell r="DA281">
            <v>68000.435934037057</v>
          </cell>
          <cell r="DB281">
            <v>68000.435934037057</v>
          </cell>
          <cell r="DC281">
            <v>68000.435934037057</v>
          </cell>
          <cell r="DD281">
            <v>68000.435934037057</v>
          </cell>
          <cell r="DE281">
            <v>68000.435934037057</v>
          </cell>
          <cell r="DF281">
            <v>68000.435934037057</v>
          </cell>
          <cell r="DG281">
            <v>68000.435934037057</v>
          </cell>
          <cell r="DH281">
            <v>68000.435934037057</v>
          </cell>
          <cell r="DI281">
            <v>68000.435934037057</v>
          </cell>
          <cell r="DJ281">
            <v>82363.179166666669</v>
          </cell>
          <cell r="DK281">
            <v>82363.179166666669</v>
          </cell>
          <cell r="DL281">
            <v>82363.179166666669</v>
          </cell>
          <cell r="DM281">
            <v>82363.179166666669</v>
          </cell>
          <cell r="DN281">
            <v>82363.179166666669</v>
          </cell>
          <cell r="DO281">
            <v>82363.179166666669</v>
          </cell>
          <cell r="DP281">
            <v>82363.179166666669</v>
          </cell>
          <cell r="DQ281">
            <v>82363.179166666669</v>
          </cell>
          <cell r="DR281">
            <v>82363.179166666669</v>
          </cell>
          <cell r="DS281">
            <v>82363.179166666669</v>
          </cell>
          <cell r="DT281">
            <v>82363.179166666669</v>
          </cell>
          <cell r="DU281">
            <v>82363.179166666669</v>
          </cell>
          <cell r="DV281"/>
          <cell r="DW281"/>
          <cell r="DX281"/>
          <cell r="DY281"/>
          <cell r="DZ281"/>
          <cell r="EA281"/>
          <cell r="EB281"/>
          <cell r="EC281"/>
          <cell r="ED281"/>
          <cell r="EE281"/>
          <cell r="EF281"/>
          <cell r="EG281"/>
          <cell r="EH281"/>
          <cell r="EI281"/>
          <cell r="EJ281"/>
          <cell r="EK281"/>
          <cell r="EL281"/>
          <cell r="EM281"/>
          <cell r="EN281"/>
          <cell r="EO281"/>
          <cell r="EP281"/>
          <cell r="EQ281"/>
          <cell r="ER281"/>
          <cell r="ES281"/>
        </row>
        <row r="282">
          <cell r="D282" t="str">
            <v>4133p</v>
          </cell>
          <cell r="E282" t="str">
            <v>Materijal za posebne namjene</v>
          </cell>
          <cell r="F282"/>
          <cell r="G282"/>
          <cell r="H282"/>
          <cell r="I282"/>
          <cell r="J282"/>
          <cell r="K282"/>
          <cell r="L282"/>
          <cell r="M282"/>
          <cell r="N282"/>
          <cell r="O282"/>
          <cell r="P282"/>
          <cell r="Q282"/>
          <cell r="R282"/>
          <cell r="S282"/>
          <cell r="T282"/>
          <cell r="U282"/>
          <cell r="V282"/>
          <cell r="W282"/>
          <cell r="X282"/>
          <cell r="Y282"/>
          <cell r="Z282"/>
          <cell r="AA282"/>
          <cell r="AB282"/>
          <cell r="AC282"/>
          <cell r="AD282"/>
          <cell r="AE282"/>
          <cell r="AF282"/>
          <cell r="AG282"/>
          <cell r="AH282"/>
          <cell r="AI282"/>
          <cell r="AJ282"/>
          <cell r="AK282"/>
          <cell r="AL282"/>
          <cell r="AM282"/>
          <cell r="AN282"/>
          <cell r="AO282"/>
          <cell r="AP282"/>
          <cell r="AQ282"/>
          <cell r="AR282"/>
          <cell r="AS282"/>
          <cell r="AT282"/>
          <cell r="AU282"/>
          <cell r="AV282"/>
          <cell r="AW282"/>
          <cell r="AX282"/>
          <cell r="AY282"/>
          <cell r="AZ282"/>
          <cell r="BA282"/>
          <cell r="BB282"/>
          <cell r="BC282"/>
          <cell r="BD282"/>
          <cell r="BE282"/>
          <cell r="BF282"/>
          <cell r="BG282"/>
          <cell r="BH282"/>
          <cell r="BI282"/>
          <cell r="BJ282"/>
          <cell r="BK282"/>
          <cell r="BL282"/>
          <cell r="BM282"/>
          <cell r="BN282"/>
          <cell r="BO282"/>
          <cell r="BP282"/>
          <cell r="BQ282"/>
          <cell r="BR282"/>
          <cell r="BS282"/>
          <cell r="BT282"/>
          <cell r="BU282"/>
          <cell r="BV282"/>
          <cell r="BW282"/>
          <cell r="BX282"/>
          <cell r="BY282"/>
          <cell r="BZ282"/>
          <cell r="CA282"/>
          <cell r="CB282"/>
          <cell r="CC282"/>
          <cell r="CD282"/>
          <cell r="CE282"/>
          <cell r="CF282"/>
          <cell r="CG282"/>
          <cell r="CH282"/>
          <cell r="CI282"/>
          <cell r="CJ282"/>
          <cell r="CK282"/>
          <cell r="CL282">
            <v>388482.88500000001</v>
          </cell>
          <cell r="CM282">
            <v>388482.88500000001</v>
          </cell>
          <cell r="CN282">
            <v>388482.88500000001</v>
          </cell>
          <cell r="CO282">
            <v>388482.88500000001</v>
          </cell>
          <cell r="CP282">
            <v>388482.88500000001</v>
          </cell>
          <cell r="CQ282">
            <v>388482.88500000001</v>
          </cell>
          <cell r="CR282">
            <v>388482.88500000001</v>
          </cell>
          <cell r="CS282">
            <v>388482.88500000001</v>
          </cell>
          <cell r="CT282">
            <v>388482.88500000001</v>
          </cell>
          <cell r="CU282">
            <v>388482.88500000001</v>
          </cell>
          <cell r="CV282">
            <v>388482.88500000001</v>
          </cell>
          <cell r="CW282">
            <v>388482.88500000001</v>
          </cell>
          <cell r="CX282">
            <v>504921.06750279834</v>
          </cell>
          <cell r="CY282">
            <v>504921.06750279834</v>
          </cell>
          <cell r="CZ282">
            <v>504921.06750279834</v>
          </cell>
          <cell r="DA282">
            <v>504921.06750279834</v>
          </cell>
          <cell r="DB282">
            <v>504921.06750279834</v>
          </cell>
          <cell r="DC282">
            <v>504921.06750279834</v>
          </cell>
          <cell r="DD282">
            <v>504921.06750279834</v>
          </cell>
          <cell r="DE282">
            <v>504921.06750279834</v>
          </cell>
          <cell r="DF282">
            <v>504921.06750279834</v>
          </cell>
          <cell r="DG282">
            <v>504921.06750279834</v>
          </cell>
          <cell r="DH282">
            <v>504921.06750279834</v>
          </cell>
          <cell r="DI282">
            <v>504921.06750279834</v>
          </cell>
          <cell r="DJ282">
            <v>428059.09333333332</v>
          </cell>
          <cell r="DK282">
            <v>428059.09333333332</v>
          </cell>
          <cell r="DL282">
            <v>428059.09333333332</v>
          </cell>
          <cell r="DM282">
            <v>428059.09333333332</v>
          </cell>
          <cell r="DN282">
            <v>428059.09333333332</v>
          </cell>
          <cell r="DO282">
            <v>428059.09333333332</v>
          </cell>
          <cell r="DP282">
            <v>428059.09333333332</v>
          </cell>
          <cell r="DQ282">
            <v>428059.09333333332</v>
          </cell>
          <cell r="DR282">
            <v>428059.09333333332</v>
          </cell>
          <cell r="DS282">
            <v>428059.09333333332</v>
          </cell>
          <cell r="DT282">
            <v>428059.09333333332</v>
          </cell>
          <cell r="DU282">
            <v>428059.09333333332</v>
          </cell>
          <cell r="DV282"/>
          <cell r="DW282"/>
          <cell r="DX282"/>
          <cell r="DY282"/>
          <cell r="DZ282"/>
          <cell r="EA282"/>
          <cell r="EB282"/>
          <cell r="EC282"/>
          <cell r="ED282"/>
          <cell r="EE282"/>
          <cell r="EF282"/>
          <cell r="EG282"/>
          <cell r="EH282"/>
          <cell r="EI282"/>
          <cell r="EJ282"/>
          <cell r="EK282"/>
          <cell r="EL282"/>
          <cell r="EM282"/>
          <cell r="EN282"/>
          <cell r="EO282"/>
          <cell r="EP282"/>
          <cell r="EQ282"/>
          <cell r="ER282"/>
          <cell r="ES282"/>
        </row>
        <row r="283">
          <cell r="D283" t="str">
            <v>4134p</v>
          </cell>
          <cell r="E283" t="str">
            <v>Rashodi za energiju</v>
          </cell>
          <cell r="F283"/>
          <cell r="G283"/>
          <cell r="H283"/>
          <cell r="I283"/>
          <cell r="J283"/>
          <cell r="K283"/>
          <cell r="L283"/>
          <cell r="M283"/>
          <cell r="N283"/>
          <cell r="O283"/>
          <cell r="P283"/>
          <cell r="Q283"/>
          <cell r="R283"/>
          <cell r="S283"/>
          <cell r="T283"/>
          <cell r="U283"/>
          <cell r="V283"/>
          <cell r="W283"/>
          <cell r="X283"/>
          <cell r="Y283"/>
          <cell r="Z283"/>
          <cell r="AA283"/>
          <cell r="AB283"/>
          <cell r="AC283"/>
          <cell r="AD283"/>
          <cell r="AE283"/>
          <cell r="AF283"/>
          <cell r="AG283"/>
          <cell r="AH283"/>
          <cell r="AI283"/>
          <cell r="AJ283"/>
          <cell r="AK283"/>
          <cell r="AL283"/>
          <cell r="AM283"/>
          <cell r="AN283"/>
          <cell r="AO283"/>
          <cell r="AP283"/>
          <cell r="AQ283"/>
          <cell r="AR283"/>
          <cell r="AS283"/>
          <cell r="AT283"/>
          <cell r="AU283"/>
          <cell r="AV283"/>
          <cell r="AW283"/>
          <cell r="AX283"/>
          <cell r="AY283"/>
          <cell r="AZ283"/>
          <cell r="BA283"/>
          <cell r="BB283"/>
          <cell r="BC283"/>
          <cell r="BD283"/>
          <cell r="BE283"/>
          <cell r="BF283"/>
          <cell r="BG283"/>
          <cell r="BH283"/>
          <cell r="BI283"/>
          <cell r="BJ283"/>
          <cell r="BK283"/>
          <cell r="BL283"/>
          <cell r="BM283"/>
          <cell r="BN283"/>
          <cell r="BO283"/>
          <cell r="BP283"/>
          <cell r="BQ283"/>
          <cell r="BR283"/>
          <cell r="BS283"/>
          <cell r="BT283"/>
          <cell r="BU283"/>
          <cell r="BV283"/>
          <cell r="BW283"/>
          <cell r="BX283"/>
          <cell r="BY283"/>
          <cell r="BZ283"/>
          <cell r="CA283"/>
          <cell r="CB283"/>
          <cell r="CC283"/>
          <cell r="CD283"/>
          <cell r="CE283"/>
          <cell r="CF283"/>
          <cell r="CG283"/>
          <cell r="CH283"/>
          <cell r="CI283"/>
          <cell r="CJ283"/>
          <cell r="CK283"/>
          <cell r="CL283">
            <v>500217.03249999997</v>
          </cell>
          <cell r="CM283">
            <v>500217.03249999997</v>
          </cell>
          <cell r="CN283">
            <v>500217.03249999997</v>
          </cell>
          <cell r="CO283">
            <v>500217.03249999997</v>
          </cell>
          <cell r="CP283">
            <v>500217.03249999997</v>
          </cell>
          <cell r="CQ283">
            <v>500217.03249999997</v>
          </cell>
          <cell r="CR283">
            <v>500217.03249999997</v>
          </cell>
          <cell r="CS283">
            <v>500217.03249999997</v>
          </cell>
          <cell r="CT283">
            <v>500217.03249999997</v>
          </cell>
          <cell r="CU283">
            <v>500217.03249999997</v>
          </cell>
          <cell r="CV283">
            <v>500217.03249999997</v>
          </cell>
          <cell r="CW283">
            <v>500217.03249999997</v>
          </cell>
          <cell r="CX283">
            <v>570061.04204176902</v>
          </cell>
          <cell r="CY283">
            <v>570061.04204176902</v>
          </cell>
          <cell r="CZ283">
            <v>570061.04204176902</v>
          </cell>
          <cell r="DA283">
            <v>570061.04204176902</v>
          </cell>
          <cell r="DB283">
            <v>570061.04204176902</v>
          </cell>
          <cell r="DC283">
            <v>570061.04204176902</v>
          </cell>
          <cell r="DD283">
            <v>570061.04204176902</v>
          </cell>
          <cell r="DE283">
            <v>570061.04204176902</v>
          </cell>
          <cell r="DF283">
            <v>570061.04204176902</v>
          </cell>
          <cell r="DG283">
            <v>570061.04204176902</v>
          </cell>
          <cell r="DH283">
            <v>570061.04204176902</v>
          </cell>
          <cell r="DI283">
            <v>570061.04204176902</v>
          </cell>
          <cell r="DJ283">
            <v>589989.77749999997</v>
          </cell>
          <cell r="DK283">
            <v>589989.77749999997</v>
          </cell>
          <cell r="DL283">
            <v>589989.77749999997</v>
          </cell>
          <cell r="DM283">
            <v>589989.77749999997</v>
          </cell>
          <cell r="DN283">
            <v>589989.77749999997</v>
          </cell>
          <cell r="DO283">
            <v>589989.77749999997</v>
          </cell>
          <cell r="DP283">
            <v>589989.77749999997</v>
          </cell>
          <cell r="DQ283">
            <v>589989.77749999997</v>
          </cell>
          <cell r="DR283">
            <v>589989.77749999997</v>
          </cell>
          <cell r="DS283">
            <v>589989.77749999997</v>
          </cell>
          <cell r="DT283">
            <v>589989.77749999997</v>
          </cell>
          <cell r="DU283">
            <v>589989.77749999997</v>
          </cell>
          <cell r="DV283"/>
          <cell r="DW283"/>
          <cell r="DX283"/>
          <cell r="DY283"/>
          <cell r="DZ283"/>
          <cell r="EA283"/>
          <cell r="EB283"/>
          <cell r="EC283"/>
          <cell r="ED283"/>
          <cell r="EE283"/>
          <cell r="EF283"/>
          <cell r="EG283"/>
          <cell r="EH283"/>
          <cell r="EI283"/>
          <cell r="EJ283"/>
          <cell r="EK283"/>
          <cell r="EL283"/>
          <cell r="EM283"/>
          <cell r="EN283"/>
          <cell r="EO283"/>
          <cell r="EP283"/>
          <cell r="EQ283"/>
          <cell r="ER283"/>
          <cell r="ES283"/>
        </row>
        <row r="284">
          <cell r="D284" t="str">
            <v>4135p</v>
          </cell>
          <cell r="E284" t="str">
            <v>Rashodi za gorivo</v>
          </cell>
          <cell r="F284"/>
          <cell r="G284"/>
          <cell r="H284"/>
          <cell r="I284"/>
          <cell r="J284"/>
          <cell r="K284"/>
          <cell r="L284"/>
          <cell r="M284"/>
          <cell r="N284"/>
          <cell r="O284"/>
          <cell r="P284"/>
          <cell r="Q284"/>
          <cell r="R284"/>
          <cell r="S284"/>
          <cell r="T284"/>
          <cell r="U284"/>
          <cell r="V284"/>
          <cell r="W284"/>
          <cell r="X284"/>
          <cell r="Y284"/>
          <cell r="Z284"/>
          <cell r="AA284"/>
          <cell r="AB284"/>
          <cell r="AC284"/>
          <cell r="AD284"/>
          <cell r="AE284"/>
          <cell r="AF284"/>
          <cell r="AG284"/>
          <cell r="AH284"/>
          <cell r="AI284"/>
          <cell r="AJ284"/>
          <cell r="AK284"/>
          <cell r="AL284"/>
          <cell r="AM284"/>
          <cell r="AN284"/>
          <cell r="AO284"/>
          <cell r="AP284"/>
          <cell r="AQ284"/>
          <cell r="AR284"/>
          <cell r="AS284"/>
          <cell r="AT284"/>
          <cell r="AU284"/>
          <cell r="AV284"/>
          <cell r="AW284"/>
          <cell r="AX284"/>
          <cell r="AY284"/>
          <cell r="AZ284"/>
          <cell r="BA284"/>
          <cell r="BB284"/>
          <cell r="BC284"/>
          <cell r="BD284"/>
          <cell r="BE284"/>
          <cell r="BF284"/>
          <cell r="BG284"/>
          <cell r="BH284"/>
          <cell r="BI284"/>
          <cell r="BJ284"/>
          <cell r="BK284"/>
          <cell r="BL284"/>
          <cell r="BM284"/>
          <cell r="BN284"/>
          <cell r="BO284"/>
          <cell r="BP284"/>
          <cell r="BQ284"/>
          <cell r="BR284"/>
          <cell r="BS284"/>
          <cell r="BT284"/>
          <cell r="BU284"/>
          <cell r="BV284"/>
          <cell r="BW284"/>
          <cell r="BX284"/>
          <cell r="BY284"/>
          <cell r="BZ284"/>
          <cell r="CA284"/>
          <cell r="CB284"/>
          <cell r="CC284"/>
          <cell r="CD284"/>
          <cell r="CE284"/>
          <cell r="CF284"/>
          <cell r="CG284"/>
          <cell r="CH284"/>
          <cell r="CI284"/>
          <cell r="CJ284"/>
          <cell r="CK284"/>
          <cell r="CL284">
            <v>638733.09166666667</v>
          </cell>
          <cell r="CM284">
            <v>638733.09166666667</v>
          </cell>
          <cell r="CN284">
            <v>638733.09166666667</v>
          </cell>
          <cell r="CO284">
            <v>638733.09166666667</v>
          </cell>
          <cell r="CP284">
            <v>638733.09166666667</v>
          </cell>
          <cell r="CQ284">
            <v>638733.09166666667</v>
          </cell>
          <cell r="CR284">
            <v>638733.09166666667</v>
          </cell>
          <cell r="CS284">
            <v>638733.09166666667</v>
          </cell>
          <cell r="CT284">
            <v>638733.09166666667</v>
          </cell>
          <cell r="CU284">
            <v>638733.09166666667</v>
          </cell>
          <cell r="CV284">
            <v>638733.09166666667</v>
          </cell>
          <cell r="CW284">
            <v>638733.09166666667</v>
          </cell>
          <cell r="CX284">
            <v>894502.49057674524</v>
          </cell>
          <cell r="CY284">
            <v>894502.49057674524</v>
          </cell>
          <cell r="CZ284">
            <v>894502.49057674524</v>
          </cell>
          <cell r="DA284">
            <v>894502.49057674524</v>
          </cell>
          <cell r="DB284">
            <v>894502.49057674524</v>
          </cell>
          <cell r="DC284">
            <v>894502.49057674524</v>
          </cell>
          <cell r="DD284">
            <v>894502.49057674524</v>
          </cell>
          <cell r="DE284">
            <v>894502.49057674524</v>
          </cell>
          <cell r="DF284">
            <v>894502.49057674524</v>
          </cell>
          <cell r="DG284">
            <v>894502.49057674524</v>
          </cell>
          <cell r="DH284">
            <v>894502.49057674524</v>
          </cell>
          <cell r="DI284">
            <v>894502.49057674524</v>
          </cell>
          <cell r="DJ284">
            <v>755325.88416666677</v>
          </cell>
          <cell r="DK284">
            <v>755325.88416666677</v>
          </cell>
          <cell r="DL284">
            <v>755325.88416666677</v>
          </cell>
          <cell r="DM284">
            <v>755325.88416666677</v>
          </cell>
          <cell r="DN284">
            <v>755325.88416666677</v>
          </cell>
          <cell r="DO284">
            <v>755325.88416666677</v>
          </cell>
          <cell r="DP284">
            <v>755325.88416666677</v>
          </cell>
          <cell r="DQ284">
            <v>755325.88416666677</v>
          </cell>
          <cell r="DR284">
            <v>755325.88416666677</v>
          </cell>
          <cell r="DS284">
            <v>755325.88416666677</v>
          </cell>
          <cell r="DT284">
            <v>755325.88416666677</v>
          </cell>
          <cell r="DU284">
            <v>755325.88416666677</v>
          </cell>
          <cell r="DV284"/>
          <cell r="DW284"/>
          <cell r="DX284"/>
          <cell r="DY284"/>
          <cell r="DZ284"/>
          <cell r="EA284"/>
          <cell r="EB284"/>
          <cell r="EC284"/>
          <cell r="ED284"/>
          <cell r="EE284"/>
          <cell r="EF284"/>
          <cell r="EG284"/>
          <cell r="EH284"/>
          <cell r="EI284"/>
          <cell r="EJ284"/>
          <cell r="EK284"/>
          <cell r="EL284"/>
          <cell r="EM284"/>
          <cell r="EN284"/>
          <cell r="EO284"/>
          <cell r="EP284"/>
          <cell r="EQ284"/>
          <cell r="ER284"/>
          <cell r="ES284"/>
        </row>
        <row r="285">
          <cell r="D285" t="str">
            <v>4139p</v>
          </cell>
          <cell r="E285" t="str">
            <v>Ostali rashodi za materijal</v>
          </cell>
          <cell r="F285"/>
          <cell r="G285"/>
          <cell r="H285"/>
          <cell r="I285"/>
          <cell r="J285"/>
          <cell r="K285"/>
          <cell r="L285"/>
          <cell r="M285"/>
          <cell r="N285"/>
          <cell r="O285"/>
          <cell r="P285"/>
          <cell r="Q285"/>
          <cell r="R285"/>
          <cell r="S285"/>
          <cell r="T285"/>
          <cell r="U285"/>
          <cell r="V285"/>
          <cell r="W285"/>
          <cell r="X285"/>
          <cell r="Y285"/>
          <cell r="Z285"/>
          <cell r="AA285"/>
          <cell r="AB285"/>
          <cell r="AC285"/>
          <cell r="AD285"/>
          <cell r="AE285"/>
          <cell r="AF285"/>
          <cell r="AG285"/>
          <cell r="AH285"/>
          <cell r="AI285"/>
          <cell r="AJ285"/>
          <cell r="AK285"/>
          <cell r="AL285"/>
          <cell r="AM285"/>
          <cell r="AN285"/>
          <cell r="AO285"/>
          <cell r="AP285"/>
          <cell r="AQ285"/>
          <cell r="AR285"/>
          <cell r="AS285"/>
          <cell r="AT285"/>
          <cell r="AU285"/>
          <cell r="AV285"/>
          <cell r="AW285"/>
          <cell r="AX285"/>
          <cell r="AY285"/>
          <cell r="AZ285"/>
          <cell r="BA285"/>
          <cell r="BB285"/>
          <cell r="BC285"/>
          <cell r="BD285"/>
          <cell r="BE285"/>
          <cell r="BF285"/>
          <cell r="BG285"/>
          <cell r="BH285"/>
          <cell r="BI285"/>
          <cell r="BJ285"/>
          <cell r="BK285"/>
          <cell r="BL285"/>
          <cell r="BM285"/>
          <cell r="BN285"/>
          <cell r="BO285"/>
          <cell r="BP285"/>
          <cell r="BQ285"/>
          <cell r="BR285"/>
          <cell r="BS285"/>
          <cell r="BT285"/>
          <cell r="BU285"/>
          <cell r="BV285"/>
          <cell r="BW285"/>
          <cell r="BX285"/>
          <cell r="BY285"/>
          <cell r="BZ285"/>
          <cell r="CA285"/>
          <cell r="CB285"/>
          <cell r="CC285"/>
          <cell r="CD285"/>
          <cell r="CE285"/>
          <cell r="CF285"/>
          <cell r="CG285"/>
          <cell r="CH285"/>
          <cell r="CI285"/>
          <cell r="CJ285"/>
          <cell r="CK285"/>
          <cell r="CL285"/>
          <cell r="CM285"/>
          <cell r="CN285"/>
          <cell r="CO285"/>
          <cell r="CP285"/>
          <cell r="CQ285"/>
          <cell r="CR285"/>
          <cell r="CS285"/>
          <cell r="CT285"/>
          <cell r="CU285"/>
          <cell r="CV285"/>
          <cell r="CW285"/>
          <cell r="CX285">
            <v>19829.9912141971</v>
          </cell>
          <cell r="CY285">
            <v>19829.9912141971</v>
          </cell>
          <cell r="CZ285">
            <v>19829.9912141971</v>
          </cell>
          <cell r="DA285">
            <v>19829.9912141971</v>
          </cell>
          <cell r="DB285">
            <v>19829.9912141971</v>
          </cell>
          <cell r="DC285">
            <v>19829.9912141971</v>
          </cell>
          <cell r="DD285">
            <v>19829.9912141971</v>
          </cell>
          <cell r="DE285">
            <v>19829.9912141971</v>
          </cell>
          <cell r="DF285">
            <v>19829.9912141971</v>
          </cell>
          <cell r="DG285">
            <v>19829.9912141971</v>
          </cell>
          <cell r="DH285">
            <v>19829.9912141971</v>
          </cell>
          <cell r="DI285">
            <v>19829.9912141971</v>
          </cell>
          <cell r="DJ285">
            <v>31116.666666666668</v>
          </cell>
          <cell r="DK285">
            <v>31116.666666666668</v>
          </cell>
          <cell r="DL285">
            <v>31116.666666666668</v>
          </cell>
          <cell r="DM285">
            <v>31116.666666666668</v>
          </cell>
          <cell r="DN285">
            <v>31116.666666666668</v>
          </cell>
          <cell r="DO285">
            <v>31116.666666666668</v>
          </cell>
          <cell r="DP285">
            <v>31116.666666666668</v>
          </cell>
          <cell r="DQ285">
            <v>31116.666666666668</v>
          </cell>
          <cell r="DR285">
            <v>31116.666666666668</v>
          </cell>
          <cell r="DS285">
            <v>31116.666666666668</v>
          </cell>
          <cell r="DT285">
            <v>31116.666666666668</v>
          </cell>
          <cell r="DU285">
            <v>31116.666666666668</v>
          </cell>
          <cell r="DV285"/>
          <cell r="DW285"/>
          <cell r="DX285"/>
          <cell r="DY285"/>
          <cell r="DZ285"/>
          <cell r="EA285"/>
          <cell r="EB285"/>
          <cell r="EC285"/>
          <cell r="ED285"/>
          <cell r="EE285"/>
          <cell r="EF285"/>
          <cell r="EG285"/>
          <cell r="EH285"/>
          <cell r="EI285"/>
          <cell r="EJ285"/>
          <cell r="EK285"/>
          <cell r="EL285"/>
          <cell r="EM285"/>
          <cell r="EN285"/>
          <cell r="EO285"/>
          <cell r="EP285"/>
          <cell r="EQ285"/>
          <cell r="ER285"/>
          <cell r="ES285"/>
        </row>
        <row r="286">
          <cell r="A286"/>
          <cell r="B286"/>
          <cell r="C286">
            <v>414</v>
          </cell>
          <cell r="D286" t="str">
            <v>414p</v>
          </cell>
          <cell r="E286" t="str">
            <v>Rashodi za usluge</v>
          </cell>
          <cell r="F286"/>
          <cell r="G286"/>
          <cell r="H286"/>
          <cell r="I286"/>
          <cell r="J286"/>
          <cell r="K286"/>
          <cell r="L286"/>
          <cell r="M286"/>
          <cell r="N286"/>
          <cell r="O286"/>
          <cell r="P286"/>
          <cell r="Q286"/>
          <cell r="R286"/>
          <cell r="S286"/>
          <cell r="T286"/>
          <cell r="U286"/>
          <cell r="V286"/>
          <cell r="W286"/>
          <cell r="X286"/>
          <cell r="Y286"/>
          <cell r="Z286"/>
          <cell r="AA286"/>
          <cell r="AB286"/>
          <cell r="AC286"/>
          <cell r="AD286"/>
          <cell r="AE286"/>
          <cell r="AF286"/>
          <cell r="AG286"/>
          <cell r="AH286"/>
          <cell r="AI286"/>
          <cell r="AJ286"/>
          <cell r="AK286"/>
          <cell r="AL286"/>
          <cell r="AM286"/>
          <cell r="AN286"/>
          <cell r="AO286"/>
          <cell r="AP286"/>
          <cell r="AQ286"/>
          <cell r="AR286"/>
          <cell r="AS286"/>
          <cell r="AT286"/>
          <cell r="AU286"/>
          <cell r="AV286"/>
          <cell r="AW286"/>
          <cell r="AX286"/>
          <cell r="AY286"/>
          <cell r="AZ286"/>
          <cell r="BA286"/>
          <cell r="BB286"/>
          <cell r="BC286"/>
          <cell r="BD286"/>
          <cell r="BE286"/>
          <cell r="BF286"/>
          <cell r="BG286"/>
          <cell r="BH286"/>
          <cell r="BI286"/>
          <cell r="BJ286"/>
          <cell r="BK286"/>
          <cell r="BL286"/>
          <cell r="BM286"/>
          <cell r="BN286"/>
          <cell r="BO286"/>
          <cell r="BP286"/>
          <cell r="BQ286"/>
          <cell r="BR286"/>
          <cell r="BS286"/>
          <cell r="BT286"/>
          <cell r="BU286"/>
          <cell r="BV286"/>
          <cell r="BW286"/>
          <cell r="BX286"/>
          <cell r="BY286"/>
          <cell r="BZ286"/>
          <cell r="CA286"/>
          <cell r="CB286"/>
          <cell r="CC286"/>
          <cell r="CD286"/>
          <cell r="CE286"/>
          <cell r="CF286"/>
          <cell r="CG286"/>
          <cell r="CH286"/>
          <cell r="CI286"/>
          <cell r="CJ286"/>
          <cell r="CK286"/>
          <cell r="CL286">
            <v>3636728.03</v>
          </cell>
          <cell r="CM286">
            <v>3636728.03</v>
          </cell>
          <cell r="CN286">
            <v>3636728.03</v>
          </cell>
          <cell r="CO286">
            <v>3636728.03</v>
          </cell>
          <cell r="CP286">
            <v>3636728.03</v>
          </cell>
          <cell r="CQ286">
            <v>3636728.03</v>
          </cell>
          <cell r="CR286">
            <v>3636728.03</v>
          </cell>
          <cell r="CS286">
            <v>3636728.03</v>
          </cell>
          <cell r="CT286">
            <v>3636728.03</v>
          </cell>
          <cell r="CU286">
            <v>3636728.03</v>
          </cell>
          <cell r="CV286">
            <v>3636728.03</v>
          </cell>
          <cell r="CW286">
            <v>3636728.03</v>
          </cell>
          <cell r="CX286">
            <v>3555210.7859614557</v>
          </cell>
          <cell r="CY286">
            <v>3555210.7859614557</v>
          </cell>
          <cell r="CZ286">
            <v>3555210.7859614557</v>
          </cell>
          <cell r="DA286">
            <v>3555210.7859614557</v>
          </cell>
          <cell r="DB286">
            <v>3555210.7859614557</v>
          </cell>
          <cell r="DC286">
            <v>3555210.7859614557</v>
          </cell>
          <cell r="DD286">
            <v>3555210.7859614557</v>
          </cell>
          <cell r="DE286">
            <v>3555210.7859614557</v>
          </cell>
          <cell r="DF286">
            <v>3555210.7859614557</v>
          </cell>
          <cell r="DG286">
            <v>3555210.7859614557</v>
          </cell>
          <cell r="DH286">
            <v>3555210.7859614557</v>
          </cell>
          <cell r="DI286">
            <v>3555210.7859614557</v>
          </cell>
          <cell r="DJ286">
            <v>3460881.1266666669</v>
          </cell>
          <cell r="DK286">
            <v>3460881.1266666669</v>
          </cell>
          <cell r="DL286">
            <v>3460881.1266666669</v>
          </cell>
          <cell r="DM286">
            <v>3460881.1266666669</v>
          </cell>
          <cell r="DN286">
            <v>3460881.1266666669</v>
          </cell>
          <cell r="DO286">
            <v>3460881.1266666669</v>
          </cell>
          <cell r="DP286">
            <v>3460881.1266666669</v>
          </cell>
          <cell r="DQ286">
            <v>3460881.1266666669</v>
          </cell>
          <cell r="DR286">
            <v>3460881.1266666669</v>
          </cell>
          <cell r="DS286">
            <v>3460881.1266666669</v>
          </cell>
          <cell r="DT286">
            <v>3460881.1266666669</v>
          </cell>
          <cell r="DU286">
            <v>3460881.1266666669</v>
          </cell>
          <cell r="DV286">
            <v>3780934.8033333328</v>
          </cell>
          <cell r="DW286">
            <v>3780934.8033333328</v>
          </cell>
          <cell r="DX286">
            <v>3780934.8033333328</v>
          </cell>
          <cell r="DY286">
            <v>3780934.8033333328</v>
          </cell>
          <cell r="DZ286">
            <v>3780934.8033333328</v>
          </cell>
          <cell r="EA286">
            <v>3780934.8033333328</v>
          </cell>
          <cell r="EB286">
            <v>3780934.8033333328</v>
          </cell>
          <cell r="EC286">
            <v>3780934.8033333328</v>
          </cell>
          <cell r="ED286">
            <v>3780934.8033333328</v>
          </cell>
          <cell r="EE286">
            <v>3780934.8033333328</v>
          </cell>
          <cell r="EF286">
            <v>3780934.8033333328</v>
          </cell>
          <cell r="EG286">
            <v>3780934.8033333328</v>
          </cell>
          <cell r="EH286">
            <v>3534983.4</v>
          </cell>
          <cell r="EI286">
            <v>3534983.4</v>
          </cell>
          <cell r="EJ286">
            <v>3534983.4</v>
          </cell>
          <cell r="EK286">
            <v>3534983.4</v>
          </cell>
          <cell r="EL286">
            <v>3534983.4</v>
          </cell>
          <cell r="EM286">
            <v>3534983.4</v>
          </cell>
          <cell r="EN286">
            <v>5302475.09</v>
          </cell>
          <cell r="EO286">
            <v>5302475.09</v>
          </cell>
          <cell r="EP286">
            <v>5302475.09</v>
          </cell>
          <cell r="EQ286">
            <v>5302475.09</v>
          </cell>
          <cell r="ER286">
            <v>5302475.09</v>
          </cell>
          <cell r="ES286">
            <v>5302475.09</v>
          </cell>
          <cell r="ET286">
            <v>3986420.5893333331</v>
          </cell>
          <cell r="EU286">
            <v>3986420.5893333331</v>
          </cell>
          <cell r="EV286">
            <v>3986420.5893333331</v>
          </cell>
          <cell r="EW286">
            <v>4097531.7004444432</v>
          </cell>
          <cell r="EX286">
            <v>4097531.7004444432</v>
          </cell>
          <cell r="EY286">
            <v>4097531.7004444432</v>
          </cell>
          <cell r="EZ286">
            <v>6090741.9951111097</v>
          </cell>
          <cell r="FA286">
            <v>6090741.9951111097</v>
          </cell>
          <cell r="FB286">
            <v>5577148.0201111175</v>
          </cell>
          <cell r="FC286">
            <v>5577148.0201111175</v>
          </cell>
          <cell r="FD286">
            <v>5577148.0201111175</v>
          </cell>
          <cell r="FE286">
            <v>5577148.0201111175</v>
          </cell>
          <cell r="FF286">
            <v>6120514.5875000004</v>
          </cell>
          <cell r="FG286">
            <v>5971668.0075000003</v>
          </cell>
          <cell r="FH286">
            <v>5177760.0175000001</v>
          </cell>
          <cell r="FI286">
            <v>5087042.1275000004</v>
          </cell>
          <cell r="FJ286">
            <v>5141875.5275000008</v>
          </cell>
          <cell r="FK286">
            <v>5197534.4975000005</v>
          </cell>
          <cell r="FL286">
            <v>5059087.2374999989</v>
          </cell>
          <cell r="FM286">
            <v>5071091.2374999989</v>
          </cell>
          <cell r="FN286">
            <v>5175886.7374999989</v>
          </cell>
          <cell r="FO286">
            <v>5062253.3274999987</v>
          </cell>
          <cell r="FP286">
            <v>5061881.6574999988</v>
          </cell>
          <cell r="FQ286">
            <v>5000451.0074999994</v>
          </cell>
          <cell r="FR286">
            <v>63045731.57</v>
          </cell>
        </row>
        <row r="287">
          <cell r="D287" t="str">
            <v>4141p</v>
          </cell>
          <cell r="E287" t="str">
            <v>Službena putovanja</v>
          </cell>
          <cell r="F287"/>
          <cell r="G287"/>
          <cell r="H287"/>
          <cell r="I287"/>
          <cell r="J287"/>
          <cell r="K287"/>
          <cell r="L287"/>
          <cell r="M287"/>
          <cell r="N287"/>
          <cell r="O287"/>
          <cell r="P287"/>
          <cell r="Q287"/>
          <cell r="R287"/>
          <cell r="S287"/>
          <cell r="T287"/>
          <cell r="U287"/>
          <cell r="V287"/>
          <cell r="W287"/>
          <cell r="X287"/>
          <cell r="Y287"/>
          <cell r="Z287"/>
          <cell r="AA287"/>
          <cell r="AB287"/>
          <cell r="AC287"/>
          <cell r="AD287"/>
          <cell r="AE287"/>
          <cell r="AF287"/>
          <cell r="AG287"/>
          <cell r="AH287"/>
          <cell r="AI287"/>
          <cell r="AJ287"/>
          <cell r="AK287"/>
          <cell r="AL287"/>
          <cell r="AM287"/>
          <cell r="AN287"/>
          <cell r="AO287"/>
          <cell r="AP287"/>
          <cell r="AQ287"/>
          <cell r="AR287"/>
          <cell r="AS287"/>
          <cell r="AT287"/>
          <cell r="AU287"/>
          <cell r="AV287"/>
          <cell r="AW287"/>
          <cell r="AX287"/>
          <cell r="AY287"/>
          <cell r="AZ287"/>
          <cell r="BA287"/>
          <cell r="BB287"/>
          <cell r="BC287"/>
          <cell r="BD287"/>
          <cell r="BE287"/>
          <cell r="BF287"/>
          <cell r="BG287"/>
          <cell r="BH287"/>
          <cell r="BI287"/>
          <cell r="BJ287"/>
          <cell r="BK287"/>
          <cell r="BL287"/>
          <cell r="BM287"/>
          <cell r="BN287"/>
          <cell r="BO287"/>
          <cell r="BP287"/>
          <cell r="BQ287"/>
          <cell r="BR287"/>
          <cell r="BS287"/>
          <cell r="BT287"/>
          <cell r="BU287"/>
          <cell r="BV287"/>
          <cell r="BW287"/>
          <cell r="BX287"/>
          <cell r="BY287"/>
          <cell r="BZ287"/>
          <cell r="CA287"/>
          <cell r="CB287"/>
          <cell r="CC287"/>
          <cell r="CD287"/>
          <cell r="CE287"/>
          <cell r="CF287"/>
          <cell r="CG287"/>
          <cell r="CH287"/>
          <cell r="CI287"/>
          <cell r="CJ287"/>
          <cell r="CK287"/>
          <cell r="CL287">
            <v>403359.6141666667</v>
          </cell>
          <cell r="CM287">
            <v>403359.6141666667</v>
          </cell>
          <cell r="CN287">
            <v>403359.6141666667</v>
          </cell>
          <cell r="CO287">
            <v>403359.6141666667</v>
          </cell>
          <cell r="CP287">
            <v>403359.6141666667</v>
          </cell>
          <cell r="CQ287">
            <v>403359.6141666667</v>
          </cell>
          <cell r="CR287">
            <v>403359.6141666667</v>
          </cell>
          <cell r="CS287">
            <v>403359.6141666667</v>
          </cell>
          <cell r="CT287">
            <v>403359.6141666667</v>
          </cell>
          <cell r="CU287">
            <v>403359.6141666667</v>
          </cell>
          <cell r="CV287">
            <v>403359.6141666667</v>
          </cell>
          <cell r="CW287">
            <v>403359.6141666667</v>
          </cell>
          <cell r="CX287">
            <v>474900.64720598352</v>
          </cell>
          <cell r="CY287">
            <v>474900.64720598352</v>
          </cell>
          <cell r="CZ287">
            <v>474900.64720598352</v>
          </cell>
          <cell r="DA287">
            <v>474900.64720598352</v>
          </cell>
          <cell r="DB287">
            <v>474900.64720598352</v>
          </cell>
          <cell r="DC287">
            <v>474900.64720598352</v>
          </cell>
          <cell r="DD287">
            <v>474900.64720598352</v>
          </cell>
          <cell r="DE287">
            <v>474900.64720598352</v>
          </cell>
          <cell r="DF287">
            <v>474900.64720598352</v>
          </cell>
          <cell r="DG287">
            <v>474900.64720598352</v>
          </cell>
          <cell r="DH287">
            <v>474900.64720598352</v>
          </cell>
          <cell r="DI287">
            <v>474900.64720598352</v>
          </cell>
          <cell r="DJ287">
            <v>359062.23833333334</v>
          </cell>
          <cell r="DK287">
            <v>359062.23833333334</v>
          </cell>
          <cell r="DL287">
            <v>359062.23833333334</v>
          </cell>
          <cell r="DM287">
            <v>359062.23833333334</v>
          </cell>
          <cell r="DN287">
            <v>359062.23833333334</v>
          </cell>
          <cell r="DO287">
            <v>359062.23833333334</v>
          </cell>
          <cell r="DP287">
            <v>359062.23833333334</v>
          </cell>
          <cell r="DQ287">
            <v>359062.23833333334</v>
          </cell>
          <cell r="DR287">
            <v>359062.23833333334</v>
          </cell>
          <cell r="DS287">
            <v>359062.23833333334</v>
          </cell>
          <cell r="DT287">
            <v>359062.23833333334</v>
          </cell>
          <cell r="DU287">
            <v>359062.23833333334</v>
          </cell>
          <cell r="DV287"/>
          <cell r="DW287"/>
          <cell r="DX287"/>
          <cell r="DY287"/>
          <cell r="DZ287"/>
          <cell r="EA287"/>
          <cell r="EB287"/>
          <cell r="EC287"/>
          <cell r="ED287"/>
          <cell r="EE287"/>
          <cell r="EF287"/>
          <cell r="EG287"/>
          <cell r="EH287"/>
          <cell r="EI287"/>
          <cell r="EJ287"/>
          <cell r="EK287"/>
          <cell r="EL287"/>
          <cell r="EM287"/>
          <cell r="EN287"/>
          <cell r="EO287"/>
          <cell r="EP287"/>
          <cell r="EQ287"/>
          <cell r="ER287"/>
          <cell r="ES287"/>
        </row>
        <row r="288">
          <cell r="D288" t="str">
            <v>4142p</v>
          </cell>
          <cell r="E288" t="str">
            <v>Reprezentacija</v>
          </cell>
          <cell r="F288"/>
          <cell r="G288"/>
          <cell r="H288"/>
          <cell r="I288"/>
          <cell r="J288"/>
          <cell r="K288"/>
          <cell r="L288"/>
          <cell r="M288"/>
          <cell r="N288"/>
          <cell r="O288"/>
          <cell r="P288"/>
          <cell r="Q288"/>
          <cell r="R288"/>
          <cell r="S288"/>
          <cell r="T288"/>
          <cell r="U288"/>
          <cell r="V288"/>
          <cell r="W288"/>
          <cell r="X288"/>
          <cell r="Y288"/>
          <cell r="Z288"/>
          <cell r="AA288"/>
          <cell r="AB288"/>
          <cell r="AC288"/>
          <cell r="AD288"/>
          <cell r="AE288"/>
          <cell r="AF288"/>
          <cell r="AG288"/>
          <cell r="AH288"/>
          <cell r="AI288"/>
          <cell r="AJ288"/>
          <cell r="AK288"/>
          <cell r="AL288"/>
          <cell r="AM288"/>
          <cell r="AN288"/>
          <cell r="AO288"/>
          <cell r="AP288"/>
          <cell r="AQ288"/>
          <cell r="AR288"/>
          <cell r="AS288"/>
          <cell r="AT288"/>
          <cell r="AU288"/>
          <cell r="AV288"/>
          <cell r="AW288"/>
          <cell r="AX288"/>
          <cell r="AY288"/>
          <cell r="AZ288"/>
          <cell r="BA288"/>
          <cell r="BB288"/>
          <cell r="BC288"/>
          <cell r="BD288"/>
          <cell r="BE288"/>
          <cell r="BF288"/>
          <cell r="BG288"/>
          <cell r="BH288"/>
          <cell r="BI288"/>
          <cell r="BJ288"/>
          <cell r="BK288"/>
          <cell r="BL288"/>
          <cell r="BM288"/>
          <cell r="BN288"/>
          <cell r="BO288"/>
          <cell r="BP288"/>
          <cell r="BQ288"/>
          <cell r="BR288"/>
          <cell r="BS288"/>
          <cell r="BT288"/>
          <cell r="BU288"/>
          <cell r="BV288"/>
          <cell r="BW288"/>
          <cell r="BX288"/>
          <cell r="BY288"/>
          <cell r="BZ288"/>
          <cell r="CA288"/>
          <cell r="CB288"/>
          <cell r="CC288"/>
          <cell r="CD288"/>
          <cell r="CE288"/>
          <cell r="CF288"/>
          <cell r="CG288"/>
          <cell r="CH288"/>
          <cell r="CI288"/>
          <cell r="CJ288"/>
          <cell r="CK288"/>
          <cell r="CL288">
            <v>41926.574166666665</v>
          </cell>
          <cell r="CM288">
            <v>41926.574166666665</v>
          </cell>
          <cell r="CN288">
            <v>41926.574166666665</v>
          </cell>
          <cell r="CO288">
            <v>41926.574166666665</v>
          </cell>
          <cell r="CP288">
            <v>41926.574166666665</v>
          </cell>
          <cell r="CQ288">
            <v>41926.574166666665</v>
          </cell>
          <cell r="CR288">
            <v>41926.574166666665</v>
          </cell>
          <cell r="CS288">
            <v>41926.574166666665</v>
          </cell>
          <cell r="CT288">
            <v>41926.574166666665</v>
          </cell>
          <cell r="CU288">
            <v>41926.574166666665</v>
          </cell>
          <cell r="CV288">
            <v>41926.574166666665</v>
          </cell>
          <cell r="CW288">
            <v>41926.574166666665</v>
          </cell>
          <cell r="CX288">
            <v>36601.72000316067</v>
          </cell>
          <cell r="CY288">
            <v>36601.72000316067</v>
          </cell>
          <cell r="CZ288">
            <v>36601.72000316067</v>
          </cell>
          <cell r="DA288">
            <v>36601.72000316067</v>
          </cell>
          <cell r="DB288">
            <v>36601.72000316067</v>
          </cell>
          <cell r="DC288">
            <v>36601.72000316067</v>
          </cell>
          <cell r="DD288">
            <v>36601.72000316067</v>
          </cell>
          <cell r="DE288">
            <v>36601.72000316067</v>
          </cell>
          <cell r="DF288">
            <v>36601.72000316067</v>
          </cell>
          <cell r="DG288">
            <v>36601.72000316067</v>
          </cell>
          <cell r="DH288">
            <v>36601.72000316067</v>
          </cell>
          <cell r="DI288">
            <v>36601.72000316067</v>
          </cell>
          <cell r="DJ288">
            <v>34338.280833333331</v>
          </cell>
          <cell r="DK288">
            <v>34338.280833333331</v>
          </cell>
          <cell r="DL288">
            <v>34338.280833333331</v>
          </cell>
          <cell r="DM288">
            <v>34338.280833333331</v>
          </cell>
          <cell r="DN288">
            <v>34338.280833333331</v>
          </cell>
          <cell r="DO288">
            <v>34338.280833333331</v>
          </cell>
          <cell r="DP288">
            <v>34338.280833333331</v>
          </cell>
          <cell r="DQ288">
            <v>34338.280833333331</v>
          </cell>
          <cell r="DR288">
            <v>34338.280833333331</v>
          </cell>
          <cell r="DS288">
            <v>34338.280833333331</v>
          </cell>
          <cell r="DT288">
            <v>34338.280833333331</v>
          </cell>
          <cell r="DU288">
            <v>34338.280833333331</v>
          </cell>
          <cell r="DV288"/>
          <cell r="DW288"/>
          <cell r="DX288"/>
          <cell r="DY288"/>
          <cell r="DZ288"/>
          <cell r="EA288"/>
          <cell r="EB288"/>
          <cell r="EC288"/>
          <cell r="ED288"/>
          <cell r="EE288"/>
          <cell r="EF288"/>
          <cell r="EG288"/>
          <cell r="EH288"/>
          <cell r="EI288"/>
          <cell r="EJ288"/>
          <cell r="EK288"/>
          <cell r="EL288"/>
          <cell r="EM288"/>
          <cell r="EN288"/>
          <cell r="EO288"/>
          <cell r="EP288"/>
          <cell r="EQ288"/>
          <cell r="ER288"/>
          <cell r="ES288"/>
        </row>
        <row r="289">
          <cell r="D289" t="str">
            <v>4143p</v>
          </cell>
          <cell r="E289" t="str">
            <v>Komunikacione usluge</v>
          </cell>
          <cell r="F289"/>
          <cell r="G289"/>
          <cell r="H289"/>
          <cell r="I289"/>
          <cell r="J289"/>
          <cell r="K289"/>
          <cell r="L289"/>
          <cell r="M289"/>
          <cell r="N289"/>
          <cell r="O289"/>
          <cell r="P289"/>
          <cell r="Q289"/>
          <cell r="R289"/>
          <cell r="S289"/>
          <cell r="T289"/>
          <cell r="U289"/>
          <cell r="V289"/>
          <cell r="W289"/>
          <cell r="X289"/>
          <cell r="Y289"/>
          <cell r="Z289"/>
          <cell r="AA289"/>
          <cell r="AB289"/>
          <cell r="AC289"/>
          <cell r="AD289"/>
          <cell r="AE289"/>
          <cell r="AF289"/>
          <cell r="AG289"/>
          <cell r="AH289"/>
          <cell r="AI289"/>
          <cell r="AJ289"/>
          <cell r="AK289"/>
          <cell r="AL289"/>
          <cell r="AM289"/>
          <cell r="AN289"/>
          <cell r="AO289"/>
          <cell r="AP289"/>
          <cell r="AQ289"/>
          <cell r="AR289"/>
          <cell r="AS289"/>
          <cell r="AT289"/>
          <cell r="AU289"/>
          <cell r="AV289"/>
          <cell r="AW289"/>
          <cell r="AX289"/>
          <cell r="AY289"/>
          <cell r="AZ289"/>
          <cell r="BA289"/>
          <cell r="BB289"/>
          <cell r="BC289"/>
          <cell r="BD289"/>
          <cell r="BE289"/>
          <cell r="BF289"/>
          <cell r="BG289"/>
          <cell r="BH289"/>
          <cell r="BI289"/>
          <cell r="BJ289"/>
          <cell r="BK289"/>
          <cell r="BL289"/>
          <cell r="BM289"/>
          <cell r="BN289"/>
          <cell r="BO289"/>
          <cell r="BP289"/>
          <cell r="BQ289"/>
          <cell r="BR289"/>
          <cell r="BS289"/>
          <cell r="BT289"/>
          <cell r="BU289"/>
          <cell r="BV289"/>
          <cell r="BW289"/>
          <cell r="BX289"/>
          <cell r="BY289"/>
          <cell r="BZ289"/>
          <cell r="CA289"/>
          <cell r="CB289"/>
          <cell r="CC289"/>
          <cell r="CD289"/>
          <cell r="CE289"/>
          <cell r="CF289"/>
          <cell r="CG289"/>
          <cell r="CH289"/>
          <cell r="CI289"/>
          <cell r="CJ289"/>
          <cell r="CK289"/>
          <cell r="CL289">
            <v>520158.69</v>
          </cell>
          <cell r="CM289">
            <v>520158.69</v>
          </cell>
          <cell r="CN289">
            <v>520158.69</v>
          </cell>
          <cell r="CO289">
            <v>520158.69</v>
          </cell>
          <cell r="CP289">
            <v>520158.69</v>
          </cell>
          <cell r="CQ289">
            <v>520158.69</v>
          </cell>
          <cell r="CR289">
            <v>520158.69</v>
          </cell>
          <cell r="CS289">
            <v>520158.69</v>
          </cell>
          <cell r="CT289">
            <v>520158.69</v>
          </cell>
          <cell r="CU289">
            <v>520158.69</v>
          </cell>
          <cell r="CV289">
            <v>520158.69</v>
          </cell>
          <cell r="CW289">
            <v>520158.69</v>
          </cell>
          <cell r="CX289">
            <v>554477.60404232587</v>
          </cell>
          <cell r="CY289">
            <v>554477.60404232587</v>
          </cell>
          <cell r="CZ289">
            <v>554477.60404232587</v>
          </cell>
          <cell r="DA289">
            <v>554477.60404232587</v>
          </cell>
          <cell r="DB289">
            <v>554477.60404232587</v>
          </cell>
          <cell r="DC289">
            <v>554477.60404232587</v>
          </cell>
          <cell r="DD289">
            <v>554477.60404232587</v>
          </cell>
          <cell r="DE289">
            <v>554477.60404232587</v>
          </cell>
          <cell r="DF289">
            <v>554477.60404232587</v>
          </cell>
          <cell r="DG289">
            <v>554477.60404232587</v>
          </cell>
          <cell r="DH289">
            <v>554477.60404232587</v>
          </cell>
          <cell r="DI289">
            <v>554477.60404232587</v>
          </cell>
          <cell r="DJ289">
            <v>523482.64500000002</v>
          </cell>
          <cell r="DK289">
            <v>523482.64500000002</v>
          </cell>
          <cell r="DL289">
            <v>523482.64500000002</v>
          </cell>
          <cell r="DM289">
            <v>523482.64500000002</v>
          </cell>
          <cell r="DN289">
            <v>523482.64500000002</v>
          </cell>
          <cell r="DO289">
            <v>523482.64500000002</v>
          </cell>
          <cell r="DP289">
            <v>523482.64500000002</v>
          </cell>
          <cell r="DQ289">
            <v>523482.64500000002</v>
          </cell>
          <cell r="DR289">
            <v>523482.64500000002</v>
          </cell>
          <cell r="DS289">
            <v>523482.64500000002</v>
          </cell>
          <cell r="DT289">
            <v>523482.64500000002</v>
          </cell>
          <cell r="DU289">
            <v>523482.64500000002</v>
          </cell>
          <cell r="DV289"/>
          <cell r="DW289"/>
          <cell r="DX289"/>
          <cell r="DY289"/>
          <cell r="DZ289"/>
          <cell r="EA289"/>
          <cell r="EB289"/>
          <cell r="EC289"/>
          <cell r="ED289"/>
          <cell r="EE289"/>
          <cell r="EF289"/>
          <cell r="EG289"/>
          <cell r="EH289"/>
          <cell r="EI289"/>
          <cell r="EJ289"/>
          <cell r="EK289"/>
          <cell r="EL289"/>
          <cell r="EM289"/>
          <cell r="EN289"/>
          <cell r="EO289"/>
          <cell r="EP289"/>
          <cell r="EQ289"/>
          <cell r="ER289"/>
          <cell r="ES289"/>
        </row>
        <row r="290">
          <cell r="D290" t="str">
            <v>4144p</v>
          </cell>
          <cell r="E290" t="str">
            <v>Bankarske usluge i negativne kursne razlike</v>
          </cell>
          <cell r="F290"/>
          <cell r="G290"/>
          <cell r="H290"/>
          <cell r="I290"/>
          <cell r="J290"/>
          <cell r="K290"/>
          <cell r="L290"/>
          <cell r="M290"/>
          <cell r="N290"/>
          <cell r="O290"/>
          <cell r="P290"/>
          <cell r="Q290"/>
          <cell r="R290"/>
          <cell r="S290"/>
          <cell r="T290"/>
          <cell r="U290"/>
          <cell r="V290"/>
          <cell r="W290"/>
          <cell r="X290"/>
          <cell r="Y290"/>
          <cell r="Z290"/>
          <cell r="AA290"/>
          <cell r="AB290"/>
          <cell r="AC290"/>
          <cell r="AD290"/>
          <cell r="AE290"/>
          <cell r="AF290"/>
          <cell r="AG290"/>
          <cell r="AH290"/>
          <cell r="AI290"/>
          <cell r="AJ290"/>
          <cell r="AK290"/>
          <cell r="AL290"/>
          <cell r="AM290"/>
          <cell r="AN290"/>
          <cell r="AO290"/>
          <cell r="AP290"/>
          <cell r="AQ290"/>
          <cell r="AR290"/>
          <cell r="AS290"/>
          <cell r="AT290"/>
          <cell r="AU290"/>
          <cell r="AV290"/>
          <cell r="AW290"/>
          <cell r="AX290"/>
          <cell r="AY290"/>
          <cell r="AZ290"/>
          <cell r="BA290"/>
          <cell r="BB290"/>
          <cell r="BC290"/>
          <cell r="BD290"/>
          <cell r="BE290"/>
          <cell r="BF290"/>
          <cell r="BG290"/>
          <cell r="BH290"/>
          <cell r="BI290"/>
          <cell r="BJ290"/>
          <cell r="BK290"/>
          <cell r="BL290"/>
          <cell r="BM290"/>
          <cell r="BN290"/>
          <cell r="BO290"/>
          <cell r="BP290"/>
          <cell r="BQ290"/>
          <cell r="BR290"/>
          <cell r="BS290"/>
          <cell r="BT290"/>
          <cell r="BU290"/>
          <cell r="BV290"/>
          <cell r="BW290"/>
          <cell r="BX290"/>
          <cell r="BY290"/>
          <cell r="BZ290"/>
          <cell r="CA290"/>
          <cell r="CB290"/>
          <cell r="CC290"/>
          <cell r="CD290"/>
          <cell r="CE290"/>
          <cell r="CF290"/>
          <cell r="CG290"/>
          <cell r="CH290"/>
          <cell r="CI290"/>
          <cell r="CJ290"/>
          <cell r="CK290"/>
          <cell r="CL290">
            <v>245645.35499999998</v>
          </cell>
          <cell r="CM290">
            <v>245645.35499999998</v>
          </cell>
          <cell r="CN290">
            <v>245645.35499999998</v>
          </cell>
          <cell r="CO290">
            <v>245645.35499999998</v>
          </cell>
          <cell r="CP290">
            <v>245645.35499999998</v>
          </cell>
          <cell r="CQ290">
            <v>245645.35499999998</v>
          </cell>
          <cell r="CR290">
            <v>245645.35499999998</v>
          </cell>
          <cell r="CS290">
            <v>245645.35499999998</v>
          </cell>
          <cell r="CT290">
            <v>245645.35499999998</v>
          </cell>
          <cell r="CU290">
            <v>245645.35499999998</v>
          </cell>
          <cell r="CV290">
            <v>245645.35499999998</v>
          </cell>
          <cell r="CW290">
            <v>245645.35499999998</v>
          </cell>
          <cell r="CX290">
            <v>255268.47321223555</v>
          </cell>
          <cell r="CY290">
            <v>255268.47321223555</v>
          </cell>
          <cell r="CZ290">
            <v>255268.47321223555</v>
          </cell>
          <cell r="DA290">
            <v>255268.47321223555</v>
          </cell>
          <cell r="DB290">
            <v>255268.47321223555</v>
          </cell>
          <cell r="DC290">
            <v>255268.47321223555</v>
          </cell>
          <cell r="DD290">
            <v>255268.47321223555</v>
          </cell>
          <cell r="DE290">
            <v>255268.47321223555</v>
          </cell>
          <cell r="DF290">
            <v>255268.47321223555</v>
          </cell>
          <cell r="DG290">
            <v>255268.47321223555</v>
          </cell>
          <cell r="DH290">
            <v>255268.47321223555</v>
          </cell>
          <cell r="DI290">
            <v>255268.47321223555</v>
          </cell>
          <cell r="DJ290">
            <v>370596.14833333337</v>
          </cell>
          <cell r="DK290">
            <v>370596.14833333337</v>
          </cell>
          <cell r="DL290">
            <v>370596.14833333337</v>
          </cell>
          <cell r="DM290">
            <v>370596.14833333337</v>
          </cell>
          <cell r="DN290">
            <v>370596.14833333337</v>
          </cell>
          <cell r="DO290">
            <v>370596.14833333337</v>
          </cell>
          <cell r="DP290">
            <v>370596.14833333337</v>
          </cell>
          <cell r="DQ290">
            <v>370596.14833333337</v>
          </cell>
          <cell r="DR290">
            <v>370596.14833333337</v>
          </cell>
          <cell r="DS290">
            <v>370596.14833333337</v>
          </cell>
          <cell r="DT290">
            <v>370596.14833333337</v>
          </cell>
          <cell r="DU290">
            <v>370596.14833333337</v>
          </cell>
          <cell r="DV290"/>
          <cell r="DW290"/>
          <cell r="DX290"/>
          <cell r="DY290"/>
          <cell r="DZ290"/>
          <cell r="EA290"/>
          <cell r="EB290"/>
          <cell r="EC290"/>
          <cell r="ED290"/>
          <cell r="EE290"/>
          <cell r="EF290"/>
          <cell r="EG290"/>
          <cell r="EH290"/>
          <cell r="EI290"/>
          <cell r="EJ290"/>
          <cell r="EK290"/>
          <cell r="EL290"/>
          <cell r="EM290"/>
          <cell r="EN290"/>
          <cell r="EO290"/>
          <cell r="EP290"/>
          <cell r="EQ290"/>
          <cell r="ER290"/>
          <cell r="ES290"/>
        </row>
        <row r="291">
          <cell r="D291" t="str">
            <v>4145p</v>
          </cell>
          <cell r="E291" t="str">
            <v>Usluge prevoza</v>
          </cell>
          <cell r="F291"/>
          <cell r="G291"/>
          <cell r="H291"/>
          <cell r="I291"/>
          <cell r="J291"/>
          <cell r="K291"/>
          <cell r="L291"/>
          <cell r="M291"/>
          <cell r="N291"/>
          <cell r="O291"/>
          <cell r="P291"/>
          <cell r="Q291"/>
          <cell r="R291"/>
          <cell r="S291"/>
          <cell r="T291"/>
          <cell r="U291"/>
          <cell r="V291"/>
          <cell r="W291"/>
          <cell r="X291"/>
          <cell r="Y291"/>
          <cell r="Z291"/>
          <cell r="AA291"/>
          <cell r="AB291"/>
          <cell r="AC291"/>
          <cell r="AD291"/>
          <cell r="AE291"/>
          <cell r="AF291"/>
          <cell r="AG291"/>
          <cell r="AH291"/>
          <cell r="AI291"/>
          <cell r="AJ291"/>
          <cell r="AK291"/>
          <cell r="AL291"/>
          <cell r="AM291"/>
          <cell r="AN291"/>
          <cell r="AO291"/>
          <cell r="AP291"/>
          <cell r="AQ291"/>
          <cell r="AR291"/>
          <cell r="AS291"/>
          <cell r="AT291"/>
          <cell r="AU291"/>
          <cell r="AV291"/>
          <cell r="AW291"/>
          <cell r="AX291"/>
          <cell r="AY291"/>
          <cell r="AZ291"/>
          <cell r="BA291"/>
          <cell r="BB291"/>
          <cell r="BC291"/>
          <cell r="BD291"/>
          <cell r="BE291"/>
          <cell r="BF291"/>
          <cell r="BG291"/>
          <cell r="BH291"/>
          <cell r="BI291"/>
          <cell r="BJ291"/>
          <cell r="BK291"/>
          <cell r="BL291"/>
          <cell r="BM291"/>
          <cell r="BN291"/>
          <cell r="BO291"/>
          <cell r="BP291"/>
          <cell r="BQ291"/>
          <cell r="BR291"/>
          <cell r="BS291"/>
          <cell r="BT291"/>
          <cell r="BU291"/>
          <cell r="BV291"/>
          <cell r="BW291"/>
          <cell r="BX291"/>
          <cell r="BY291"/>
          <cell r="BZ291"/>
          <cell r="CA291"/>
          <cell r="CB291"/>
          <cell r="CC291"/>
          <cell r="CD291"/>
          <cell r="CE291"/>
          <cell r="CF291"/>
          <cell r="CG291"/>
          <cell r="CH291"/>
          <cell r="CI291"/>
          <cell r="CJ291"/>
          <cell r="CK291"/>
          <cell r="CL291">
            <v>91913.333333333328</v>
          </cell>
          <cell r="CM291">
            <v>91913.333333333328</v>
          </cell>
          <cell r="CN291">
            <v>91913.333333333328</v>
          </cell>
          <cell r="CO291">
            <v>91913.333333333328</v>
          </cell>
          <cell r="CP291">
            <v>91913.333333333328</v>
          </cell>
          <cell r="CQ291">
            <v>91913.333333333328</v>
          </cell>
          <cell r="CR291">
            <v>91913.333333333328</v>
          </cell>
          <cell r="CS291">
            <v>91913.333333333328</v>
          </cell>
          <cell r="CT291">
            <v>91913.333333333328</v>
          </cell>
          <cell r="CU291">
            <v>91913.333333333328</v>
          </cell>
          <cell r="CV291">
            <v>91913.333333333328</v>
          </cell>
          <cell r="CW291">
            <v>91913.333333333328</v>
          </cell>
          <cell r="CX291">
            <v>95320.115048602951</v>
          </cell>
          <cell r="CY291">
            <v>95320.115048602951</v>
          </cell>
          <cell r="CZ291">
            <v>95320.115048602951</v>
          </cell>
          <cell r="DA291">
            <v>95320.115048602951</v>
          </cell>
          <cell r="DB291">
            <v>95320.115048602951</v>
          </cell>
          <cell r="DC291">
            <v>95320.115048602951</v>
          </cell>
          <cell r="DD291">
            <v>95320.115048602951</v>
          </cell>
          <cell r="DE291">
            <v>95320.115048602951</v>
          </cell>
          <cell r="DF291">
            <v>95320.115048602951</v>
          </cell>
          <cell r="DG291">
            <v>95320.115048602951</v>
          </cell>
          <cell r="DH291">
            <v>95320.115048602951</v>
          </cell>
          <cell r="DI291">
            <v>95320.115048602951</v>
          </cell>
          <cell r="DJ291">
            <v>78915.125</v>
          </cell>
          <cell r="DK291">
            <v>78915.125</v>
          </cell>
          <cell r="DL291">
            <v>78915.125</v>
          </cell>
          <cell r="DM291">
            <v>78915.125</v>
          </cell>
          <cell r="DN291">
            <v>78915.125</v>
          </cell>
          <cell r="DO291">
            <v>78915.125</v>
          </cell>
          <cell r="DP291">
            <v>78915.125</v>
          </cell>
          <cell r="DQ291">
            <v>78915.125</v>
          </cell>
          <cell r="DR291">
            <v>78915.125</v>
          </cell>
          <cell r="DS291">
            <v>78915.125</v>
          </cell>
          <cell r="DT291">
            <v>78915.125</v>
          </cell>
          <cell r="DU291">
            <v>78915.125</v>
          </cell>
          <cell r="DV291"/>
          <cell r="DW291"/>
          <cell r="DX291"/>
          <cell r="DY291"/>
          <cell r="DZ291"/>
          <cell r="EA291"/>
          <cell r="EB291"/>
          <cell r="EC291"/>
          <cell r="ED291"/>
          <cell r="EE291"/>
          <cell r="EF291"/>
          <cell r="EG291"/>
          <cell r="EH291"/>
          <cell r="EI291"/>
          <cell r="EJ291"/>
          <cell r="EK291"/>
          <cell r="EL291"/>
          <cell r="EM291"/>
          <cell r="EN291"/>
          <cell r="EO291"/>
          <cell r="EP291"/>
          <cell r="EQ291"/>
          <cell r="ER291"/>
          <cell r="ES291"/>
        </row>
        <row r="292">
          <cell r="D292" t="str">
            <v>4146p</v>
          </cell>
          <cell r="E292" t="str">
            <v>Advokatske, notarske i pravne usluge</v>
          </cell>
          <cell r="F292"/>
          <cell r="G292"/>
          <cell r="H292"/>
          <cell r="I292"/>
          <cell r="J292"/>
          <cell r="K292"/>
          <cell r="L292"/>
          <cell r="M292"/>
          <cell r="N292"/>
          <cell r="O292"/>
          <cell r="P292"/>
          <cell r="Q292"/>
          <cell r="R292"/>
          <cell r="S292"/>
          <cell r="T292"/>
          <cell r="U292"/>
          <cell r="V292"/>
          <cell r="W292"/>
          <cell r="X292"/>
          <cell r="Y292"/>
          <cell r="Z292"/>
          <cell r="AA292"/>
          <cell r="AB292"/>
          <cell r="AC292"/>
          <cell r="AD292"/>
          <cell r="AE292"/>
          <cell r="AF292"/>
          <cell r="AG292"/>
          <cell r="AH292"/>
          <cell r="AI292"/>
          <cell r="AJ292"/>
          <cell r="AK292"/>
          <cell r="AL292"/>
          <cell r="AM292"/>
          <cell r="AN292"/>
          <cell r="AO292"/>
          <cell r="AP292"/>
          <cell r="AQ292"/>
          <cell r="AR292"/>
          <cell r="AS292"/>
          <cell r="AT292"/>
          <cell r="AU292"/>
          <cell r="AV292"/>
          <cell r="AW292"/>
          <cell r="AX292"/>
          <cell r="AY292"/>
          <cell r="AZ292"/>
          <cell r="BA292"/>
          <cell r="BB292"/>
          <cell r="BC292"/>
          <cell r="BD292"/>
          <cell r="BE292"/>
          <cell r="BF292"/>
          <cell r="BG292"/>
          <cell r="BH292"/>
          <cell r="BI292"/>
          <cell r="BJ292"/>
          <cell r="BK292"/>
          <cell r="BL292"/>
          <cell r="BM292"/>
          <cell r="BN292"/>
          <cell r="BO292"/>
          <cell r="BP292"/>
          <cell r="BQ292"/>
          <cell r="BR292"/>
          <cell r="BS292"/>
          <cell r="BT292"/>
          <cell r="BU292"/>
          <cell r="BV292"/>
          <cell r="BW292"/>
          <cell r="BX292"/>
          <cell r="BY292"/>
          <cell r="BZ292"/>
          <cell r="CA292"/>
          <cell r="CB292"/>
          <cell r="CC292"/>
          <cell r="CD292"/>
          <cell r="CE292"/>
          <cell r="CF292"/>
          <cell r="CG292"/>
          <cell r="CH292"/>
          <cell r="CI292"/>
          <cell r="CJ292"/>
          <cell r="CK292"/>
          <cell r="CL292">
            <v>129867.41666666667</v>
          </cell>
          <cell r="CM292">
            <v>129867.41666666667</v>
          </cell>
          <cell r="CN292">
            <v>129867.41666666667</v>
          </cell>
          <cell r="CO292">
            <v>129867.41666666667</v>
          </cell>
          <cell r="CP292">
            <v>129867.41666666667</v>
          </cell>
          <cell r="CQ292">
            <v>129867.41666666667</v>
          </cell>
          <cell r="CR292">
            <v>129867.41666666667</v>
          </cell>
          <cell r="CS292">
            <v>129867.41666666667</v>
          </cell>
          <cell r="CT292">
            <v>129867.41666666667</v>
          </cell>
          <cell r="CU292">
            <v>129867.41666666667</v>
          </cell>
          <cell r="CV292">
            <v>129867.41666666667</v>
          </cell>
          <cell r="CW292">
            <v>129867.41666666667</v>
          </cell>
          <cell r="CX292">
            <v>191362.34434435467</v>
          </cell>
          <cell r="CY292">
            <v>191362.34434435467</v>
          </cell>
          <cell r="CZ292">
            <v>191362.34434435467</v>
          </cell>
          <cell r="DA292">
            <v>191362.34434435467</v>
          </cell>
          <cell r="DB292">
            <v>191362.34434435467</v>
          </cell>
          <cell r="DC292">
            <v>191362.34434435467</v>
          </cell>
          <cell r="DD292">
            <v>191362.34434435467</v>
          </cell>
          <cell r="DE292">
            <v>191362.34434435467</v>
          </cell>
          <cell r="DF292">
            <v>191362.34434435467</v>
          </cell>
          <cell r="DG292">
            <v>191362.34434435467</v>
          </cell>
          <cell r="DH292">
            <v>191362.34434435467</v>
          </cell>
          <cell r="DI292">
            <v>191362.34434435467</v>
          </cell>
          <cell r="DJ292">
            <v>176326.52416666667</v>
          </cell>
          <cell r="DK292">
            <v>176326.52416666667</v>
          </cell>
          <cell r="DL292">
            <v>176326.52416666667</v>
          </cell>
          <cell r="DM292">
            <v>176326.52416666667</v>
          </cell>
          <cell r="DN292">
            <v>176326.52416666667</v>
          </cell>
          <cell r="DO292">
            <v>176326.52416666667</v>
          </cell>
          <cell r="DP292">
            <v>176326.52416666667</v>
          </cell>
          <cell r="DQ292">
            <v>176326.52416666667</v>
          </cell>
          <cell r="DR292">
            <v>176326.52416666667</v>
          </cell>
          <cell r="DS292">
            <v>176326.52416666667</v>
          </cell>
          <cell r="DT292">
            <v>176326.52416666667</v>
          </cell>
          <cell r="DU292">
            <v>176326.52416666667</v>
          </cell>
          <cell r="DV292"/>
          <cell r="DW292"/>
          <cell r="DX292"/>
          <cell r="DY292"/>
          <cell r="DZ292"/>
          <cell r="EA292"/>
          <cell r="EB292"/>
          <cell r="EC292"/>
          <cell r="ED292"/>
          <cell r="EE292"/>
          <cell r="EF292"/>
          <cell r="EG292"/>
          <cell r="EH292"/>
          <cell r="EI292"/>
          <cell r="EJ292"/>
          <cell r="EK292"/>
          <cell r="EL292"/>
          <cell r="EM292"/>
          <cell r="EN292"/>
          <cell r="EO292"/>
          <cell r="EP292"/>
          <cell r="EQ292"/>
          <cell r="ER292"/>
          <cell r="ES292"/>
        </row>
        <row r="293">
          <cell r="D293" t="str">
            <v>4147p</v>
          </cell>
          <cell r="E293" t="str">
            <v>Konsultantske usluge, projekti i studije</v>
          </cell>
          <cell r="F293"/>
          <cell r="G293"/>
          <cell r="H293"/>
          <cell r="I293"/>
          <cell r="J293"/>
          <cell r="K293"/>
          <cell r="L293"/>
          <cell r="M293"/>
          <cell r="N293"/>
          <cell r="O293"/>
          <cell r="P293"/>
          <cell r="Q293"/>
          <cell r="R293"/>
          <cell r="S293"/>
          <cell r="T293"/>
          <cell r="U293"/>
          <cell r="V293"/>
          <cell r="W293"/>
          <cell r="X293"/>
          <cell r="Y293"/>
          <cell r="Z293"/>
          <cell r="AA293"/>
          <cell r="AB293"/>
          <cell r="AC293"/>
          <cell r="AD293"/>
          <cell r="AE293"/>
          <cell r="AF293"/>
          <cell r="AG293"/>
          <cell r="AH293"/>
          <cell r="AI293"/>
          <cell r="AJ293"/>
          <cell r="AK293"/>
          <cell r="AL293"/>
          <cell r="AM293"/>
          <cell r="AN293"/>
          <cell r="AO293"/>
          <cell r="AP293"/>
          <cell r="AQ293"/>
          <cell r="AR293"/>
          <cell r="AS293"/>
          <cell r="AT293"/>
          <cell r="AU293"/>
          <cell r="AV293"/>
          <cell r="AW293"/>
          <cell r="AX293"/>
          <cell r="AY293"/>
          <cell r="AZ293"/>
          <cell r="BA293"/>
          <cell r="BB293"/>
          <cell r="BC293"/>
          <cell r="BD293"/>
          <cell r="BE293"/>
          <cell r="BF293"/>
          <cell r="BG293"/>
          <cell r="BH293"/>
          <cell r="BI293"/>
          <cell r="BJ293"/>
          <cell r="BK293"/>
          <cell r="BL293"/>
          <cell r="BM293"/>
          <cell r="BN293"/>
          <cell r="BO293"/>
          <cell r="BP293"/>
          <cell r="BQ293"/>
          <cell r="BR293"/>
          <cell r="BS293"/>
          <cell r="BT293"/>
          <cell r="BU293"/>
          <cell r="BV293"/>
          <cell r="BW293"/>
          <cell r="BX293"/>
          <cell r="BY293"/>
          <cell r="BZ293"/>
          <cell r="CA293"/>
          <cell r="CB293"/>
          <cell r="CC293"/>
          <cell r="CD293"/>
          <cell r="CE293"/>
          <cell r="CF293"/>
          <cell r="CG293"/>
          <cell r="CH293"/>
          <cell r="CI293"/>
          <cell r="CJ293"/>
          <cell r="CK293"/>
          <cell r="CL293">
            <v>1562893.1016666666</v>
          </cell>
          <cell r="CM293">
            <v>1562893.1016666666</v>
          </cell>
          <cell r="CN293">
            <v>1562893.1016666666</v>
          </cell>
          <cell r="CO293">
            <v>1562893.1016666666</v>
          </cell>
          <cell r="CP293">
            <v>1562893.1016666666</v>
          </cell>
          <cell r="CQ293">
            <v>1562893.1016666666</v>
          </cell>
          <cell r="CR293">
            <v>1562893.1016666666</v>
          </cell>
          <cell r="CS293">
            <v>1562893.1016666666</v>
          </cell>
          <cell r="CT293">
            <v>1562893.1016666666</v>
          </cell>
          <cell r="CU293">
            <v>1562893.1016666666</v>
          </cell>
          <cell r="CV293">
            <v>1562893.1016666666</v>
          </cell>
          <cell r="CW293">
            <v>1562893.1016666666</v>
          </cell>
          <cell r="CX293">
            <v>1378043.4232588904</v>
          </cell>
          <cell r="CY293">
            <v>1378043.4232588904</v>
          </cell>
          <cell r="CZ293">
            <v>1378043.4232588904</v>
          </cell>
          <cell r="DA293">
            <v>1378043.4232588904</v>
          </cell>
          <cell r="DB293">
            <v>1378043.4232588904</v>
          </cell>
          <cell r="DC293">
            <v>1378043.4232588904</v>
          </cell>
          <cell r="DD293">
            <v>1378043.4232588904</v>
          </cell>
          <cell r="DE293">
            <v>1378043.4232588904</v>
          </cell>
          <cell r="DF293">
            <v>1378043.4232588904</v>
          </cell>
          <cell r="DG293">
            <v>1378043.4232588904</v>
          </cell>
          <cell r="DH293">
            <v>1378043.4232588904</v>
          </cell>
          <cell r="DI293">
            <v>1378043.4232588904</v>
          </cell>
          <cell r="DJ293">
            <v>1255232.0716666665</v>
          </cell>
          <cell r="DK293">
            <v>1255232.0716666665</v>
          </cell>
          <cell r="DL293">
            <v>1255232.0716666665</v>
          </cell>
          <cell r="DM293">
            <v>1255232.0716666665</v>
          </cell>
          <cell r="DN293">
            <v>1255232.0716666665</v>
          </cell>
          <cell r="DO293">
            <v>1255232.0716666665</v>
          </cell>
          <cell r="DP293">
            <v>1255232.0716666665</v>
          </cell>
          <cell r="DQ293">
            <v>1255232.0716666665</v>
          </cell>
          <cell r="DR293">
            <v>1255232.0716666665</v>
          </cell>
          <cell r="DS293">
            <v>1255232.0716666665</v>
          </cell>
          <cell r="DT293">
            <v>1255232.0716666665</v>
          </cell>
          <cell r="DU293">
            <v>1255232.0716666665</v>
          </cell>
          <cell r="DV293"/>
          <cell r="DW293"/>
          <cell r="DX293"/>
          <cell r="DY293"/>
          <cell r="DZ293"/>
          <cell r="EA293"/>
          <cell r="EB293"/>
          <cell r="EC293"/>
          <cell r="ED293"/>
          <cell r="EE293"/>
          <cell r="EF293"/>
          <cell r="EG293"/>
          <cell r="EH293"/>
          <cell r="EI293"/>
          <cell r="EJ293"/>
          <cell r="EK293"/>
          <cell r="EL293"/>
          <cell r="EM293"/>
          <cell r="EN293"/>
          <cell r="EO293"/>
          <cell r="EP293"/>
          <cell r="EQ293"/>
          <cell r="ER293"/>
          <cell r="ES293"/>
        </row>
        <row r="294">
          <cell r="D294" t="str">
            <v>4148p</v>
          </cell>
          <cell r="E294" t="str">
            <v>Usluge stručnog usavršavanja</v>
          </cell>
          <cell r="F294"/>
          <cell r="G294"/>
          <cell r="H294"/>
          <cell r="I294"/>
          <cell r="J294"/>
          <cell r="K294"/>
          <cell r="L294"/>
          <cell r="M294"/>
          <cell r="N294"/>
          <cell r="O294"/>
          <cell r="P294"/>
          <cell r="Q294"/>
          <cell r="R294"/>
          <cell r="S294"/>
          <cell r="T294"/>
          <cell r="U294"/>
          <cell r="V294"/>
          <cell r="W294"/>
          <cell r="X294"/>
          <cell r="Y294"/>
          <cell r="Z294"/>
          <cell r="AA294"/>
          <cell r="AB294"/>
          <cell r="AC294"/>
          <cell r="AD294"/>
          <cell r="AE294"/>
          <cell r="AF294"/>
          <cell r="AG294"/>
          <cell r="AH294"/>
          <cell r="AI294"/>
          <cell r="AJ294"/>
          <cell r="AK294"/>
          <cell r="AL294"/>
          <cell r="AM294"/>
          <cell r="AN294"/>
          <cell r="AO294"/>
          <cell r="AP294"/>
          <cell r="AQ294"/>
          <cell r="AR294"/>
          <cell r="AS294"/>
          <cell r="AT294"/>
          <cell r="AU294"/>
          <cell r="AV294"/>
          <cell r="AW294"/>
          <cell r="AX294"/>
          <cell r="AY294"/>
          <cell r="AZ294"/>
          <cell r="BA294"/>
          <cell r="BB294"/>
          <cell r="BC294"/>
          <cell r="BD294"/>
          <cell r="BE294"/>
          <cell r="BF294"/>
          <cell r="BG294"/>
          <cell r="BH294"/>
          <cell r="BI294"/>
          <cell r="BJ294"/>
          <cell r="BK294"/>
          <cell r="BL294"/>
          <cell r="BM294"/>
          <cell r="BN294"/>
          <cell r="BO294"/>
          <cell r="BP294"/>
          <cell r="BQ294"/>
          <cell r="BR294"/>
          <cell r="BS294"/>
          <cell r="BT294"/>
          <cell r="BU294"/>
          <cell r="BV294"/>
          <cell r="BW294"/>
          <cell r="BX294"/>
          <cell r="BY294"/>
          <cell r="BZ294"/>
          <cell r="CA294"/>
          <cell r="CB294"/>
          <cell r="CC294"/>
          <cell r="CD294"/>
          <cell r="CE294"/>
          <cell r="CF294"/>
          <cell r="CG294"/>
          <cell r="CH294"/>
          <cell r="CI294"/>
          <cell r="CJ294"/>
          <cell r="CK294"/>
          <cell r="CL294">
            <v>119475.49083333333</v>
          </cell>
          <cell r="CM294">
            <v>119475.49083333333</v>
          </cell>
          <cell r="CN294">
            <v>119475.49083333333</v>
          </cell>
          <cell r="CO294">
            <v>119475.49083333333</v>
          </cell>
          <cell r="CP294">
            <v>119475.49083333333</v>
          </cell>
          <cell r="CQ294">
            <v>119475.49083333333</v>
          </cell>
          <cell r="CR294">
            <v>119475.49083333333</v>
          </cell>
          <cell r="CS294">
            <v>119475.49083333333</v>
          </cell>
          <cell r="CT294">
            <v>119475.49083333333</v>
          </cell>
          <cell r="CU294">
            <v>119475.49083333333</v>
          </cell>
          <cell r="CV294">
            <v>119475.49083333333</v>
          </cell>
          <cell r="CW294">
            <v>119475.49083333333</v>
          </cell>
          <cell r="CX294">
            <v>105093.75354828646</v>
          </cell>
          <cell r="CY294">
            <v>105093.75354828646</v>
          </cell>
          <cell r="CZ294">
            <v>105093.75354828646</v>
          </cell>
          <cell r="DA294">
            <v>105093.75354828646</v>
          </cell>
          <cell r="DB294">
            <v>105093.75354828646</v>
          </cell>
          <cell r="DC294">
            <v>105093.75354828646</v>
          </cell>
          <cell r="DD294">
            <v>105093.75354828646</v>
          </cell>
          <cell r="DE294">
            <v>105093.75354828646</v>
          </cell>
          <cell r="DF294">
            <v>105093.75354828646</v>
          </cell>
          <cell r="DG294">
            <v>105093.75354828646</v>
          </cell>
          <cell r="DH294">
            <v>105093.75354828646</v>
          </cell>
          <cell r="DI294">
            <v>105093.75354828646</v>
          </cell>
          <cell r="DJ294">
            <v>106549.58083333333</v>
          </cell>
          <cell r="DK294">
            <v>106549.58083333333</v>
          </cell>
          <cell r="DL294">
            <v>106549.58083333333</v>
          </cell>
          <cell r="DM294">
            <v>106549.58083333333</v>
          </cell>
          <cell r="DN294">
            <v>106549.58083333333</v>
          </cell>
          <cell r="DO294">
            <v>106549.58083333333</v>
          </cell>
          <cell r="DP294">
            <v>106549.58083333333</v>
          </cell>
          <cell r="DQ294">
            <v>106549.58083333333</v>
          </cell>
          <cell r="DR294">
            <v>106549.58083333333</v>
          </cell>
          <cell r="DS294">
            <v>106549.58083333333</v>
          </cell>
          <cell r="DT294">
            <v>106549.58083333333</v>
          </cell>
          <cell r="DU294">
            <v>106549.58083333333</v>
          </cell>
          <cell r="DV294"/>
          <cell r="DW294"/>
          <cell r="DX294"/>
          <cell r="DY294"/>
          <cell r="DZ294"/>
          <cell r="EA294"/>
          <cell r="EB294"/>
          <cell r="EC294"/>
          <cell r="ED294"/>
          <cell r="EE294"/>
          <cell r="EF294"/>
          <cell r="EG294"/>
          <cell r="EH294"/>
          <cell r="EI294"/>
          <cell r="EJ294"/>
          <cell r="EK294"/>
          <cell r="EL294"/>
          <cell r="EM294"/>
          <cell r="EN294"/>
          <cell r="EO294"/>
          <cell r="EP294"/>
          <cell r="EQ294"/>
          <cell r="ER294"/>
          <cell r="ES294"/>
        </row>
        <row r="295">
          <cell r="D295" t="str">
            <v>4149p</v>
          </cell>
          <cell r="E295" t="str">
            <v>Ostale usluge</v>
          </cell>
          <cell r="F295"/>
          <cell r="G295"/>
          <cell r="H295"/>
          <cell r="I295"/>
          <cell r="J295"/>
          <cell r="K295"/>
          <cell r="L295"/>
          <cell r="M295"/>
          <cell r="N295"/>
          <cell r="O295"/>
          <cell r="P295"/>
          <cell r="Q295"/>
          <cell r="R295"/>
          <cell r="S295"/>
          <cell r="T295"/>
          <cell r="U295"/>
          <cell r="V295"/>
          <cell r="W295"/>
          <cell r="X295"/>
          <cell r="Y295"/>
          <cell r="Z295"/>
          <cell r="AA295"/>
          <cell r="AB295"/>
          <cell r="AC295"/>
          <cell r="AD295"/>
          <cell r="AE295"/>
          <cell r="AF295"/>
          <cell r="AG295"/>
          <cell r="AH295"/>
          <cell r="AI295"/>
          <cell r="AJ295"/>
          <cell r="AK295"/>
          <cell r="AL295"/>
          <cell r="AM295"/>
          <cell r="AN295"/>
          <cell r="AO295"/>
          <cell r="AP295"/>
          <cell r="AQ295"/>
          <cell r="AR295"/>
          <cell r="AS295"/>
          <cell r="AT295"/>
          <cell r="AU295"/>
          <cell r="AV295"/>
          <cell r="AW295"/>
          <cell r="AX295"/>
          <cell r="AY295"/>
          <cell r="AZ295"/>
          <cell r="BA295"/>
          <cell r="BB295"/>
          <cell r="BC295"/>
          <cell r="BD295"/>
          <cell r="BE295"/>
          <cell r="BF295"/>
          <cell r="BG295"/>
          <cell r="BH295"/>
          <cell r="BI295"/>
          <cell r="BJ295"/>
          <cell r="BK295"/>
          <cell r="BL295"/>
          <cell r="BM295"/>
          <cell r="BN295"/>
          <cell r="BO295"/>
          <cell r="BP295"/>
          <cell r="BQ295"/>
          <cell r="BR295"/>
          <cell r="BS295"/>
          <cell r="BT295"/>
          <cell r="BU295"/>
          <cell r="BV295"/>
          <cell r="BW295"/>
          <cell r="BX295"/>
          <cell r="BY295"/>
          <cell r="BZ295"/>
          <cell r="CA295"/>
          <cell r="CB295"/>
          <cell r="CC295"/>
          <cell r="CD295"/>
          <cell r="CE295"/>
          <cell r="CF295"/>
          <cell r="CG295"/>
          <cell r="CH295"/>
          <cell r="CI295"/>
          <cell r="CJ295"/>
          <cell r="CK295"/>
          <cell r="CL295">
            <v>521488.45416666666</v>
          </cell>
          <cell r="CM295">
            <v>521488.45416666666</v>
          </cell>
          <cell r="CN295">
            <v>521488.45416666666</v>
          </cell>
          <cell r="CO295">
            <v>521488.45416666666</v>
          </cell>
          <cell r="CP295">
            <v>521488.45416666666</v>
          </cell>
          <cell r="CQ295">
            <v>521488.45416666666</v>
          </cell>
          <cell r="CR295">
            <v>521488.45416666666</v>
          </cell>
          <cell r="CS295">
            <v>521488.45416666666</v>
          </cell>
          <cell r="CT295">
            <v>521488.45416666666</v>
          </cell>
          <cell r="CU295">
            <v>521488.45416666666</v>
          </cell>
          <cell r="CV295">
            <v>521488.45416666666</v>
          </cell>
          <cell r="CW295">
            <v>521488.45416666666</v>
          </cell>
          <cell r="CX295">
            <v>464142.70529761608</v>
          </cell>
          <cell r="CY295">
            <v>464142.70529761608</v>
          </cell>
          <cell r="CZ295">
            <v>464142.70529761608</v>
          </cell>
          <cell r="DA295">
            <v>464142.70529761608</v>
          </cell>
          <cell r="DB295">
            <v>464142.70529761608</v>
          </cell>
          <cell r="DC295">
            <v>464142.70529761608</v>
          </cell>
          <cell r="DD295">
            <v>464142.70529761608</v>
          </cell>
          <cell r="DE295">
            <v>464142.70529761608</v>
          </cell>
          <cell r="DF295">
            <v>464142.70529761608</v>
          </cell>
          <cell r="DG295">
            <v>464142.70529761608</v>
          </cell>
          <cell r="DH295">
            <v>464142.70529761608</v>
          </cell>
          <cell r="DI295">
            <v>464142.70529761608</v>
          </cell>
          <cell r="DJ295">
            <v>556378.51249999995</v>
          </cell>
          <cell r="DK295">
            <v>556378.51249999995</v>
          </cell>
          <cell r="DL295">
            <v>556378.51249999995</v>
          </cell>
          <cell r="DM295">
            <v>556378.51249999995</v>
          </cell>
          <cell r="DN295">
            <v>556378.51249999995</v>
          </cell>
          <cell r="DO295">
            <v>556378.51249999995</v>
          </cell>
          <cell r="DP295">
            <v>556378.51249999995</v>
          </cell>
          <cell r="DQ295">
            <v>556378.51249999995</v>
          </cell>
          <cell r="DR295">
            <v>556378.51249999995</v>
          </cell>
          <cell r="DS295">
            <v>556378.51249999995</v>
          </cell>
          <cell r="DT295">
            <v>556378.51249999995</v>
          </cell>
          <cell r="DU295">
            <v>556378.51249999995</v>
          </cell>
          <cell r="DV295"/>
          <cell r="DW295"/>
          <cell r="DX295"/>
          <cell r="DY295"/>
          <cell r="DZ295"/>
          <cell r="EA295"/>
          <cell r="EB295"/>
          <cell r="EC295"/>
          <cell r="ED295"/>
          <cell r="EE295"/>
          <cell r="EF295"/>
          <cell r="EG295"/>
          <cell r="EH295"/>
          <cell r="EI295"/>
          <cell r="EJ295"/>
          <cell r="EK295"/>
          <cell r="EL295"/>
          <cell r="EM295"/>
          <cell r="EN295"/>
          <cell r="EO295"/>
          <cell r="EP295"/>
          <cell r="EQ295"/>
          <cell r="ER295"/>
          <cell r="ES295"/>
        </row>
        <row r="296">
          <cell r="A296"/>
          <cell r="B296"/>
          <cell r="C296">
            <v>415</v>
          </cell>
          <cell r="D296" t="str">
            <v>415p</v>
          </cell>
          <cell r="E296" t="str">
            <v>Rashodi za tekuće održavanje</v>
          </cell>
          <cell r="F296"/>
          <cell r="G296"/>
          <cell r="H296"/>
          <cell r="I296"/>
          <cell r="J296"/>
          <cell r="K296"/>
          <cell r="L296"/>
          <cell r="M296"/>
          <cell r="N296"/>
          <cell r="O296"/>
          <cell r="P296"/>
          <cell r="Q296"/>
          <cell r="R296"/>
          <cell r="S296"/>
          <cell r="T296"/>
          <cell r="U296"/>
          <cell r="V296"/>
          <cell r="W296"/>
          <cell r="X296"/>
          <cell r="Y296"/>
          <cell r="Z296"/>
          <cell r="AA296"/>
          <cell r="AB296"/>
          <cell r="AC296"/>
          <cell r="AD296"/>
          <cell r="AE296"/>
          <cell r="AF296"/>
          <cell r="AG296"/>
          <cell r="AH296"/>
          <cell r="AI296"/>
          <cell r="AJ296"/>
          <cell r="AK296"/>
          <cell r="AL296"/>
          <cell r="AM296"/>
          <cell r="AN296"/>
          <cell r="AO296"/>
          <cell r="AP296"/>
          <cell r="AQ296"/>
          <cell r="AR296"/>
          <cell r="AS296"/>
          <cell r="AT296"/>
          <cell r="AU296"/>
          <cell r="AV296"/>
          <cell r="AW296"/>
          <cell r="AX296"/>
          <cell r="AY296"/>
          <cell r="AZ296"/>
          <cell r="BA296"/>
          <cell r="BB296"/>
          <cell r="BC296"/>
          <cell r="BD296"/>
          <cell r="BE296"/>
          <cell r="BF296"/>
          <cell r="BG296"/>
          <cell r="BH296"/>
          <cell r="BI296"/>
          <cell r="BJ296"/>
          <cell r="BK296"/>
          <cell r="BL296"/>
          <cell r="BM296"/>
          <cell r="BN296"/>
          <cell r="BO296"/>
          <cell r="BP296"/>
          <cell r="BQ296"/>
          <cell r="BR296"/>
          <cell r="BS296"/>
          <cell r="BT296"/>
          <cell r="BU296"/>
          <cell r="BV296"/>
          <cell r="BW296"/>
          <cell r="BX296"/>
          <cell r="BY296"/>
          <cell r="BZ296"/>
          <cell r="CA296"/>
          <cell r="CB296"/>
          <cell r="CC296"/>
          <cell r="CD296"/>
          <cell r="CE296"/>
          <cell r="CF296"/>
          <cell r="CG296"/>
          <cell r="CH296"/>
          <cell r="CI296"/>
          <cell r="CJ296"/>
          <cell r="CK296"/>
          <cell r="CL296">
            <v>1705556.6708333332</v>
          </cell>
          <cell r="CM296">
            <v>1705556.6708333332</v>
          </cell>
          <cell r="CN296">
            <v>1705556.6708333332</v>
          </cell>
          <cell r="CO296">
            <v>1705556.6708333332</v>
          </cell>
          <cell r="CP296">
            <v>1705556.6708333332</v>
          </cell>
          <cell r="CQ296">
            <v>1705556.6708333332</v>
          </cell>
          <cell r="CR296">
            <v>1705556.6708333332</v>
          </cell>
          <cell r="CS296">
            <v>1705556.6708333332</v>
          </cell>
          <cell r="CT296">
            <v>1705556.6708333332</v>
          </cell>
          <cell r="CU296">
            <v>1705556.6708333332</v>
          </cell>
          <cell r="CV296">
            <v>1705556.6708333332</v>
          </cell>
          <cell r="CW296">
            <v>1705556.6708333332</v>
          </cell>
          <cell r="CX296">
            <v>1804616.9333333331</v>
          </cell>
          <cell r="CY296">
            <v>1804616.9333333331</v>
          </cell>
          <cell r="CZ296">
            <v>1804616.9333333331</v>
          </cell>
          <cell r="DA296">
            <v>1804616.9333333331</v>
          </cell>
          <cell r="DB296">
            <v>1804616.9333333331</v>
          </cell>
          <cell r="DC296">
            <v>1804616.9333333331</v>
          </cell>
          <cell r="DD296">
            <v>1804616.9333333331</v>
          </cell>
          <cell r="DE296">
            <v>1804616.9333333331</v>
          </cell>
          <cell r="DF296">
            <v>1804616.9333333331</v>
          </cell>
          <cell r="DG296">
            <v>1804616.9333333331</v>
          </cell>
          <cell r="DH296">
            <v>1804616.9333333331</v>
          </cell>
          <cell r="DI296">
            <v>1804116.9333333331</v>
          </cell>
          <cell r="DJ296">
            <v>1734268.4441666668</v>
          </cell>
          <cell r="DK296">
            <v>1734268.4441666668</v>
          </cell>
          <cell r="DL296">
            <v>1734268.4441666668</v>
          </cell>
          <cell r="DM296">
            <v>1734268.4441666668</v>
          </cell>
          <cell r="DN296">
            <v>1734268.4441666668</v>
          </cell>
          <cell r="DO296">
            <v>1734268.4441666668</v>
          </cell>
          <cell r="DP296">
            <v>1734268.4441666668</v>
          </cell>
          <cell r="DQ296">
            <v>1734268.4441666668</v>
          </cell>
          <cell r="DR296">
            <v>1734268.4441666668</v>
          </cell>
          <cell r="DS296">
            <v>1734268.4441666668</v>
          </cell>
          <cell r="DT296">
            <v>1734268.4441666668</v>
          </cell>
          <cell r="DU296">
            <v>1734268.4441666668</v>
          </cell>
          <cell r="DV296">
            <v>1778023.41</v>
          </cell>
          <cell r="DW296">
            <v>1778023.41</v>
          </cell>
          <cell r="DX296">
            <v>1778023.41</v>
          </cell>
          <cell r="DY296">
            <v>1778023.41</v>
          </cell>
          <cell r="DZ296">
            <v>1778023.41</v>
          </cell>
          <cell r="EA296">
            <v>1778023.41</v>
          </cell>
          <cell r="EB296">
            <v>1778023.41</v>
          </cell>
          <cell r="EC296">
            <v>1778023.41</v>
          </cell>
          <cell r="ED296">
            <v>1778023.41</v>
          </cell>
          <cell r="EE296">
            <v>1778023.41</v>
          </cell>
          <cell r="EF296">
            <v>1778023.41</v>
          </cell>
          <cell r="EG296">
            <v>1778023.41</v>
          </cell>
          <cell r="EH296">
            <v>1415131.31</v>
          </cell>
          <cell r="EI296">
            <v>1415131.31</v>
          </cell>
          <cell r="EJ296">
            <v>1415131.31</v>
          </cell>
          <cell r="EK296">
            <v>1415131.31</v>
          </cell>
          <cell r="EL296">
            <v>1415131.31</v>
          </cell>
          <cell r="EM296">
            <v>1415131.31</v>
          </cell>
          <cell r="EN296">
            <v>2122696.9700000002</v>
          </cell>
          <cell r="EO296">
            <v>2122696.9700000002</v>
          </cell>
          <cell r="EP296">
            <v>2122696.9700000002</v>
          </cell>
          <cell r="EQ296">
            <v>2122696.9700000002</v>
          </cell>
          <cell r="ER296">
            <v>2122696.9700000002</v>
          </cell>
          <cell r="ES296">
            <v>2122696.9700000002</v>
          </cell>
          <cell r="ET296">
            <v>1860319.3983333334</v>
          </cell>
          <cell r="EU296">
            <v>1860319.3983333334</v>
          </cell>
          <cell r="EV296">
            <v>1860319.3983333334</v>
          </cell>
          <cell r="EW296">
            <v>1860319.3983333334</v>
          </cell>
          <cell r="EX296">
            <v>1860319.3983333334</v>
          </cell>
          <cell r="EY296">
            <v>1860319.3983333334</v>
          </cell>
          <cell r="EZ296">
            <v>1860319.3983333334</v>
          </cell>
          <cell r="FA296">
            <v>1860319.3983333334</v>
          </cell>
          <cell r="FB296">
            <v>1850732.9058333328</v>
          </cell>
          <cell r="FC296">
            <v>1850732.9058333328</v>
          </cell>
          <cell r="FD296">
            <v>1850732.9058333328</v>
          </cell>
          <cell r="FE296">
            <v>1850732.9058333328</v>
          </cell>
          <cell r="FF296">
            <v>1931829.4616666667</v>
          </cell>
          <cell r="FG296">
            <v>1929704.3816666668</v>
          </cell>
          <cell r="FH296">
            <v>1921162.7116666667</v>
          </cell>
          <cell r="FI296">
            <v>1920662.7116666667</v>
          </cell>
          <cell r="FJ296">
            <v>1927678.7016666669</v>
          </cell>
          <cell r="FK296">
            <v>1927612.7316666667</v>
          </cell>
          <cell r="FL296">
            <v>1934953.7116666667</v>
          </cell>
          <cell r="FM296">
            <v>1934887.7116666667</v>
          </cell>
          <cell r="FN296">
            <v>1926953.7016666669</v>
          </cell>
          <cell r="FO296">
            <v>1926887.7016666669</v>
          </cell>
          <cell r="FP296">
            <v>1926953.7016666669</v>
          </cell>
          <cell r="FQ296">
            <v>1908616.3716666668</v>
          </cell>
          <cell r="FR296">
            <v>23117903.600000001</v>
          </cell>
        </row>
        <row r="297">
          <cell r="D297" t="str">
            <v>4151p</v>
          </cell>
          <cell r="E297" t="str">
            <v>Tekuće održavanje javne infrastrukture</v>
          </cell>
          <cell r="F297"/>
          <cell r="G297"/>
          <cell r="H297"/>
          <cell r="I297"/>
          <cell r="J297"/>
          <cell r="K297"/>
          <cell r="L297"/>
          <cell r="M297"/>
          <cell r="N297"/>
          <cell r="O297"/>
          <cell r="P297"/>
          <cell r="Q297"/>
          <cell r="R297"/>
          <cell r="S297"/>
          <cell r="T297"/>
          <cell r="U297"/>
          <cell r="V297"/>
          <cell r="W297"/>
          <cell r="X297"/>
          <cell r="Y297"/>
          <cell r="Z297"/>
          <cell r="AA297"/>
          <cell r="AB297"/>
          <cell r="AC297"/>
          <cell r="AD297"/>
          <cell r="AE297"/>
          <cell r="AF297"/>
          <cell r="AG297"/>
          <cell r="AH297"/>
          <cell r="AI297"/>
          <cell r="AJ297"/>
          <cell r="AK297"/>
          <cell r="AL297"/>
          <cell r="AM297"/>
          <cell r="AN297"/>
          <cell r="AO297"/>
          <cell r="AP297"/>
          <cell r="AQ297"/>
          <cell r="AR297"/>
          <cell r="AS297"/>
          <cell r="AT297"/>
          <cell r="AU297"/>
          <cell r="AV297"/>
          <cell r="AW297"/>
          <cell r="AX297"/>
          <cell r="AY297"/>
          <cell r="AZ297"/>
          <cell r="BA297"/>
          <cell r="BB297"/>
          <cell r="BC297"/>
          <cell r="BD297"/>
          <cell r="BE297"/>
          <cell r="BF297"/>
          <cell r="BG297"/>
          <cell r="BH297"/>
          <cell r="BI297"/>
          <cell r="BJ297"/>
          <cell r="BK297"/>
          <cell r="BL297"/>
          <cell r="BM297"/>
          <cell r="BN297"/>
          <cell r="BO297"/>
          <cell r="BP297"/>
          <cell r="BQ297"/>
          <cell r="BR297"/>
          <cell r="BS297"/>
          <cell r="BT297"/>
          <cell r="BU297"/>
          <cell r="BV297"/>
          <cell r="BW297"/>
          <cell r="BX297"/>
          <cell r="BY297"/>
          <cell r="BZ297"/>
          <cell r="CA297"/>
          <cell r="CB297"/>
          <cell r="CC297"/>
          <cell r="CD297"/>
          <cell r="CE297"/>
          <cell r="CF297"/>
          <cell r="CG297"/>
          <cell r="CH297"/>
          <cell r="CI297"/>
          <cell r="CJ297"/>
          <cell r="CK297"/>
          <cell r="CL297">
            <v>1379583.3333333333</v>
          </cell>
          <cell r="CM297">
            <v>1379583.3333333333</v>
          </cell>
          <cell r="CN297">
            <v>1379583.3333333333</v>
          </cell>
          <cell r="CO297">
            <v>1379583.3333333333</v>
          </cell>
          <cell r="CP297">
            <v>1379583.3333333333</v>
          </cell>
          <cell r="CQ297">
            <v>1379583.3333333333</v>
          </cell>
          <cell r="CR297">
            <v>1379583.3333333333</v>
          </cell>
          <cell r="CS297">
            <v>1379583.3333333333</v>
          </cell>
          <cell r="CT297">
            <v>1379583.3333333333</v>
          </cell>
          <cell r="CU297">
            <v>1379583.3333333333</v>
          </cell>
          <cell r="CV297">
            <v>1379583.3333333333</v>
          </cell>
          <cell r="CW297">
            <v>1379583.3333333333</v>
          </cell>
          <cell r="CX297">
            <v>1391775.75</v>
          </cell>
          <cell r="CY297">
            <v>1391775.75</v>
          </cell>
          <cell r="CZ297">
            <v>1391775.75</v>
          </cell>
          <cell r="DA297">
            <v>1391775.75</v>
          </cell>
          <cell r="DB297">
            <v>1391775.75</v>
          </cell>
          <cell r="DC297">
            <v>1391775.75</v>
          </cell>
          <cell r="DD297">
            <v>1391775.75</v>
          </cell>
          <cell r="DE297">
            <v>1391775.75</v>
          </cell>
          <cell r="DF297">
            <v>1391775.75</v>
          </cell>
          <cell r="DG297">
            <v>1391775.75</v>
          </cell>
          <cell r="DH297">
            <v>1391775.75</v>
          </cell>
          <cell r="DI297">
            <v>1391275.75</v>
          </cell>
          <cell r="DJ297">
            <v>1367666.6666666667</v>
          </cell>
          <cell r="DK297">
            <v>1367666.6666666667</v>
          </cell>
          <cell r="DL297">
            <v>1367666.6666666667</v>
          </cell>
          <cell r="DM297">
            <v>1367666.6666666667</v>
          </cell>
          <cell r="DN297">
            <v>1367666.6666666667</v>
          </cell>
          <cell r="DO297">
            <v>1367666.6666666667</v>
          </cell>
          <cell r="DP297">
            <v>1367666.6666666667</v>
          </cell>
          <cell r="DQ297">
            <v>1367666.6666666667</v>
          </cell>
          <cell r="DR297">
            <v>1367666.6666666667</v>
          </cell>
          <cell r="DS297">
            <v>1367666.6666666667</v>
          </cell>
          <cell r="DT297">
            <v>1367666.6666666667</v>
          </cell>
          <cell r="DU297">
            <v>1367666.6666666667</v>
          </cell>
          <cell r="DV297"/>
          <cell r="DW297"/>
          <cell r="DX297"/>
          <cell r="DY297"/>
          <cell r="DZ297"/>
          <cell r="EA297"/>
          <cell r="EB297"/>
          <cell r="EC297"/>
          <cell r="ED297"/>
          <cell r="EE297"/>
          <cell r="EF297"/>
          <cell r="EG297"/>
          <cell r="EH297"/>
          <cell r="EI297"/>
          <cell r="EJ297"/>
          <cell r="EK297"/>
          <cell r="EL297"/>
          <cell r="EM297"/>
          <cell r="EN297"/>
          <cell r="EO297"/>
          <cell r="EP297"/>
          <cell r="EQ297"/>
          <cell r="ER297"/>
          <cell r="ES297"/>
        </row>
        <row r="298">
          <cell r="D298" t="str">
            <v>4152p</v>
          </cell>
          <cell r="E298" t="str">
            <v>Tekuće održavanje građevinskih objekata</v>
          </cell>
          <cell r="F298"/>
          <cell r="G298"/>
          <cell r="H298"/>
          <cell r="I298"/>
          <cell r="J298"/>
          <cell r="K298"/>
          <cell r="L298"/>
          <cell r="M298"/>
          <cell r="N298"/>
          <cell r="O298"/>
          <cell r="P298"/>
          <cell r="Q298"/>
          <cell r="R298"/>
          <cell r="S298"/>
          <cell r="T298"/>
          <cell r="U298"/>
          <cell r="V298"/>
          <cell r="W298"/>
          <cell r="X298"/>
          <cell r="Y298"/>
          <cell r="Z298"/>
          <cell r="AA298"/>
          <cell r="AB298"/>
          <cell r="AC298"/>
          <cell r="AD298"/>
          <cell r="AE298"/>
          <cell r="AF298"/>
          <cell r="AG298"/>
          <cell r="AH298"/>
          <cell r="AI298"/>
          <cell r="AJ298"/>
          <cell r="AK298"/>
          <cell r="AL298"/>
          <cell r="AM298"/>
          <cell r="AN298"/>
          <cell r="AO298"/>
          <cell r="AP298"/>
          <cell r="AQ298"/>
          <cell r="AR298"/>
          <cell r="AS298"/>
          <cell r="AT298"/>
          <cell r="AU298"/>
          <cell r="AV298"/>
          <cell r="AW298"/>
          <cell r="AX298"/>
          <cell r="AY298"/>
          <cell r="AZ298"/>
          <cell r="BA298"/>
          <cell r="BB298"/>
          <cell r="BC298"/>
          <cell r="BD298"/>
          <cell r="BE298"/>
          <cell r="BF298"/>
          <cell r="BG298"/>
          <cell r="BH298"/>
          <cell r="BI298"/>
          <cell r="BJ298"/>
          <cell r="BK298"/>
          <cell r="BL298"/>
          <cell r="BM298"/>
          <cell r="BN298"/>
          <cell r="BO298"/>
          <cell r="BP298"/>
          <cell r="BQ298"/>
          <cell r="BR298"/>
          <cell r="BS298"/>
          <cell r="BT298"/>
          <cell r="BU298"/>
          <cell r="BV298"/>
          <cell r="BW298"/>
          <cell r="BX298"/>
          <cell r="BY298"/>
          <cell r="BZ298"/>
          <cell r="CA298"/>
          <cell r="CB298"/>
          <cell r="CC298"/>
          <cell r="CD298"/>
          <cell r="CE298"/>
          <cell r="CF298"/>
          <cell r="CG298"/>
          <cell r="CH298"/>
          <cell r="CI298"/>
          <cell r="CJ298"/>
          <cell r="CK298"/>
          <cell r="CL298">
            <v>119125.75833333335</v>
          </cell>
          <cell r="CM298">
            <v>119125.75833333335</v>
          </cell>
          <cell r="CN298">
            <v>119125.75833333335</v>
          </cell>
          <cell r="CO298">
            <v>119125.75833333335</v>
          </cell>
          <cell r="CP298">
            <v>119125.75833333335</v>
          </cell>
          <cell r="CQ298">
            <v>119125.75833333335</v>
          </cell>
          <cell r="CR298">
            <v>119125.75833333335</v>
          </cell>
          <cell r="CS298">
            <v>119125.75833333335</v>
          </cell>
          <cell r="CT298">
            <v>119125.75833333335</v>
          </cell>
          <cell r="CU298">
            <v>119125.75833333335</v>
          </cell>
          <cell r="CV298">
            <v>119125.75833333335</v>
          </cell>
          <cell r="CW298">
            <v>119125.75833333335</v>
          </cell>
          <cell r="CX298">
            <v>125527.68416666666</v>
          </cell>
          <cell r="CY298">
            <v>125527.68416666666</v>
          </cell>
          <cell r="CZ298">
            <v>125527.68416666666</v>
          </cell>
          <cell r="DA298">
            <v>125527.68416666666</v>
          </cell>
          <cell r="DB298">
            <v>125527.68416666666</v>
          </cell>
          <cell r="DC298">
            <v>125527.68416666666</v>
          </cell>
          <cell r="DD298">
            <v>125527.68416666666</v>
          </cell>
          <cell r="DE298">
            <v>125527.68416666666</v>
          </cell>
          <cell r="DF298">
            <v>125527.68416666666</v>
          </cell>
          <cell r="DG298">
            <v>125527.68416666666</v>
          </cell>
          <cell r="DH298">
            <v>125527.68416666666</v>
          </cell>
          <cell r="DI298">
            <v>125527.68416666666</v>
          </cell>
          <cell r="DJ298">
            <v>122583.6125</v>
          </cell>
          <cell r="DK298">
            <v>122583.6125</v>
          </cell>
          <cell r="DL298">
            <v>122583.6125</v>
          </cell>
          <cell r="DM298">
            <v>122583.6125</v>
          </cell>
          <cell r="DN298">
            <v>122583.6125</v>
          </cell>
          <cell r="DO298">
            <v>122583.6125</v>
          </cell>
          <cell r="DP298">
            <v>122583.6125</v>
          </cell>
          <cell r="DQ298">
            <v>122583.6125</v>
          </cell>
          <cell r="DR298">
            <v>122583.6125</v>
          </cell>
          <cell r="DS298">
            <v>122583.6125</v>
          </cell>
          <cell r="DT298">
            <v>122583.6125</v>
          </cell>
          <cell r="DU298">
            <v>122583.6125</v>
          </cell>
          <cell r="DV298"/>
          <cell r="DW298"/>
          <cell r="DX298"/>
          <cell r="DY298"/>
          <cell r="DZ298"/>
          <cell r="EA298"/>
          <cell r="EB298"/>
          <cell r="EC298"/>
          <cell r="ED298"/>
          <cell r="EE298"/>
          <cell r="EF298"/>
          <cell r="EG298"/>
          <cell r="EH298"/>
          <cell r="EI298"/>
          <cell r="EJ298"/>
          <cell r="EK298"/>
          <cell r="EL298"/>
          <cell r="EM298"/>
          <cell r="EN298"/>
          <cell r="EO298"/>
          <cell r="EP298"/>
          <cell r="EQ298"/>
          <cell r="ER298"/>
          <cell r="ES298"/>
        </row>
        <row r="299">
          <cell r="D299" t="str">
            <v>4153p</v>
          </cell>
          <cell r="E299" t="str">
            <v>Tekuće održavanje opreme</v>
          </cell>
          <cell r="F299"/>
          <cell r="G299"/>
          <cell r="H299"/>
          <cell r="I299"/>
          <cell r="J299"/>
          <cell r="K299"/>
          <cell r="L299"/>
          <cell r="M299"/>
          <cell r="N299"/>
          <cell r="O299"/>
          <cell r="P299"/>
          <cell r="Q299"/>
          <cell r="R299"/>
          <cell r="S299"/>
          <cell r="T299"/>
          <cell r="U299"/>
          <cell r="V299"/>
          <cell r="W299"/>
          <cell r="X299"/>
          <cell r="Y299"/>
          <cell r="Z299"/>
          <cell r="AA299"/>
          <cell r="AB299"/>
          <cell r="AC299"/>
          <cell r="AD299"/>
          <cell r="AE299"/>
          <cell r="AF299"/>
          <cell r="AG299"/>
          <cell r="AH299"/>
          <cell r="AI299"/>
          <cell r="AJ299"/>
          <cell r="AK299"/>
          <cell r="AL299"/>
          <cell r="AM299"/>
          <cell r="AN299"/>
          <cell r="AO299"/>
          <cell r="AP299"/>
          <cell r="AQ299"/>
          <cell r="AR299"/>
          <cell r="AS299"/>
          <cell r="AT299"/>
          <cell r="AU299"/>
          <cell r="AV299"/>
          <cell r="AW299"/>
          <cell r="AX299"/>
          <cell r="AY299"/>
          <cell r="AZ299"/>
          <cell r="BA299"/>
          <cell r="BB299"/>
          <cell r="BC299"/>
          <cell r="BD299"/>
          <cell r="BE299"/>
          <cell r="BF299"/>
          <cell r="BG299"/>
          <cell r="BH299"/>
          <cell r="BI299"/>
          <cell r="BJ299"/>
          <cell r="BK299"/>
          <cell r="BL299"/>
          <cell r="BM299"/>
          <cell r="BN299"/>
          <cell r="BO299"/>
          <cell r="BP299"/>
          <cell r="BQ299"/>
          <cell r="BR299"/>
          <cell r="BS299"/>
          <cell r="BT299"/>
          <cell r="BU299"/>
          <cell r="BV299"/>
          <cell r="BW299"/>
          <cell r="BX299"/>
          <cell r="BY299"/>
          <cell r="BZ299"/>
          <cell r="CA299"/>
          <cell r="CB299"/>
          <cell r="CC299"/>
          <cell r="CD299"/>
          <cell r="CE299"/>
          <cell r="CF299"/>
          <cell r="CG299"/>
          <cell r="CH299"/>
          <cell r="CI299"/>
          <cell r="CJ299"/>
          <cell r="CK299"/>
          <cell r="CL299">
            <v>206847.57916666669</v>
          </cell>
          <cell r="CM299">
            <v>206847.57916666669</v>
          </cell>
          <cell r="CN299">
            <v>206847.57916666669</v>
          </cell>
          <cell r="CO299">
            <v>206847.57916666669</v>
          </cell>
          <cell r="CP299">
            <v>206847.57916666669</v>
          </cell>
          <cell r="CQ299">
            <v>206847.57916666669</v>
          </cell>
          <cell r="CR299">
            <v>206847.57916666669</v>
          </cell>
          <cell r="CS299">
            <v>206847.57916666669</v>
          </cell>
          <cell r="CT299">
            <v>206847.57916666669</v>
          </cell>
          <cell r="CU299">
            <v>206847.57916666669</v>
          </cell>
          <cell r="CV299">
            <v>206847.57916666669</v>
          </cell>
          <cell r="CW299">
            <v>206847.57916666669</v>
          </cell>
          <cell r="CX299">
            <v>287313.49916666659</v>
          </cell>
          <cell r="CY299">
            <v>287313.49916666659</v>
          </cell>
          <cell r="CZ299">
            <v>287313.49916666659</v>
          </cell>
          <cell r="DA299">
            <v>287313.49916666659</v>
          </cell>
          <cell r="DB299">
            <v>287313.49916666659</v>
          </cell>
          <cell r="DC299">
            <v>287313.49916666659</v>
          </cell>
          <cell r="DD299">
            <v>287313.49916666659</v>
          </cell>
          <cell r="DE299">
            <v>287313.49916666659</v>
          </cell>
          <cell r="DF299">
            <v>287313.49916666659</v>
          </cell>
          <cell r="DG299">
            <v>287313.49916666659</v>
          </cell>
          <cell r="DH299">
            <v>287313.49916666659</v>
          </cell>
          <cell r="DI299">
            <v>287313.49916666659</v>
          </cell>
          <cell r="DJ299">
            <v>244018.16500000001</v>
          </cell>
          <cell r="DK299">
            <v>244018.16500000001</v>
          </cell>
          <cell r="DL299">
            <v>244018.16500000001</v>
          </cell>
          <cell r="DM299">
            <v>244018.16500000001</v>
          </cell>
          <cell r="DN299">
            <v>244018.16500000001</v>
          </cell>
          <cell r="DO299">
            <v>244018.16500000001</v>
          </cell>
          <cell r="DP299">
            <v>244018.16500000001</v>
          </cell>
          <cell r="DQ299">
            <v>244018.16500000001</v>
          </cell>
          <cell r="DR299">
            <v>244018.16500000001</v>
          </cell>
          <cell r="DS299">
            <v>244018.16500000001</v>
          </cell>
          <cell r="DT299">
            <v>244018.16500000001</v>
          </cell>
          <cell r="DU299">
            <v>244018.16500000001</v>
          </cell>
          <cell r="DV299"/>
          <cell r="DW299"/>
          <cell r="DX299"/>
          <cell r="DY299"/>
          <cell r="DZ299"/>
          <cell r="EA299"/>
          <cell r="EB299"/>
          <cell r="EC299"/>
          <cell r="ED299"/>
          <cell r="EE299"/>
          <cell r="EF299"/>
          <cell r="EG299"/>
          <cell r="EH299"/>
          <cell r="EI299"/>
          <cell r="EJ299"/>
          <cell r="EK299"/>
          <cell r="EL299"/>
          <cell r="EM299"/>
          <cell r="EN299"/>
          <cell r="EO299"/>
          <cell r="EP299"/>
          <cell r="EQ299"/>
          <cell r="ER299"/>
          <cell r="ES299"/>
        </row>
        <row r="300">
          <cell r="A300"/>
          <cell r="B300"/>
          <cell r="C300">
            <v>416</v>
          </cell>
          <cell r="D300" t="str">
            <v>416p</v>
          </cell>
          <cell r="E300" t="str">
            <v>Kamate</v>
          </cell>
          <cell r="F300"/>
          <cell r="G300"/>
          <cell r="H300"/>
          <cell r="I300"/>
          <cell r="J300"/>
          <cell r="K300"/>
          <cell r="L300"/>
          <cell r="M300"/>
          <cell r="N300"/>
          <cell r="O300"/>
          <cell r="P300"/>
          <cell r="Q300"/>
          <cell r="R300"/>
          <cell r="S300"/>
          <cell r="T300"/>
          <cell r="U300"/>
          <cell r="V300"/>
          <cell r="W300"/>
          <cell r="X300"/>
          <cell r="Y300"/>
          <cell r="Z300"/>
          <cell r="AA300"/>
          <cell r="AB300"/>
          <cell r="AC300"/>
          <cell r="AD300"/>
          <cell r="AE300"/>
          <cell r="AF300"/>
          <cell r="AG300"/>
          <cell r="AH300"/>
          <cell r="AI300"/>
          <cell r="AJ300"/>
          <cell r="AK300"/>
          <cell r="AL300"/>
          <cell r="AM300"/>
          <cell r="AN300"/>
          <cell r="AO300"/>
          <cell r="AP300"/>
          <cell r="AQ300"/>
          <cell r="AR300"/>
          <cell r="AS300"/>
          <cell r="AT300"/>
          <cell r="AU300"/>
          <cell r="AV300"/>
          <cell r="AW300"/>
          <cell r="AX300"/>
          <cell r="AY300"/>
          <cell r="AZ300"/>
          <cell r="BA300"/>
          <cell r="BB300"/>
          <cell r="BC300"/>
          <cell r="BD300"/>
          <cell r="BE300"/>
          <cell r="BF300"/>
          <cell r="BG300"/>
          <cell r="BH300"/>
          <cell r="BI300"/>
          <cell r="BJ300"/>
          <cell r="BK300"/>
          <cell r="BL300"/>
          <cell r="BM300"/>
          <cell r="BN300"/>
          <cell r="BO300"/>
          <cell r="BP300"/>
          <cell r="BQ300"/>
          <cell r="BR300"/>
          <cell r="BS300"/>
          <cell r="BT300"/>
          <cell r="BU300"/>
          <cell r="BV300"/>
          <cell r="BW300"/>
          <cell r="BX300"/>
          <cell r="BY300"/>
          <cell r="BZ300"/>
          <cell r="CA300"/>
          <cell r="CB300"/>
          <cell r="CC300"/>
          <cell r="CD300"/>
          <cell r="CE300"/>
          <cell r="CF300"/>
          <cell r="CG300"/>
          <cell r="CH300"/>
          <cell r="CI300"/>
          <cell r="CJ300"/>
          <cell r="CK300"/>
          <cell r="CL300">
            <v>5866967.2749999994</v>
          </cell>
          <cell r="CM300">
            <v>5866967.2749999994</v>
          </cell>
          <cell r="CN300">
            <v>5866967.2749999994</v>
          </cell>
          <cell r="CO300">
            <v>5866967.2749999994</v>
          </cell>
          <cell r="CP300">
            <v>5866967.2749999994</v>
          </cell>
          <cell r="CQ300">
            <v>5866967.2749999994</v>
          </cell>
          <cell r="CR300">
            <v>5866967.2749999994</v>
          </cell>
          <cell r="CS300">
            <v>5866967.2749999994</v>
          </cell>
          <cell r="CT300">
            <v>5866967.2749999994</v>
          </cell>
          <cell r="CU300">
            <v>5866967.2749999994</v>
          </cell>
          <cell r="CV300">
            <v>5866967.2749999994</v>
          </cell>
          <cell r="CW300">
            <v>5866967.2749999994</v>
          </cell>
          <cell r="CX300">
            <v>6297113.5108333332</v>
          </cell>
          <cell r="CY300">
            <v>6297113.5108333332</v>
          </cell>
          <cell r="CZ300">
            <v>6297113.5108333332</v>
          </cell>
          <cell r="DA300">
            <v>6297113.5108333332</v>
          </cell>
          <cell r="DB300">
            <v>6297113.5108333332</v>
          </cell>
          <cell r="DC300">
            <v>6297113.5108333332</v>
          </cell>
          <cell r="DD300">
            <v>6297113.5108333332</v>
          </cell>
          <cell r="DE300">
            <v>6297113.5108333332</v>
          </cell>
          <cell r="DF300">
            <v>6297113.5108333332</v>
          </cell>
          <cell r="DG300">
            <v>6297113.5108333332</v>
          </cell>
          <cell r="DH300">
            <v>6297113.5108333332</v>
          </cell>
          <cell r="DI300">
            <v>6297113.5108333332</v>
          </cell>
          <cell r="DJ300">
            <v>6313823.6641666666</v>
          </cell>
          <cell r="DK300">
            <v>6313823.6641666666</v>
          </cell>
          <cell r="DL300">
            <v>6313823.6641666666</v>
          </cell>
          <cell r="DM300">
            <v>6313823.6641666666</v>
          </cell>
          <cell r="DN300">
            <v>6313823.6641666666</v>
          </cell>
          <cell r="DO300">
            <v>6313823.6641666666</v>
          </cell>
          <cell r="DP300">
            <v>6313823.6641666666</v>
          </cell>
          <cell r="DQ300">
            <v>6313823.6641666666</v>
          </cell>
          <cell r="DR300">
            <v>6313823.6641666666</v>
          </cell>
          <cell r="DS300">
            <v>6313823.6641666666</v>
          </cell>
          <cell r="DT300">
            <v>6313823.6641666666</v>
          </cell>
          <cell r="DU300">
            <v>6313823.6641666666</v>
          </cell>
          <cell r="DV300">
            <v>6374029.6833333336</v>
          </cell>
          <cell r="DW300">
            <v>6374029.6833333336</v>
          </cell>
          <cell r="DX300">
            <v>6374029.6833333336</v>
          </cell>
          <cell r="DY300">
            <v>6374029.6833333336</v>
          </cell>
          <cell r="DZ300">
            <v>6374029.6833333336</v>
          </cell>
          <cell r="EA300">
            <v>6374029.6833333336</v>
          </cell>
          <cell r="EB300">
            <v>6374029.6833333336</v>
          </cell>
          <cell r="EC300">
            <v>6374029.6833333336</v>
          </cell>
          <cell r="ED300">
            <v>6374029.6833333336</v>
          </cell>
          <cell r="EE300">
            <v>6374029.6833333336</v>
          </cell>
          <cell r="EF300">
            <v>6374029.6833333336</v>
          </cell>
          <cell r="EG300">
            <v>6374029.6833333336</v>
          </cell>
          <cell r="EH300">
            <v>3333757.43</v>
          </cell>
          <cell r="EI300">
            <v>1096671.53</v>
          </cell>
          <cell r="EJ300">
            <v>36126290.18</v>
          </cell>
          <cell r="EK300">
            <v>21246911.27</v>
          </cell>
          <cell r="EL300">
            <v>16205436.859999999</v>
          </cell>
          <cell r="EM300">
            <v>2300084.98</v>
          </cell>
          <cell r="EN300">
            <v>5535297.3899999997</v>
          </cell>
          <cell r="EO300">
            <v>1275261.51</v>
          </cell>
          <cell r="EP300">
            <v>1875594.36</v>
          </cell>
          <cell r="EQ300">
            <v>394180.91</v>
          </cell>
          <cell r="ER300">
            <v>3829719.18</v>
          </cell>
          <cell r="ES300">
            <v>2144420.31</v>
          </cell>
          <cell r="ET300">
            <v>7122725</v>
          </cell>
          <cell r="EU300">
            <v>7122725</v>
          </cell>
          <cell r="EV300">
            <v>7122725</v>
          </cell>
          <cell r="EW300">
            <v>7122725</v>
          </cell>
          <cell r="EX300">
            <v>7122725</v>
          </cell>
          <cell r="EY300">
            <v>7122725</v>
          </cell>
          <cell r="EZ300">
            <v>7122725</v>
          </cell>
          <cell r="FA300">
            <v>7122725</v>
          </cell>
          <cell r="FB300">
            <v>7615225</v>
          </cell>
          <cell r="FC300">
            <v>7615225</v>
          </cell>
          <cell r="FD300">
            <v>7615225</v>
          </cell>
          <cell r="FE300">
            <v>7615225</v>
          </cell>
          <cell r="FF300">
            <v>7980725.0000000009</v>
          </cell>
          <cell r="FG300">
            <v>986719.96000000054</v>
          </cell>
          <cell r="FH300">
            <v>28101499.100000001</v>
          </cell>
          <cell r="FI300">
            <v>18499732.100000001</v>
          </cell>
          <cell r="FJ300">
            <v>14045836.270000001</v>
          </cell>
          <cell r="FK300">
            <v>1973802.6600000008</v>
          </cell>
          <cell r="FL300">
            <v>8764475.7899999991</v>
          </cell>
          <cell r="FM300">
            <v>1297206.1400000008</v>
          </cell>
          <cell r="FN300">
            <v>3140325.8000000007</v>
          </cell>
          <cell r="FO300">
            <v>1321292.0800000008</v>
          </cell>
          <cell r="FP300">
            <v>7803737.330000001</v>
          </cell>
          <cell r="FQ300">
            <v>1837347.7700000007</v>
          </cell>
          <cell r="FR300">
            <v>95752699.999999985</v>
          </cell>
        </row>
        <row r="301">
          <cell r="D301" t="str">
            <v>4161p</v>
          </cell>
          <cell r="E301" t="str">
            <v>Kamate rezidentima</v>
          </cell>
          <cell r="F301"/>
          <cell r="G301"/>
          <cell r="H301"/>
          <cell r="I301"/>
          <cell r="J301"/>
          <cell r="K301"/>
          <cell r="L301"/>
          <cell r="M301"/>
          <cell r="N301"/>
          <cell r="O301"/>
          <cell r="P301"/>
          <cell r="Q301"/>
          <cell r="R301"/>
          <cell r="S301"/>
          <cell r="T301"/>
          <cell r="U301"/>
          <cell r="V301"/>
          <cell r="W301"/>
          <cell r="X301"/>
          <cell r="Y301"/>
          <cell r="Z301"/>
          <cell r="AA301"/>
          <cell r="AB301"/>
          <cell r="AC301"/>
          <cell r="AD301"/>
          <cell r="AE301"/>
          <cell r="AF301"/>
          <cell r="AG301"/>
          <cell r="AH301"/>
          <cell r="AI301"/>
          <cell r="AJ301"/>
          <cell r="AK301"/>
          <cell r="AL301"/>
          <cell r="AM301"/>
          <cell r="AN301"/>
          <cell r="AO301"/>
          <cell r="AP301"/>
          <cell r="AQ301"/>
          <cell r="AR301"/>
          <cell r="AS301"/>
          <cell r="AT301"/>
          <cell r="AU301"/>
          <cell r="AV301"/>
          <cell r="AW301"/>
          <cell r="AX301"/>
          <cell r="AY301"/>
          <cell r="AZ301"/>
          <cell r="BA301"/>
          <cell r="BB301"/>
          <cell r="BC301"/>
          <cell r="BD301"/>
          <cell r="BE301"/>
          <cell r="BF301"/>
          <cell r="BG301"/>
          <cell r="BH301"/>
          <cell r="BI301"/>
          <cell r="BJ301"/>
          <cell r="BK301"/>
          <cell r="BL301"/>
          <cell r="BM301"/>
          <cell r="BN301"/>
          <cell r="BO301"/>
          <cell r="BP301"/>
          <cell r="BQ301"/>
          <cell r="BR301"/>
          <cell r="BS301"/>
          <cell r="BT301"/>
          <cell r="BU301"/>
          <cell r="BV301"/>
          <cell r="BW301"/>
          <cell r="BX301"/>
          <cell r="BY301"/>
          <cell r="BZ301"/>
          <cell r="CA301"/>
          <cell r="CB301"/>
          <cell r="CC301"/>
          <cell r="CD301"/>
          <cell r="CE301"/>
          <cell r="CF301"/>
          <cell r="CG301"/>
          <cell r="CH301"/>
          <cell r="CI301"/>
          <cell r="CJ301"/>
          <cell r="CK301"/>
          <cell r="CL301">
            <v>498500</v>
          </cell>
          <cell r="CM301">
            <v>498500</v>
          </cell>
          <cell r="CN301">
            <v>498500</v>
          </cell>
          <cell r="CO301">
            <v>498500</v>
          </cell>
          <cell r="CP301">
            <v>498500</v>
          </cell>
          <cell r="CQ301">
            <v>498500</v>
          </cell>
          <cell r="CR301">
            <v>498500</v>
          </cell>
          <cell r="CS301">
            <v>498500</v>
          </cell>
          <cell r="CT301">
            <v>498500</v>
          </cell>
          <cell r="CU301">
            <v>498500</v>
          </cell>
          <cell r="CV301">
            <v>498500</v>
          </cell>
          <cell r="CW301">
            <v>498500</v>
          </cell>
          <cell r="CX301">
            <v>817754.84511759283</v>
          </cell>
          <cell r="CY301">
            <v>817754.84511759283</v>
          </cell>
          <cell r="CZ301">
            <v>817754.84511759283</v>
          </cell>
          <cell r="DA301">
            <v>817754.84511759283</v>
          </cell>
          <cell r="DB301">
            <v>817754.84511759283</v>
          </cell>
          <cell r="DC301">
            <v>817754.84511759283</v>
          </cell>
          <cell r="DD301">
            <v>817754.84511759283</v>
          </cell>
          <cell r="DE301">
            <v>817754.84511759283</v>
          </cell>
          <cell r="DF301">
            <v>817754.84511759283</v>
          </cell>
          <cell r="DG301">
            <v>817754.84511759283</v>
          </cell>
          <cell r="DH301">
            <v>817754.84511759283</v>
          </cell>
          <cell r="DI301">
            <v>817754.84511759295</v>
          </cell>
          <cell r="DJ301">
            <v>565782.0708333333</v>
          </cell>
          <cell r="DK301">
            <v>565782.0708333333</v>
          </cell>
          <cell r="DL301">
            <v>565782.0708333333</v>
          </cell>
          <cell r="DM301">
            <v>565782.0708333333</v>
          </cell>
          <cell r="DN301">
            <v>565782.0708333333</v>
          </cell>
          <cell r="DO301">
            <v>565782.0708333333</v>
          </cell>
          <cell r="DP301">
            <v>565782.0708333333</v>
          </cell>
          <cell r="DQ301">
            <v>565782.0708333333</v>
          </cell>
          <cell r="DR301">
            <v>565782.0708333333</v>
          </cell>
          <cell r="DS301">
            <v>565782.0708333333</v>
          </cell>
          <cell r="DT301">
            <v>565782.0708333333</v>
          </cell>
          <cell r="DU301">
            <v>565782.0708333333</v>
          </cell>
          <cell r="DV301"/>
          <cell r="DW301"/>
          <cell r="DX301"/>
          <cell r="DY301"/>
          <cell r="DZ301"/>
          <cell r="EA301"/>
          <cell r="EB301"/>
          <cell r="EC301"/>
          <cell r="ED301"/>
          <cell r="EE301"/>
          <cell r="EF301"/>
          <cell r="EG301"/>
          <cell r="EH301"/>
          <cell r="EI301"/>
          <cell r="EJ301"/>
          <cell r="EK301"/>
          <cell r="EL301"/>
          <cell r="EM301"/>
          <cell r="EN301"/>
          <cell r="EO301"/>
          <cell r="EP301"/>
          <cell r="EQ301"/>
          <cell r="ER301"/>
          <cell r="ES301"/>
        </row>
        <row r="302">
          <cell r="D302" t="str">
            <v>4162p</v>
          </cell>
          <cell r="E302" t="str">
            <v>Kamate nerezidentima</v>
          </cell>
          <cell r="F302"/>
          <cell r="G302"/>
          <cell r="H302"/>
          <cell r="I302"/>
          <cell r="J302"/>
          <cell r="K302"/>
          <cell r="L302"/>
          <cell r="M302"/>
          <cell r="N302"/>
          <cell r="O302"/>
          <cell r="P302"/>
          <cell r="Q302"/>
          <cell r="R302"/>
          <cell r="S302"/>
          <cell r="T302"/>
          <cell r="U302"/>
          <cell r="V302"/>
          <cell r="W302"/>
          <cell r="X302"/>
          <cell r="Y302"/>
          <cell r="Z302"/>
          <cell r="AA302"/>
          <cell r="AB302"/>
          <cell r="AC302"/>
          <cell r="AD302"/>
          <cell r="AE302"/>
          <cell r="AF302"/>
          <cell r="AG302"/>
          <cell r="AH302"/>
          <cell r="AI302"/>
          <cell r="AJ302"/>
          <cell r="AK302"/>
          <cell r="AL302"/>
          <cell r="AM302"/>
          <cell r="AN302"/>
          <cell r="AO302"/>
          <cell r="AP302"/>
          <cell r="AQ302"/>
          <cell r="AR302"/>
          <cell r="AS302"/>
          <cell r="AT302"/>
          <cell r="AU302"/>
          <cell r="AV302"/>
          <cell r="AW302"/>
          <cell r="AX302"/>
          <cell r="AY302"/>
          <cell r="AZ302"/>
          <cell r="BA302"/>
          <cell r="BB302"/>
          <cell r="BC302"/>
          <cell r="BD302"/>
          <cell r="BE302"/>
          <cell r="BF302"/>
          <cell r="BG302"/>
          <cell r="BH302"/>
          <cell r="BI302"/>
          <cell r="BJ302"/>
          <cell r="BK302"/>
          <cell r="BL302"/>
          <cell r="BM302"/>
          <cell r="BN302"/>
          <cell r="BO302"/>
          <cell r="BP302"/>
          <cell r="BQ302"/>
          <cell r="BR302"/>
          <cell r="BS302"/>
          <cell r="BT302"/>
          <cell r="BU302"/>
          <cell r="BV302"/>
          <cell r="BW302"/>
          <cell r="BX302"/>
          <cell r="BY302"/>
          <cell r="BZ302"/>
          <cell r="CA302"/>
          <cell r="CB302"/>
          <cell r="CC302"/>
          <cell r="CD302"/>
          <cell r="CE302"/>
          <cell r="CF302"/>
          <cell r="CG302"/>
          <cell r="CH302"/>
          <cell r="CI302"/>
          <cell r="CJ302"/>
          <cell r="CK302"/>
          <cell r="CL302">
            <v>5368467.2749999994</v>
          </cell>
          <cell r="CM302">
            <v>5368467.2749999994</v>
          </cell>
          <cell r="CN302">
            <v>5368467.2749999994</v>
          </cell>
          <cell r="CO302">
            <v>5368467.2749999994</v>
          </cell>
          <cell r="CP302">
            <v>5368467.2749999994</v>
          </cell>
          <cell r="CQ302">
            <v>5368467.2749999994</v>
          </cell>
          <cell r="CR302">
            <v>5368467.2749999994</v>
          </cell>
          <cell r="CS302">
            <v>5368467.2749999994</v>
          </cell>
          <cell r="CT302">
            <v>5368467.2749999994</v>
          </cell>
          <cell r="CU302">
            <v>5368467.2749999994</v>
          </cell>
          <cell r="CV302">
            <v>5368467.2749999994</v>
          </cell>
          <cell r="CW302">
            <v>5368467.2749999994</v>
          </cell>
          <cell r="CX302">
            <v>5479358.6657157401</v>
          </cell>
          <cell r="CY302">
            <v>5479358.6657157401</v>
          </cell>
          <cell r="CZ302">
            <v>5479358.6657157401</v>
          </cell>
          <cell r="DA302">
            <v>5479358.6657157401</v>
          </cell>
          <cell r="DB302">
            <v>5479358.6657157401</v>
          </cell>
          <cell r="DC302">
            <v>5479358.6657157401</v>
          </cell>
          <cell r="DD302">
            <v>5479358.6657157401</v>
          </cell>
          <cell r="DE302">
            <v>5479358.6657157401</v>
          </cell>
          <cell r="DF302">
            <v>5479358.6657157401</v>
          </cell>
          <cell r="DG302">
            <v>5479358.6657157401</v>
          </cell>
          <cell r="DH302">
            <v>5479358.6657157401</v>
          </cell>
          <cell r="DI302">
            <v>5479358.6657157401</v>
          </cell>
          <cell r="DJ302">
            <v>5748041.5933333337</v>
          </cell>
          <cell r="DK302">
            <v>5748041.5933333337</v>
          </cell>
          <cell r="DL302">
            <v>5748041.5933333337</v>
          </cell>
          <cell r="DM302">
            <v>5748041.5933333337</v>
          </cell>
          <cell r="DN302">
            <v>5748041.5933333337</v>
          </cell>
          <cell r="DO302">
            <v>5748041.5933333337</v>
          </cell>
          <cell r="DP302">
            <v>5748041.5933333337</v>
          </cell>
          <cell r="DQ302">
            <v>5748041.5933333337</v>
          </cell>
          <cell r="DR302">
            <v>5748041.5933333337</v>
          </cell>
          <cell r="DS302">
            <v>5748041.5933333337</v>
          </cell>
          <cell r="DT302">
            <v>5748041.5933333337</v>
          </cell>
          <cell r="DU302">
            <v>5748041.5933333337</v>
          </cell>
          <cell r="DV302"/>
          <cell r="DW302"/>
          <cell r="DX302"/>
          <cell r="DY302"/>
          <cell r="DZ302"/>
          <cell r="EA302"/>
          <cell r="EB302"/>
          <cell r="EC302"/>
          <cell r="ED302"/>
          <cell r="EE302"/>
          <cell r="EF302"/>
          <cell r="EG302"/>
          <cell r="EH302"/>
          <cell r="EI302"/>
          <cell r="EJ302"/>
          <cell r="EK302"/>
          <cell r="EL302"/>
          <cell r="EM302"/>
          <cell r="EN302"/>
          <cell r="EO302"/>
          <cell r="EP302"/>
          <cell r="EQ302"/>
          <cell r="ER302"/>
          <cell r="ES302"/>
        </row>
        <row r="303">
          <cell r="A303"/>
          <cell r="B303"/>
          <cell r="C303">
            <v>417</v>
          </cell>
          <cell r="D303" t="str">
            <v>417p</v>
          </cell>
          <cell r="E303" t="str">
            <v>Renta</v>
          </cell>
          <cell r="F303"/>
          <cell r="G303"/>
          <cell r="H303"/>
          <cell r="I303"/>
          <cell r="J303"/>
          <cell r="K303"/>
          <cell r="L303"/>
          <cell r="M303"/>
          <cell r="N303"/>
          <cell r="O303"/>
          <cell r="P303"/>
          <cell r="Q303"/>
          <cell r="R303"/>
          <cell r="S303"/>
          <cell r="T303"/>
          <cell r="U303"/>
          <cell r="V303"/>
          <cell r="W303"/>
          <cell r="X303"/>
          <cell r="Y303"/>
          <cell r="Z303"/>
          <cell r="AA303"/>
          <cell r="AB303"/>
          <cell r="AC303"/>
          <cell r="AD303"/>
          <cell r="AE303"/>
          <cell r="AF303"/>
          <cell r="AG303"/>
          <cell r="AH303"/>
          <cell r="AI303"/>
          <cell r="AJ303"/>
          <cell r="AK303"/>
          <cell r="AL303"/>
          <cell r="AM303"/>
          <cell r="AN303"/>
          <cell r="AO303"/>
          <cell r="AP303"/>
          <cell r="AQ303"/>
          <cell r="AR303"/>
          <cell r="AS303"/>
          <cell r="AT303"/>
          <cell r="AU303"/>
          <cell r="AV303"/>
          <cell r="AW303"/>
          <cell r="AX303"/>
          <cell r="AY303"/>
          <cell r="AZ303"/>
          <cell r="BA303"/>
          <cell r="BB303"/>
          <cell r="BC303"/>
          <cell r="BD303"/>
          <cell r="BE303"/>
          <cell r="BF303"/>
          <cell r="BG303"/>
          <cell r="BH303"/>
          <cell r="BI303"/>
          <cell r="BJ303"/>
          <cell r="BK303"/>
          <cell r="BL303"/>
          <cell r="BM303"/>
          <cell r="BN303"/>
          <cell r="BO303"/>
          <cell r="BP303"/>
          <cell r="BQ303"/>
          <cell r="BR303"/>
          <cell r="BS303"/>
          <cell r="BT303"/>
          <cell r="BU303"/>
          <cell r="BV303"/>
          <cell r="BW303"/>
          <cell r="BX303"/>
          <cell r="BY303"/>
          <cell r="BZ303"/>
          <cell r="CA303"/>
          <cell r="CB303"/>
          <cell r="CC303"/>
          <cell r="CD303"/>
          <cell r="CE303"/>
          <cell r="CF303"/>
          <cell r="CG303"/>
          <cell r="CH303"/>
          <cell r="CI303"/>
          <cell r="CJ303"/>
          <cell r="CK303"/>
          <cell r="CL303">
            <v>656311.6166666667</v>
          </cell>
          <cell r="CM303">
            <v>656311.6166666667</v>
          </cell>
          <cell r="CN303">
            <v>656311.6166666667</v>
          </cell>
          <cell r="CO303">
            <v>656311.6166666667</v>
          </cell>
          <cell r="CP303">
            <v>656311.6166666667</v>
          </cell>
          <cell r="CQ303">
            <v>656311.6166666667</v>
          </cell>
          <cell r="CR303">
            <v>656311.6166666667</v>
          </cell>
          <cell r="CS303">
            <v>656311.6166666667</v>
          </cell>
          <cell r="CT303">
            <v>656311.6166666667</v>
          </cell>
          <cell r="CU303">
            <v>656311.6166666667</v>
          </cell>
          <cell r="CV303">
            <v>656311.6166666667</v>
          </cell>
          <cell r="CW303">
            <v>656311.6166666667</v>
          </cell>
          <cell r="CX303">
            <v>678983.51166666672</v>
          </cell>
          <cell r="CY303">
            <v>678983.51166666672</v>
          </cell>
          <cell r="CZ303">
            <v>678983.51166666672</v>
          </cell>
          <cell r="DA303">
            <v>678983.51166666672</v>
          </cell>
          <cell r="DB303">
            <v>678983.51166666672</v>
          </cell>
          <cell r="DC303">
            <v>678983.51166666672</v>
          </cell>
          <cell r="DD303">
            <v>678983.51166666672</v>
          </cell>
          <cell r="DE303">
            <v>678983.51166666672</v>
          </cell>
          <cell r="DF303">
            <v>678983.51166666672</v>
          </cell>
          <cell r="DG303">
            <v>678983.51166666672</v>
          </cell>
          <cell r="DH303">
            <v>678983.51166666672</v>
          </cell>
          <cell r="DI303">
            <v>678983.51166666672</v>
          </cell>
          <cell r="DJ303">
            <v>693996.7074999999</v>
          </cell>
          <cell r="DK303">
            <v>693996.7074999999</v>
          </cell>
          <cell r="DL303">
            <v>693996.7074999999</v>
          </cell>
          <cell r="DM303">
            <v>693996.7074999999</v>
          </cell>
          <cell r="DN303">
            <v>693996.7074999999</v>
          </cell>
          <cell r="DO303">
            <v>693996.7074999999</v>
          </cell>
          <cell r="DP303">
            <v>693996.7074999999</v>
          </cell>
          <cell r="DQ303">
            <v>693996.7074999999</v>
          </cell>
          <cell r="DR303">
            <v>693996.7074999999</v>
          </cell>
          <cell r="DS303">
            <v>693996.7074999999</v>
          </cell>
          <cell r="DT303">
            <v>693996.7074999999</v>
          </cell>
          <cell r="DU303">
            <v>693996.7074999999</v>
          </cell>
          <cell r="DV303">
            <v>677038.21083333332</v>
          </cell>
          <cell r="DW303">
            <v>677038.21083333332</v>
          </cell>
          <cell r="DX303">
            <v>677038.21083333332</v>
          </cell>
          <cell r="DY303">
            <v>677038.21083333332</v>
          </cell>
          <cell r="DZ303">
            <v>677038.21083333332</v>
          </cell>
          <cell r="EA303">
            <v>677038.21083333332</v>
          </cell>
          <cell r="EB303">
            <v>677038.21083333332</v>
          </cell>
          <cell r="EC303">
            <v>677038.21083333332</v>
          </cell>
          <cell r="ED303">
            <v>677038.21083333332</v>
          </cell>
          <cell r="EE303">
            <v>677038.21083333332</v>
          </cell>
          <cell r="EF303">
            <v>677038.21083333332</v>
          </cell>
          <cell r="EG303">
            <v>677038.21083333332</v>
          </cell>
          <cell r="EH303">
            <v>776981.62666666659</v>
          </cell>
          <cell r="EI303">
            <v>776981.62666666659</v>
          </cell>
          <cell r="EJ303">
            <v>776981.62666666659</v>
          </cell>
          <cell r="EK303">
            <v>776981.62666666659</v>
          </cell>
          <cell r="EL303">
            <v>776981.62666666659</v>
          </cell>
          <cell r="EM303">
            <v>776981.62666666659</v>
          </cell>
          <cell r="EN303">
            <v>776981.62666666659</v>
          </cell>
          <cell r="EO303">
            <v>776981.62666666659</v>
          </cell>
          <cell r="EP303">
            <v>776981.62666666659</v>
          </cell>
          <cell r="EQ303">
            <v>776981.62666666659</v>
          </cell>
          <cell r="ER303">
            <v>776981.62666666659</v>
          </cell>
          <cell r="ES303">
            <v>776981.62666666659</v>
          </cell>
          <cell r="ET303">
            <v>800010.93333333347</v>
          </cell>
          <cell r="EU303">
            <v>800010.93333333347</v>
          </cell>
          <cell r="EV303">
            <v>800010.93333333347</v>
          </cell>
          <cell r="EW303">
            <v>800010.93333333347</v>
          </cell>
          <cell r="EX303">
            <v>800010.93333333347</v>
          </cell>
          <cell r="EY303">
            <v>800010.93333333347</v>
          </cell>
          <cell r="EZ303">
            <v>800010.93333333347</v>
          </cell>
          <cell r="FA303">
            <v>800010.93333333347</v>
          </cell>
          <cell r="FB303">
            <v>986109.29833333322</v>
          </cell>
          <cell r="FC303">
            <v>986109.29833333322</v>
          </cell>
          <cell r="FD303">
            <v>986109.29833333322</v>
          </cell>
          <cell r="FE303">
            <v>986109.29833333322</v>
          </cell>
          <cell r="FF303">
            <v>832820.39</v>
          </cell>
          <cell r="FG303">
            <v>780840.39</v>
          </cell>
          <cell r="FH303">
            <v>793807.47</v>
          </cell>
          <cell r="FI303">
            <v>776070.39</v>
          </cell>
          <cell r="FJ303">
            <v>793070.39</v>
          </cell>
          <cell r="FK303">
            <v>826070.39</v>
          </cell>
          <cell r="FL303">
            <v>846570.39</v>
          </cell>
          <cell r="FM303">
            <v>846570.39</v>
          </cell>
          <cell r="FN303">
            <v>826570.39</v>
          </cell>
          <cell r="FO303">
            <v>826570.39</v>
          </cell>
          <cell r="FP303">
            <v>826570.39</v>
          </cell>
          <cell r="FQ303">
            <v>845570.39</v>
          </cell>
          <cell r="FR303">
            <v>9821101.7599999998</v>
          </cell>
        </row>
        <row r="304">
          <cell r="D304" t="str">
            <v>4171p</v>
          </cell>
          <cell r="E304" t="str">
            <v>Zakup objekata</v>
          </cell>
          <cell r="F304"/>
          <cell r="G304"/>
          <cell r="H304"/>
          <cell r="I304"/>
          <cell r="J304"/>
          <cell r="K304"/>
          <cell r="L304"/>
          <cell r="M304"/>
          <cell r="N304"/>
          <cell r="O304"/>
          <cell r="P304"/>
          <cell r="Q304"/>
          <cell r="R304"/>
          <cell r="S304"/>
          <cell r="T304"/>
          <cell r="U304"/>
          <cell r="V304"/>
          <cell r="W304"/>
          <cell r="X304"/>
          <cell r="Y304"/>
          <cell r="Z304"/>
          <cell r="AA304"/>
          <cell r="AB304"/>
          <cell r="AC304"/>
          <cell r="AD304"/>
          <cell r="AE304"/>
          <cell r="AF304"/>
          <cell r="AG304"/>
          <cell r="AH304"/>
          <cell r="AI304"/>
          <cell r="AJ304"/>
          <cell r="AK304"/>
          <cell r="AL304"/>
          <cell r="AM304"/>
          <cell r="AN304"/>
          <cell r="AO304"/>
          <cell r="AP304"/>
          <cell r="AQ304"/>
          <cell r="AR304"/>
          <cell r="AS304"/>
          <cell r="AT304"/>
          <cell r="AU304"/>
          <cell r="AV304"/>
          <cell r="AW304"/>
          <cell r="AX304"/>
          <cell r="AY304"/>
          <cell r="AZ304"/>
          <cell r="BA304"/>
          <cell r="BB304"/>
          <cell r="BC304"/>
          <cell r="BD304"/>
          <cell r="BE304"/>
          <cell r="BF304"/>
          <cell r="BG304"/>
          <cell r="BH304"/>
          <cell r="BI304"/>
          <cell r="BJ304"/>
          <cell r="BK304"/>
          <cell r="BL304"/>
          <cell r="BM304"/>
          <cell r="BN304"/>
          <cell r="BO304"/>
          <cell r="BP304"/>
          <cell r="BQ304"/>
          <cell r="BR304"/>
          <cell r="BS304"/>
          <cell r="BT304"/>
          <cell r="BU304"/>
          <cell r="BV304"/>
          <cell r="BW304"/>
          <cell r="BX304"/>
          <cell r="BY304"/>
          <cell r="BZ304"/>
          <cell r="CA304"/>
          <cell r="CB304"/>
          <cell r="CC304"/>
          <cell r="CD304"/>
          <cell r="CE304"/>
          <cell r="CF304"/>
          <cell r="CG304"/>
          <cell r="CH304"/>
          <cell r="CI304"/>
          <cell r="CJ304"/>
          <cell r="CK304"/>
          <cell r="CL304">
            <v>643456.61</v>
          </cell>
          <cell r="CM304">
            <v>643456.61</v>
          </cell>
          <cell r="CN304">
            <v>643456.61</v>
          </cell>
          <cell r="CO304">
            <v>643456.61</v>
          </cell>
          <cell r="CP304">
            <v>643456.61</v>
          </cell>
          <cell r="CQ304">
            <v>643456.61</v>
          </cell>
          <cell r="CR304">
            <v>643456.61</v>
          </cell>
          <cell r="CS304">
            <v>643456.61</v>
          </cell>
          <cell r="CT304">
            <v>643456.61</v>
          </cell>
          <cell r="CU304">
            <v>643456.61</v>
          </cell>
          <cell r="CV304">
            <v>643456.61</v>
          </cell>
          <cell r="CW304">
            <v>643456.61</v>
          </cell>
          <cell r="CX304">
            <v>626458.00631098787</v>
          </cell>
          <cell r="CY304">
            <v>626458.00631098787</v>
          </cell>
          <cell r="CZ304">
            <v>626458.00631098787</v>
          </cell>
          <cell r="DA304">
            <v>626458.00631098787</v>
          </cell>
          <cell r="DB304">
            <v>626458.00631098787</v>
          </cell>
          <cell r="DC304">
            <v>626458.00631098787</v>
          </cell>
          <cell r="DD304">
            <v>626458.00631098787</v>
          </cell>
          <cell r="DE304">
            <v>626458.00631098787</v>
          </cell>
          <cell r="DF304">
            <v>626458.00631098787</v>
          </cell>
          <cell r="DG304">
            <v>626458.00631098787</v>
          </cell>
          <cell r="DH304">
            <v>626458.00631098787</v>
          </cell>
          <cell r="DI304">
            <v>626458.00631098787</v>
          </cell>
          <cell r="DJ304">
            <v>647268.37416666665</v>
          </cell>
          <cell r="DK304">
            <v>647268.37416666665</v>
          </cell>
          <cell r="DL304">
            <v>647268.37416666665</v>
          </cell>
          <cell r="DM304">
            <v>647268.37416666665</v>
          </cell>
          <cell r="DN304">
            <v>647268.37416666665</v>
          </cell>
          <cell r="DO304">
            <v>647268.37416666665</v>
          </cell>
          <cell r="DP304">
            <v>647268.37416666665</v>
          </cell>
          <cell r="DQ304">
            <v>647268.37416666665</v>
          </cell>
          <cell r="DR304">
            <v>647268.37416666665</v>
          </cell>
          <cell r="DS304">
            <v>647268.37416666665</v>
          </cell>
          <cell r="DT304">
            <v>647268.37416666665</v>
          </cell>
          <cell r="DU304">
            <v>647268.37416666665</v>
          </cell>
          <cell r="DV304"/>
          <cell r="DW304"/>
          <cell r="DX304"/>
          <cell r="DY304"/>
          <cell r="DZ304"/>
          <cell r="EA304"/>
          <cell r="EB304"/>
          <cell r="EC304"/>
          <cell r="ED304"/>
          <cell r="EE304"/>
          <cell r="EF304"/>
          <cell r="EG304"/>
          <cell r="EH304"/>
          <cell r="EI304"/>
          <cell r="EJ304"/>
          <cell r="EK304"/>
          <cell r="EL304"/>
          <cell r="EM304"/>
          <cell r="EN304"/>
          <cell r="EO304"/>
          <cell r="EP304"/>
          <cell r="EQ304"/>
          <cell r="ER304"/>
          <cell r="ES304"/>
        </row>
        <row r="305">
          <cell r="D305" t="str">
            <v>4172p</v>
          </cell>
          <cell r="E305" t="str">
            <v>Zakup opreme</v>
          </cell>
          <cell r="F305"/>
          <cell r="G305"/>
          <cell r="H305"/>
          <cell r="I305"/>
          <cell r="J305"/>
          <cell r="K305"/>
          <cell r="L305"/>
          <cell r="M305"/>
          <cell r="N305"/>
          <cell r="O305"/>
          <cell r="P305"/>
          <cell r="Q305"/>
          <cell r="R305"/>
          <cell r="S305"/>
          <cell r="T305"/>
          <cell r="U305"/>
          <cell r="V305"/>
          <cell r="W305"/>
          <cell r="X305"/>
          <cell r="Y305"/>
          <cell r="Z305"/>
          <cell r="AA305"/>
          <cell r="AB305"/>
          <cell r="AC305"/>
          <cell r="AD305"/>
          <cell r="AE305"/>
          <cell r="AF305"/>
          <cell r="AG305"/>
          <cell r="AH305"/>
          <cell r="AI305"/>
          <cell r="AJ305"/>
          <cell r="AK305"/>
          <cell r="AL305"/>
          <cell r="AM305"/>
          <cell r="AN305"/>
          <cell r="AO305"/>
          <cell r="AP305"/>
          <cell r="AQ305"/>
          <cell r="AR305"/>
          <cell r="AS305"/>
          <cell r="AT305"/>
          <cell r="AU305"/>
          <cell r="AV305"/>
          <cell r="AW305"/>
          <cell r="AX305"/>
          <cell r="AY305"/>
          <cell r="AZ305"/>
          <cell r="BA305"/>
          <cell r="BB305"/>
          <cell r="BC305"/>
          <cell r="BD305"/>
          <cell r="BE305"/>
          <cell r="BF305"/>
          <cell r="BG305"/>
          <cell r="BH305"/>
          <cell r="BI305"/>
          <cell r="BJ305"/>
          <cell r="BK305"/>
          <cell r="BL305"/>
          <cell r="BM305"/>
          <cell r="BN305"/>
          <cell r="BO305"/>
          <cell r="BP305"/>
          <cell r="BQ305"/>
          <cell r="BR305"/>
          <cell r="BS305"/>
          <cell r="BT305"/>
          <cell r="BU305"/>
          <cell r="BV305"/>
          <cell r="BW305"/>
          <cell r="BX305"/>
          <cell r="BY305"/>
          <cell r="BZ305"/>
          <cell r="CA305"/>
          <cell r="CB305"/>
          <cell r="CC305"/>
          <cell r="CD305"/>
          <cell r="CE305"/>
          <cell r="CF305"/>
          <cell r="CG305"/>
          <cell r="CH305"/>
          <cell r="CI305"/>
          <cell r="CJ305"/>
          <cell r="CK305"/>
          <cell r="CL305">
            <v>11805.006666666666</v>
          </cell>
          <cell r="CM305">
            <v>11805.006666666666</v>
          </cell>
          <cell r="CN305">
            <v>11805.006666666666</v>
          </cell>
          <cell r="CO305">
            <v>11805.006666666666</v>
          </cell>
          <cell r="CP305">
            <v>11805.006666666666</v>
          </cell>
          <cell r="CQ305">
            <v>11805.006666666666</v>
          </cell>
          <cell r="CR305">
            <v>11805.006666666666</v>
          </cell>
          <cell r="CS305">
            <v>11805.006666666666</v>
          </cell>
          <cell r="CT305">
            <v>11805.006666666666</v>
          </cell>
          <cell r="CU305">
            <v>11805.006666666666</v>
          </cell>
          <cell r="CV305">
            <v>11805.006666666666</v>
          </cell>
          <cell r="CW305">
            <v>11805.006666666666</v>
          </cell>
          <cell r="CX305">
            <v>51229.481959962628</v>
          </cell>
          <cell r="CY305">
            <v>51229.481959962628</v>
          </cell>
          <cell r="CZ305">
            <v>51229.481959962628</v>
          </cell>
          <cell r="DA305">
            <v>51229.481959962628</v>
          </cell>
          <cell r="DB305">
            <v>51229.481959962628</v>
          </cell>
          <cell r="DC305">
            <v>51229.481959962628</v>
          </cell>
          <cell r="DD305">
            <v>51229.481959962628</v>
          </cell>
          <cell r="DE305">
            <v>51229.481959962628</v>
          </cell>
          <cell r="DF305">
            <v>51229.481959962628</v>
          </cell>
          <cell r="DG305">
            <v>51229.481959962628</v>
          </cell>
          <cell r="DH305">
            <v>51229.481959962628</v>
          </cell>
          <cell r="DI305">
            <v>51229.481959962628</v>
          </cell>
          <cell r="DJ305">
            <v>45511.666666666664</v>
          </cell>
          <cell r="DK305">
            <v>45511.666666666664</v>
          </cell>
          <cell r="DL305">
            <v>45511.666666666664</v>
          </cell>
          <cell r="DM305">
            <v>45511.666666666664</v>
          </cell>
          <cell r="DN305">
            <v>45511.666666666664</v>
          </cell>
          <cell r="DO305">
            <v>45511.666666666664</v>
          </cell>
          <cell r="DP305">
            <v>45511.666666666664</v>
          </cell>
          <cell r="DQ305">
            <v>45511.666666666664</v>
          </cell>
          <cell r="DR305">
            <v>45511.666666666664</v>
          </cell>
          <cell r="DS305">
            <v>45511.666666666664</v>
          </cell>
          <cell r="DT305">
            <v>45511.666666666664</v>
          </cell>
          <cell r="DU305">
            <v>45511.666666666664</v>
          </cell>
          <cell r="DV305"/>
          <cell r="DW305"/>
          <cell r="DX305"/>
          <cell r="DY305"/>
          <cell r="DZ305"/>
          <cell r="EA305"/>
          <cell r="EB305"/>
          <cell r="EC305"/>
          <cell r="ED305"/>
          <cell r="EE305"/>
          <cell r="EF305"/>
          <cell r="EG305"/>
          <cell r="EH305"/>
          <cell r="EI305"/>
          <cell r="EJ305"/>
          <cell r="EK305"/>
          <cell r="EL305"/>
          <cell r="EM305"/>
          <cell r="EN305"/>
          <cell r="EO305"/>
          <cell r="EP305"/>
          <cell r="EQ305"/>
          <cell r="ER305"/>
          <cell r="ES305"/>
        </row>
        <row r="306">
          <cell r="D306" t="str">
            <v>4173p</v>
          </cell>
          <cell r="E306" t="str">
            <v>Zakup zemljišta</v>
          </cell>
          <cell r="F306"/>
          <cell r="G306"/>
          <cell r="H306"/>
          <cell r="I306"/>
          <cell r="J306"/>
          <cell r="K306"/>
          <cell r="L306"/>
          <cell r="M306"/>
          <cell r="N306"/>
          <cell r="O306"/>
          <cell r="P306"/>
          <cell r="Q306"/>
          <cell r="R306"/>
          <cell r="S306"/>
          <cell r="T306"/>
          <cell r="U306"/>
          <cell r="V306"/>
          <cell r="W306"/>
          <cell r="X306"/>
          <cell r="Y306"/>
          <cell r="Z306"/>
          <cell r="AA306"/>
          <cell r="AB306"/>
          <cell r="AC306"/>
          <cell r="AD306"/>
          <cell r="AE306"/>
          <cell r="AF306"/>
          <cell r="AG306"/>
          <cell r="AH306"/>
          <cell r="AI306"/>
          <cell r="AJ306"/>
          <cell r="AK306"/>
          <cell r="AL306"/>
          <cell r="AM306"/>
          <cell r="AN306"/>
          <cell r="AO306"/>
          <cell r="AP306"/>
          <cell r="AQ306"/>
          <cell r="AR306"/>
          <cell r="AS306"/>
          <cell r="AT306"/>
          <cell r="AU306"/>
          <cell r="AV306"/>
          <cell r="AW306"/>
          <cell r="AX306"/>
          <cell r="AY306"/>
          <cell r="AZ306"/>
          <cell r="BA306"/>
          <cell r="BB306"/>
          <cell r="BC306"/>
          <cell r="BD306"/>
          <cell r="BE306"/>
          <cell r="BF306"/>
          <cell r="BG306"/>
          <cell r="BH306"/>
          <cell r="BI306"/>
          <cell r="BJ306"/>
          <cell r="BK306"/>
          <cell r="BL306"/>
          <cell r="BM306"/>
          <cell r="BN306"/>
          <cell r="BO306"/>
          <cell r="BP306"/>
          <cell r="BQ306"/>
          <cell r="BR306"/>
          <cell r="BS306"/>
          <cell r="BT306"/>
          <cell r="BU306"/>
          <cell r="BV306"/>
          <cell r="BW306"/>
          <cell r="BX306"/>
          <cell r="BY306"/>
          <cell r="BZ306"/>
          <cell r="CA306"/>
          <cell r="CB306"/>
          <cell r="CC306"/>
          <cell r="CD306"/>
          <cell r="CE306"/>
          <cell r="CF306"/>
          <cell r="CG306"/>
          <cell r="CH306"/>
          <cell r="CI306"/>
          <cell r="CJ306"/>
          <cell r="CK306"/>
          <cell r="CL306">
            <v>1050</v>
          </cell>
          <cell r="CM306">
            <v>1050</v>
          </cell>
          <cell r="CN306">
            <v>1050</v>
          </cell>
          <cell r="CO306">
            <v>1050</v>
          </cell>
          <cell r="CP306">
            <v>1050</v>
          </cell>
          <cell r="CQ306">
            <v>1050</v>
          </cell>
          <cell r="CR306">
            <v>1050</v>
          </cell>
          <cell r="CS306">
            <v>1050</v>
          </cell>
          <cell r="CT306">
            <v>1050</v>
          </cell>
          <cell r="CU306">
            <v>1050</v>
          </cell>
          <cell r="CV306">
            <v>1050</v>
          </cell>
          <cell r="CW306">
            <v>1050</v>
          </cell>
          <cell r="CX306">
            <v>1296.0233957162704</v>
          </cell>
          <cell r="CY306">
            <v>1296.0233957162704</v>
          </cell>
          <cell r="CZ306">
            <v>1296.0233957162704</v>
          </cell>
          <cell r="DA306">
            <v>1296.0233957162704</v>
          </cell>
          <cell r="DB306">
            <v>1296.0233957162704</v>
          </cell>
          <cell r="DC306">
            <v>1296.0233957162704</v>
          </cell>
          <cell r="DD306">
            <v>1296.0233957162704</v>
          </cell>
          <cell r="DE306">
            <v>1296.0233957162704</v>
          </cell>
          <cell r="DF306">
            <v>1296.0233957162704</v>
          </cell>
          <cell r="DG306">
            <v>1296.0233957162704</v>
          </cell>
          <cell r="DH306">
            <v>1296.0233957162704</v>
          </cell>
          <cell r="DI306">
            <v>1296.0233957162704</v>
          </cell>
          <cell r="DJ306">
            <v>1216.6666666666667</v>
          </cell>
          <cell r="DK306">
            <v>1216.6666666666667</v>
          </cell>
          <cell r="DL306">
            <v>1216.6666666666667</v>
          </cell>
          <cell r="DM306">
            <v>1216.6666666666667</v>
          </cell>
          <cell r="DN306">
            <v>1216.6666666666667</v>
          </cell>
          <cell r="DO306">
            <v>1216.6666666666667</v>
          </cell>
          <cell r="DP306">
            <v>1216.6666666666667</v>
          </cell>
          <cell r="DQ306">
            <v>1216.6666666666667</v>
          </cell>
          <cell r="DR306">
            <v>1216.6666666666667</v>
          </cell>
          <cell r="DS306">
            <v>1216.6666666666667</v>
          </cell>
          <cell r="DT306">
            <v>1216.6666666666667</v>
          </cell>
          <cell r="DU306">
            <v>1216.6666666666667</v>
          </cell>
          <cell r="DV306"/>
          <cell r="DW306"/>
          <cell r="DX306"/>
          <cell r="DY306"/>
          <cell r="DZ306"/>
          <cell r="EA306"/>
          <cell r="EB306"/>
          <cell r="EC306"/>
          <cell r="ED306"/>
          <cell r="EE306"/>
          <cell r="EF306"/>
          <cell r="EG306"/>
          <cell r="EH306"/>
          <cell r="EI306"/>
          <cell r="EJ306"/>
          <cell r="EK306"/>
          <cell r="EL306"/>
          <cell r="EM306"/>
          <cell r="EN306"/>
          <cell r="EO306"/>
          <cell r="EP306"/>
          <cell r="EQ306"/>
          <cell r="ER306"/>
          <cell r="ES306"/>
        </row>
        <row r="307">
          <cell r="A307"/>
          <cell r="B307"/>
          <cell r="C307">
            <v>418</v>
          </cell>
          <cell r="D307" t="str">
            <v>418p</v>
          </cell>
          <cell r="E307" t="str">
            <v>Subvencije</v>
          </cell>
          <cell r="F307"/>
          <cell r="G307"/>
          <cell r="H307"/>
          <cell r="I307"/>
          <cell r="J307"/>
          <cell r="K307"/>
          <cell r="L307"/>
          <cell r="M307"/>
          <cell r="N307"/>
          <cell r="O307"/>
          <cell r="P307"/>
          <cell r="Q307"/>
          <cell r="R307"/>
          <cell r="S307"/>
          <cell r="T307"/>
          <cell r="U307"/>
          <cell r="V307"/>
          <cell r="W307"/>
          <cell r="X307"/>
          <cell r="Y307"/>
          <cell r="Z307"/>
          <cell r="AA307"/>
          <cell r="AB307"/>
          <cell r="AC307"/>
          <cell r="AD307"/>
          <cell r="AE307"/>
          <cell r="AF307"/>
          <cell r="AG307"/>
          <cell r="AH307"/>
          <cell r="AI307"/>
          <cell r="AJ307"/>
          <cell r="AK307"/>
          <cell r="AL307"/>
          <cell r="AM307"/>
          <cell r="AN307"/>
          <cell r="AO307"/>
          <cell r="AP307"/>
          <cell r="AQ307"/>
          <cell r="AR307"/>
          <cell r="AS307"/>
          <cell r="AT307"/>
          <cell r="AU307"/>
          <cell r="AV307"/>
          <cell r="AW307"/>
          <cell r="AX307"/>
          <cell r="AY307"/>
          <cell r="AZ307"/>
          <cell r="BA307"/>
          <cell r="BB307"/>
          <cell r="BC307"/>
          <cell r="BD307"/>
          <cell r="BE307"/>
          <cell r="BF307"/>
          <cell r="BG307"/>
          <cell r="BH307"/>
          <cell r="BI307"/>
          <cell r="BJ307"/>
          <cell r="BK307"/>
          <cell r="BL307"/>
          <cell r="BM307"/>
          <cell r="BN307"/>
          <cell r="BO307"/>
          <cell r="BP307"/>
          <cell r="BQ307"/>
          <cell r="BR307"/>
          <cell r="BS307"/>
          <cell r="BT307"/>
          <cell r="BU307"/>
          <cell r="BV307"/>
          <cell r="BW307"/>
          <cell r="BX307"/>
          <cell r="BY307"/>
          <cell r="BZ307"/>
          <cell r="CA307"/>
          <cell r="CB307"/>
          <cell r="CC307"/>
          <cell r="CD307"/>
          <cell r="CE307"/>
          <cell r="CF307"/>
          <cell r="CG307"/>
          <cell r="CH307"/>
          <cell r="CI307"/>
          <cell r="CJ307"/>
          <cell r="CK307"/>
          <cell r="CL307">
            <v>1185833.3333333333</v>
          </cell>
          <cell r="CM307">
            <v>1185833.3333333333</v>
          </cell>
          <cell r="CN307">
            <v>1185833.3333333333</v>
          </cell>
          <cell r="CO307">
            <v>1185833.3333333333</v>
          </cell>
          <cell r="CP307">
            <v>1185833.3333333333</v>
          </cell>
          <cell r="CQ307">
            <v>1185833.3333333333</v>
          </cell>
          <cell r="CR307">
            <v>1185833.3333333333</v>
          </cell>
          <cell r="CS307">
            <v>1185833.3333333333</v>
          </cell>
          <cell r="CT307">
            <v>1185833.3333333333</v>
          </cell>
          <cell r="CU307">
            <v>1185833.3333333333</v>
          </cell>
          <cell r="CV307">
            <v>1185833.3333333333</v>
          </cell>
          <cell r="CW307">
            <v>1185833.3333333333</v>
          </cell>
          <cell r="CX307">
            <v>1572883.3333333333</v>
          </cell>
          <cell r="CY307">
            <v>1572883.3333333333</v>
          </cell>
          <cell r="CZ307">
            <v>1572883.3333333333</v>
          </cell>
          <cell r="DA307">
            <v>1572883.3333333333</v>
          </cell>
          <cell r="DB307">
            <v>1572883.3333333333</v>
          </cell>
          <cell r="DC307">
            <v>1572883.3333333333</v>
          </cell>
          <cell r="DD307">
            <v>1572883.3333333333</v>
          </cell>
          <cell r="DE307">
            <v>1572883.3333333333</v>
          </cell>
          <cell r="DF307">
            <v>1572883.3333333333</v>
          </cell>
          <cell r="DG307">
            <v>1572883.3333333333</v>
          </cell>
          <cell r="DH307">
            <v>1572883.3333333333</v>
          </cell>
          <cell r="DI307">
            <v>1572883.3333333333</v>
          </cell>
          <cell r="DJ307">
            <v>1770966.6666666667</v>
          </cell>
          <cell r="DK307">
            <v>1770966.6666666667</v>
          </cell>
          <cell r="DL307">
            <v>1770966.6666666667</v>
          </cell>
          <cell r="DM307">
            <v>1770966.6666666667</v>
          </cell>
          <cell r="DN307">
            <v>1770966.6666666667</v>
          </cell>
          <cell r="DO307">
            <v>1770966.6666666667</v>
          </cell>
          <cell r="DP307">
            <v>1770966.6666666667</v>
          </cell>
          <cell r="DQ307">
            <v>1770966.6666666667</v>
          </cell>
          <cell r="DR307">
            <v>1770966.6666666667</v>
          </cell>
          <cell r="DS307">
            <v>1770966.6666666667</v>
          </cell>
          <cell r="DT307">
            <v>1770966.6666666667</v>
          </cell>
          <cell r="DU307">
            <v>1770966.6666666667</v>
          </cell>
          <cell r="DV307">
            <v>1707816.6666666667</v>
          </cell>
          <cell r="DW307">
            <v>1707816.6666666667</v>
          </cell>
          <cell r="DX307">
            <v>1707816.6666666667</v>
          </cell>
          <cell r="DY307">
            <v>1707816.6666666667</v>
          </cell>
          <cell r="DZ307">
            <v>1707816.6666666667</v>
          </cell>
          <cell r="EA307">
            <v>1707816.6666666667</v>
          </cell>
          <cell r="EB307">
            <v>1707816.6666666667</v>
          </cell>
          <cell r="EC307">
            <v>1707816.6666666667</v>
          </cell>
          <cell r="ED307">
            <v>1707816.6666666667</v>
          </cell>
          <cell r="EE307">
            <v>1707816.6666666667</v>
          </cell>
          <cell r="EF307">
            <v>1707816.6666666667</v>
          </cell>
          <cell r="EG307">
            <v>1707816.6666666667</v>
          </cell>
          <cell r="EH307">
            <v>1661453.33</v>
          </cell>
          <cell r="EI307">
            <v>1661453.33</v>
          </cell>
          <cell r="EJ307">
            <v>1661453.33</v>
          </cell>
          <cell r="EK307">
            <v>1661453.33</v>
          </cell>
          <cell r="EL307">
            <v>1661453.33</v>
          </cell>
          <cell r="EM307">
            <v>1661453.33</v>
          </cell>
          <cell r="EN307">
            <v>2492180</v>
          </cell>
          <cell r="EO307">
            <v>2492180</v>
          </cell>
          <cell r="EP307">
            <v>2492180</v>
          </cell>
          <cell r="EQ307">
            <v>2492180</v>
          </cell>
          <cell r="ER307">
            <v>2492180</v>
          </cell>
          <cell r="ES307">
            <v>2492180</v>
          </cell>
          <cell r="ET307">
            <v>2250983.3333333335</v>
          </cell>
          <cell r="EU307">
            <v>2250983.3333333335</v>
          </cell>
          <cell r="EV307">
            <v>2250983.3333333335</v>
          </cell>
          <cell r="EW307">
            <v>2250983.3333333335</v>
          </cell>
          <cell r="EX307">
            <v>2250983.3333333335</v>
          </cell>
          <cell r="EY307">
            <v>2250983.3333333335</v>
          </cell>
          <cell r="EZ307">
            <v>2250983.3333333335</v>
          </cell>
          <cell r="FA307">
            <v>2250983.3333333335</v>
          </cell>
          <cell r="FB307">
            <v>2180983.3333333344</v>
          </cell>
          <cell r="FC307">
            <v>2180983.3333333344</v>
          </cell>
          <cell r="FD307">
            <v>2180983.3333333344</v>
          </cell>
          <cell r="FE307">
            <v>2180983.3333333344</v>
          </cell>
          <cell r="FF307">
            <v>2149037.4966666666</v>
          </cell>
          <cell r="FG307">
            <v>2320829.9566666665</v>
          </cell>
          <cell r="FH307">
            <v>4834564.4966666671</v>
          </cell>
          <cell r="FI307">
            <v>2443787.4966666666</v>
          </cell>
          <cell r="FJ307">
            <v>2190037.4966666666</v>
          </cell>
          <cell r="FK307">
            <v>1990037.4966666666</v>
          </cell>
          <cell r="FL307">
            <v>1956704.1566666667</v>
          </cell>
          <cell r="FM307">
            <v>2253357.6966666663</v>
          </cell>
          <cell r="FN307">
            <v>4447481.1566666672</v>
          </cell>
          <cell r="FO307">
            <v>2156704.1566666663</v>
          </cell>
          <cell r="FP307">
            <v>2056704.1966666668</v>
          </cell>
          <cell r="FQ307">
            <v>2015354.1966666668</v>
          </cell>
          <cell r="FR307">
            <v>30814599.999999993</v>
          </cell>
        </row>
        <row r="308">
          <cell r="D308" t="str">
            <v>4181p</v>
          </cell>
          <cell r="E308" t="str">
            <v>Subvencije za proizvodnju i pružanje usluga</v>
          </cell>
          <cell r="F308"/>
          <cell r="G308"/>
          <cell r="H308"/>
          <cell r="I308"/>
          <cell r="J308"/>
          <cell r="K308"/>
          <cell r="L308"/>
          <cell r="M308"/>
          <cell r="N308"/>
          <cell r="O308"/>
          <cell r="P308"/>
          <cell r="Q308"/>
          <cell r="R308"/>
          <cell r="S308"/>
          <cell r="T308"/>
          <cell r="U308"/>
          <cell r="V308"/>
          <cell r="W308"/>
          <cell r="X308"/>
          <cell r="Y308"/>
          <cell r="Z308"/>
          <cell r="AA308"/>
          <cell r="AB308"/>
          <cell r="AC308"/>
          <cell r="AD308"/>
          <cell r="AE308"/>
          <cell r="AF308"/>
          <cell r="AG308"/>
          <cell r="AH308"/>
          <cell r="AI308"/>
          <cell r="AJ308"/>
          <cell r="AK308"/>
          <cell r="AL308"/>
          <cell r="AM308"/>
          <cell r="AN308"/>
          <cell r="AO308"/>
          <cell r="AP308"/>
          <cell r="AQ308"/>
          <cell r="AR308"/>
          <cell r="AS308"/>
          <cell r="AT308"/>
          <cell r="AU308"/>
          <cell r="AV308"/>
          <cell r="AW308"/>
          <cell r="AX308"/>
          <cell r="AY308"/>
          <cell r="AZ308"/>
          <cell r="BA308"/>
          <cell r="BB308"/>
          <cell r="BC308"/>
          <cell r="BD308"/>
          <cell r="BE308"/>
          <cell r="BF308"/>
          <cell r="BG308"/>
          <cell r="BH308"/>
          <cell r="BI308"/>
          <cell r="BJ308"/>
          <cell r="BK308"/>
          <cell r="BL308"/>
          <cell r="BM308"/>
          <cell r="BN308"/>
          <cell r="BO308"/>
          <cell r="BP308"/>
          <cell r="BQ308"/>
          <cell r="BR308"/>
          <cell r="BS308"/>
          <cell r="BT308"/>
          <cell r="BU308"/>
          <cell r="BV308"/>
          <cell r="BW308"/>
          <cell r="BX308"/>
          <cell r="BY308"/>
          <cell r="BZ308"/>
          <cell r="CA308"/>
          <cell r="CB308"/>
          <cell r="CC308"/>
          <cell r="CD308"/>
          <cell r="CE308"/>
          <cell r="CF308"/>
          <cell r="CG308"/>
          <cell r="CH308"/>
          <cell r="CI308"/>
          <cell r="CJ308"/>
          <cell r="CK308"/>
          <cell r="CL308">
            <v>1185833.3333333333</v>
          </cell>
          <cell r="CM308">
            <v>1185833.3333333333</v>
          </cell>
          <cell r="CN308">
            <v>1185833.3333333333</v>
          </cell>
          <cell r="CO308">
            <v>1185833.3333333333</v>
          </cell>
          <cell r="CP308">
            <v>1185833.3333333333</v>
          </cell>
          <cell r="CQ308">
            <v>1185833.3333333333</v>
          </cell>
          <cell r="CR308">
            <v>1185833.3333333333</v>
          </cell>
          <cell r="CS308">
            <v>1185833.3333333333</v>
          </cell>
          <cell r="CT308">
            <v>1185833.3333333333</v>
          </cell>
          <cell r="CU308">
            <v>1185833.3333333333</v>
          </cell>
          <cell r="CV308">
            <v>1185833.3333333333</v>
          </cell>
          <cell r="CW308">
            <v>1185833.3333333333</v>
          </cell>
          <cell r="CX308">
            <v>1572883.3333333333</v>
          </cell>
          <cell r="CY308">
            <v>1572883.3333333333</v>
          </cell>
          <cell r="CZ308">
            <v>1572883.3333333333</v>
          </cell>
          <cell r="DA308">
            <v>1572883.3333333333</v>
          </cell>
          <cell r="DB308">
            <v>1572883.3333333333</v>
          </cell>
          <cell r="DC308">
            <v>1572883.3333333333</v>
          </cell>
          <cell r="DD308">
            <v>1572883.3333333333</v>
          </cell>
          <cell r="DE308">
            <v>1572883.3333333333</v>
          </cell>
          <cell r="DF308">
            <v>1572883.3333333333</v>
          </cell>
          <cell r="DG308">
            <v>1572883.3333333333</v>
          </cell>
          <cell r="DH308">
            <v>1572883.3333333333</v>
          </cell>
          <cell r="DI308">
            <v>1572883.3333333333</v>
          </cell>
          <cell r="DJ308">
            <v>1770966.6666666667</v>
          </cell>
          <cell r="DK308">
            <v>1770966.6666666667</v>
          </cell>
          <cell r="DL308">
            <v>1770966.6666666667</v>
          </cell>
          <cell r="DM308">
            <v>1770966.6666666667</v>
          </cell>
          <cell r="DN308">
            <v>1770966.6666666667</v>
          </cell>
          <cell r="DO308">
            <v>1770966.6666666667</v>
          </cell>
          <cell r="DP308">
            <v>1770966.6666666667</v>
          </cell>
          <cell r="DQ308">
            <v>1770966.6666666667</v>
          </cell>
          <cell r="DR308">
            <v>1770966.6666666667</v>
          </cell>
          <cell r="DS308">
            <v>1770966.6666666667</v>
          </cell>
          <cell r="DT308">
            <v>1770966.6666666667</v>
          </cell>
          <cell r="DU308">
            <v>1770966.6666666667</v>
          </cell>
          <cell r="DV308"/>
          <cell r="DW308"/>
          <cell r="DX308"/>
          <cell r="DY308"/>
          <cell r="DZ308"/>
          <cell r="EA308"/>
          <cell r="EB308"/>
          <cell r="EC308"/>
          <cell r="ED308"/>
          <cell r="EE308"/>
          <cell r="EF308"/>
          <cell r="EG308"/>
          <cell r="EH308"/>
          <cell r="EI308"/>
          <cell r="EJ308"/>
          <cell r="EK308"/>
          <cell r="EL308"/>
          <cell r="EM308"/>
          <cell r="EN308"/>
          <cell r="EO308"/>
          <cell r="EP308"/>
          <cell r="EQ308"/>
          <cell r="ER308"/>
          <cell r="ES308"/>
        </row>
        <row r="309">
          <cell r="D309" t="str">
            <v>4182p</v>
          </cell>
          <cell r="E309" t="str">
            <v>Izvozne subvencije</v>
          </cell>
          <cell r="F309"/>
          <cell r="G309"/>
          <cell r="H309"/>
          <cell r="I309"/>
          <cell r="J309"/>
          <cell r="K309"/>
          <cell r="L309"/>
          <cell r="M309"/>
          <cell r="N309"/>
          <cell r="O309"/>
          <cell r="P309"/>
          <cell r="Q309"/>
          <cell r="R309"/>
          <cell r="S309"/>
          <cell r="T309"/>
          <cell r="U309"/>
          <cell r="V309"/>
          <cell r="W309"/>
          <cell r="X309"/>
          <cell r="Y309"/>
          <cell r="Z309"/>
          <cell r="AA309"/>
          <cell r="AB309"/>
          <cell r="AC309"/>
          <cell r="AD309"/>
          <cell r="AE309"/>
          <cell r="AF309"/>
          <cell r="AG309"/>
          <cell r="AH309"/>
          <cell r="AI309"/>
          <cell r="AJ309"/>
          <cell r="AK309"/>
          <cell r="AL309"/>
          <cell r="AM309"/>
          <cell r="AN309"/>
          <cell r="AO309"/>
          <cell r="AP309"/>
          <cell r="AQ309"/>
          <cell r="AR309"/>
          <cell r="AS309"/>
          <cell r="AT309"/>
          <cell r="AU309"/>
          <cell r="AV309"/>
          <cell r="AW309"/>
          <cell r="AX309"/>
          <cell r="AY309"/>
          <cell r="AZ309"/>
          <cell r="BA309"/>
          <cell r="BB309"/>
          <cell r="BC309"/>
          <cell r="BD309"/>
          <cell r="BE309"/>
          <cell r="BF309"/>
          <cell r="BG309"/>
          <cell r="BH309"/>
          <cell r="BI309"/>
          <cell r="BJ309"/>
          <cell r="BK309"/>
          <cell r="BL309"/>
          <cell r="BM309"/>
          <cell r="BN309"/>
          <cell r="BO309"/>
          <cell r="BP309"/>
          <cell r="BQ309"/>
          <cell r="BR309"/>
          <cell r="BS309"/>
          <cell r="BT309"/>
          <cell r="BU309"/>
          <cell r="BV309"/>
          <cell r="BW309"/>
          <cell r="BX309"/>
          <cell r="BY309"/>
          <cell r="BZ309"/>
          <cell r="CA309"/>
          <cell r="CB309"/>
          <cell r="CC309"/>
          <cell r="CD309"/>
          <cell r="CE309"/>
          <cell r="CF309"/>
          <cell r="CG309"/>
          <cell r="CH309"/>
          <cell r="CI309"/>
          <cell r="CJ309"/>
          <cell r="CK309"/>
          <cell r="CL309"/>
          <cell r="CM309"/>
          <cell r="CN309"/>
          <cell r="CO309"/>
          <cell r="CP309"/>
          <cell r="CQ309"/>
          <cell r="CR309"/>
          <cell r="CS309"/>
          <cell r="CT309"/>
          <cell r="CU309"/>
          <cell r="CV309"/>
          <cell r="CW309"/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</v>
          </cell>
          <cell r="DO309">
            <v>0</v>
          </cell>
          <cell r="DP309">
            <v>0</v>
          </cell>
          <cell r="DQ309">
            <v>0</v>
          </cell>
          <cell r="DR309">
            <v>0</v>
          </cell>
          <cell r="DS309">
            <v>0</v>
          </cell>
          <cell r="DT309">
            <v>0</v>
          </cell>
          <cell r="DU309">
            <v>0</v>
          </cell>
          <cell r="DV309"/>
          <cell r="DW309"/>
          <cell r="DX309"/>
          <cell r="DY309"/>
          <cell r="DZ309"/>
          <cell r="EA309"/>
          <cell r="EB309"/>
          <cell r="EC309"/>
          <cell r="ED309"/>
          <cell r="EE309"/>
          <cell r="EF309"/>
          <cell r="EG309"/>
          <cell r="EH309"/>
          <cell r="EI309"/>
          <cell r="EJ309"/>
          <cell r="EK309"/>
          <cell r="EL309"/>
          <cell r="EM309"/>
          <cell r="EN309"/>
          <cell r="EO309"/>
          <cell r="EP309"/>
          <cell r="EQ309"/>
          <cell r="ER309"/>
          <cell r="ES309"/>
        </row>
        <row r="310">
          <cell r="D310" t="str">
            <v>4183p</v>
          </cell>
          <cell r="E310" t="str">
            <v>Uvozne subvencije</v>
          </cell>
          <cell r="F310"/>
          <cell r="G310"/>
          <cell r="H310"/>
          <cell r="I310"/>
          <cell r="J310"/>
          <cell r="K310"/>
          <cell r="L310"/>
          <cell r="M310"/>
          <cell r="N310"/>
          <cell r="O310"/>
          <cell r="P310"/>
          <cell r="Q310"/>
          <cell r="R310"/>
          <cell r="S310"/>
          <cell r="T310"/>
          <cell r="U310"/>
          <cell r="V310"/>
          <cell r="W310"/>
          <cell r="X310"/>
          <cell r="Y310"/>
          <cell r="Z310"/>
          <cell r="AA310"/>
          <cell r="AB310"/>
          <cell r="AC310"/>
          <cell r="AD310"/>
          <cell r="AE310"/>
          <cell r="AF310"/>
          <cell r="AG310"/>
          <cell r="AH310"/>
          <cell r="AI310"/>
          <cell r="AJ310"/>
          <cell r="AK310"/>
          <cell r="AL310"/>
          <cell r="AM310"/>
          <cell r="AN310"/>
          <cell r="AO310"/>
          <cell r="AP310"/>
          <cell r="AQ310"/>
          <cell r="AR310"/>
          <cell r="AS310"/>
          <cell r="AT310"/>
          <cell r="AU310"/>
          <cell r="AV310"/>
          <cell r="AW310"/>
          <cell r="AX310"/>
          <cell r="AY310"/>
          <cell r="AZ310"/>
          <cell r="BA310"/>
          <cell r="BB310"/>
          <cell r="BC310"/>
          <cell r="BD310"/>
          <cell r="BE310"/>
          <cell r="BF310"/>
          <cell r="BG310"/>
          <cell r="BH310"/>
          <cell r="BI310"/>
          <cell r="BJ310"/>
          <cell r="BK310"/>
          <cell r="BL310"/>
          <cell r="BM310"/>
          <cell r="BN310"/>
          <cell r="BO310"/>
          <cell r="BP310"/>
          <cell r="BQ310"/>
          <cell r="BR310"/>
          <cell r="BS310"/>
          <cell r="BT310"/>
          <cell r="BU310"/>
          <cell r="BV310"/>
          <cell r="BW310"/>
          <cell r="BX310"/>
          <cell r="BY310"/>
          <cell r="BZ310"/>
          <cell r="CA310"/>
          <cell r="CB310"/>
          <cell r="CC310"/>
          <cell r="CD310"/>
          <cell r="CE310"/>
          <cell r="CF310"/>
          <cell r="CG310"/>
          <cell r="CH310"/>
          <cell r="CI310"/>
          <cell r="CJ310"/>
          <cell r="CK310"/>
          <cell r="CL310"/>
          <cell r="CM310"/>
          <cell r="CN310"/>
          <cell r="CO310"/>
          <cell r="CP310"/>
          <cell r="CQ310"/>
          <cell r="CR310"/>
          <cell r="CS310"/>
          <cell r="CT310"/>
          <cell r="CU310"/>
          <cell r="CV310"/>
          <cell r="CW310"/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</v>
          </cell>
          <cell r="DO310">
            <v>0</v>
          </cell>
          <cell r="DP310">
            <v>0</v>
          </cell>
          <cell r="DQ310">
            <v>0</v>
          </cell>
          <cell r="DR310">
            <v>0</v>
          </cell>
          <cell r="DS310">
            <v>0</v>
          </cell>
          <cell r="DT310">
            <v>0</v>
          </cell>
          <cell r="DU310">
            <v>0</v>
          </cell>
          <cell r="DV310"/>
          <cell r="DW310"/>
          <cell r="DX310"/>
          <cell r="DY310"/>
          <cell r="DZ310"/>
          <cell r="EA310"/>
          <cell r="EB310"/>
          <cell r="EC310"/>
          <cell r="ED310"/>
          <cell r="EE310"/>
          <cell r="EF310"/>
          <cell r="EG310"/>
          <cell r="EH310"/>
          <cell r="EI310"/>
          <cell r="EJ310"/>
          <cell r="EK310"/>
          <cell r="EL310"/>
          <cell r="EM310"/>
          <cell r="EN310"/>
          <cell r="EO310"/>
          <cell r="EP310"/>
          <cell r="EQ310"/>
          <cell r="ER310"/>
          <cell r="ES310"/>
        </row>
        <row r="311">
          <cell r="A311"/>
          <cell r="B311"/>
          <cell r="C311">
            <v>419</v>
          </cell>
          <cell r="D311" t="str">
            <v>419p</v>
          </cell>
          <cell r="E311" t="str">
            <v>Ostali izdaci</v>
          </cell>
          <cell r="F311"/>
          <cell r="G311"/>
          <cell r="H311"/>
          <cell r="I311"/>
          <cell r="J311"/>
          <cell r="K311"/>
          <cell r="L311"/>
          <cell r="M311"/>
          <cell r="N311"/>
          <cell r="O311"/>
          <cell r="P311"/>
          <cell r="Q311"/>
          <cell r="R311"/>
          <cell r="S311"/>
          <cell r="T311"/>
          <cell r="U311"/>
          <cell r="V311"/>
          <cell r="W311"/>
          <cell r="X311"/>
          <cell r="Y311"/>
          <cell r="Z311"/>
          <cell r="AA311"/>
          <cell r="AB311"/>
          <cell r="AC311"/>
          <cell r="AD311"/>
          <cell r="AE311"/>
          <cell r="AF311"/>
          <cell r="AG311"/>
          <cell r="AH311"/>
          <cell r="AI311"/>
          <cell r="AJ311"/>
          <cell r="AK311"/>
          <cell r="AL311"/>
          <cell r="AM311"/>
          <cell r="AN311"/>
          <cell r="AO311"/>
          <cell r="AP311"/>
          <cell r="AQ311"/>
          <cell r="AR311"/>
          <cell r="AS311"/>
          <cell r="AT311"/>
          <cell r="AU311"/>
          <cell r="AV311"/>
          <cell r="AW311"/>
          <cell r="AX311"/>
          <cell r="AY311"/>
          <cell r="AZ311"/>
          <cell r="BA311"/>
          <cell r="BB311"/>
          <cell r="BC311"/>
          <cell r="BD311"/>
          <cell r="BE311"/>
          <cell r="BF311"/>
          <cell r="BG311"/>
          <cell r="BH311"/>
          <cell r="BI311"/>
          <cell r="BJ311"/>
          <cell r="BK311"/>
          <cell r="BL311"/>
          <cell r="BM311"/>
          <cell r="BN311"/>
          <cell r="BO311"/>
          <cell r="BP311"/>
          <cell r="BQ311"/>
          <cell r="BR311"/>
          <cell r="BS311"/>
          <cell r="BT311"/>
          <cell r="BU311"/>
          <cell r="BV311"/>
          <cell r="BW311"/>
          <cell r="BX311"/>
          <cell r="BY311"/>
          <cell r="BZ311"/>
          <cell r="CA311"/>
          <cell r="CB311"/>
          <cell r="CC311"/>
          <cell r="CD311"/>
          <cell r="CE311"/>
          <cell r="CF311"/>
          <cell r="CG311"/>
          <cell r="CH311"/>
          <cell r="CI311"/>
          <cell r="CJ311"/>
          <cell r="CK311"/>
          <cell r="CL311">
            <v>2119159.9008333334</v>
          </cell>
          <cell r="CM311">
            <v>2119159.9008333334</v>
          </cell>
          <cell r="CN311">
            <v>2119159.9008333334</v>
          </cell>
          <cell r="CO311">
            <v>2119159.9008333334</v>
          </cell>
          <cell r="CP311">
            <v>2119159.9008333334</v>
          </cell>
          <cell r="CQ311">
            <v>2119159.9008333334</v>
          </cell>
          <cell r="CR311">
            <v>2119159.9008333334</v>
          </cell>
          <cell r="CS311">
            <v>2119159.9008333334</v>
          </cell>
          <cell r="CT311">
            <v>2119159.9008333334</v>
          </cell>
          <cell r="CU311">
            <v>2119159.9008333334</v>
          </cell>
          <cell r="CV311">
            <v>2119159.9008333334</v>
          </cell>
          <cell r="CW311">
            <v>2119159.9008333334</v>
          </cell>
          <cell r="CX311">
            <v>2186482.9354613866</v>
          </cell>
          <cell r="CY311">
            <v>2186482.9354613866</v>
          </cell>
          <cell r="CZ311">
            <v>2186482.9354613866</v>
          </cell>
          <cell r="DA311">
            <v>2186482.9354613866</v>
          </cell>
          <cell r="DB311">
            <v>2186482.9354613866</v>
          </cell>
          <cell r="DC311">
            <v>2186482.9354613866</v>
          </cell>
          <cell r="DD311">
            <v>2186482.9354613866</v>
          </cell>
          <cell r="DE311">
            <v>2186482.9354613866</v>
          </cell>
          <cell r="DF311">
            <v>2186482.9354613866</v>
          </cell>
          <cell r="DG311">
            <v>2186482.9354613866</v>
          </cell>
          <cell r="DH311">
            <v>2186482.9354613866</v>
          </cell>
          <cell r="DI311">
            <v>2186482.9354613866</v>
          </cell>
          <cell r="DJ311">
            <v>2491662.8099999996</v>
          </cell>
          <cell r="DK311">
            <v>2491662.8099999996</v>
          </cell>
          <cell r="DL311">
            <v>2491662.8099999996</v>
          </cell>
          <cell r="DM311">
            <v>2491662.8099999996</v>
          </cell>
          <cell r="DN311">
            <v>2491662.8099999996</v>
          </cell>
          <cell r="DO311">
            <v>2491662.8099999996</v>
          </cell>
          <cell r="DP311">
            <v>2491662.8099999996</v>
          </cell>
          <cell r="DQ311">
            <v>2491662.8099999996</v>
          </cell>
          <cell r="DR311">
            <v>2491662.8099999996</v>
          </cell>
          <cell r="DS311">
            <v>2491662.8099999996</v>
          </cell>
          <cell r="DT311">
            <v>2491662.8099999996</v>
          </cell>
          <cell r="DU311">
            <v>2491662.8099999996</v>
          </cell>
          <cell r="DV311">
            <v>2775123.1733333333</v>
          </cell>
          <cell r="DW311">
            <v>2775123.1733333333</v>
          </cell>
          <cell r="DX311">
            <v>2775123.1733333333</v>
          </cell>
          <cell r="DY311">
            <v>2775123.1733333333</v>
          </cell>
          <cell r="DZ311">
            <v>2775123.1733333333</v>
          </cell>
          <cell r="EA311">
            <v>2775123.1733333333</v>
          </cell>
          <cell r="EB311">
            <v>2775123.1733333333</v>
          </cell>
          <cell r="EC311">
            <v>2775123.1733333333</v>
          </cell>
          <cell r="ED311">
            <v>2775123.1733333333</v>
          </cell>
          <cell r="EE311">
            <v>2775123.1733333333</v>
          </cell>
          <cell r="EF311">
            <v>2775123.1733333333</v>
          </cell>
          <cell r="EG311">
            <v>2775123.1733333333</v>
          </cell>
          <cell r="EH311">
            <v>2197329.84</v>
          </cell>
          <cell r="EI311">
            <v>2197329.84</v>
          </cell>
          <cell r="EJ311">
            <v>2197329.84</v>
          </cell>
          <cell r="EK311">
            <v>2197329.84</v>
          </cell>
          <cell r="EL311">
            <v>2197329.84</v>
          </cell>
          <cell r="EM311">
            <v>2197329.84</v>
          </cell>
          <cell r="EN311">
            <v>3295994.75</v>
          </cell>
          <cell r="EO311">
            <v>3295994.75</v>
          </cell>
          <cell r="EP311">
            <v>3295994.75</v>
          </cell>
          <cell r="EQ311">
            <v>3295994.75</v>
          </cell>
          <cell r="ER311">
            <v>3295994.75</v>
          </cell>
          <cell r="ES311">
            <v>3295994.75</v>
          </cell>
          <cell r="ET311">
            <v>2581823.9339999999</v>
          </cell>
          <cell r="EU311">
            <v>2581823.9339999999</v>
          </cell>
          <cell r="EV311">
            <v>2581823.9339999999</v>
          </cell>
          <cell r="EW311">
            <v>2696268.3784444444</v>
          </cell>
          <cell r="EX311">
            <v>2696268.3784444444</v>
          </cell>
          <cell r="EY311">
            <v>2696268.3784444444</v>
          </cell>
          <cell r="EZ311">
            <v>3987180.345444445</v>
          </cell>
          <cell r="FA311">
            <v>3987180.345444445</v>
          </cell>
          <cell r="FB311">
            <v>3877323.0754444436</v>
          </cell>
          <cell r="FC311">
            <v>3877323.0754444436</v>
          </cell>
          <cell r="FD311">
            <v>3877323.0754444436</v>
          </cell>
          <cell r="FE311">
            <v>3877323.0754444436</v>
          </cell>
          <cell r="FF311">
            <v>3473855.870833334</v>
          </cell>
          <cell r="FG311">
            <v>4119817.790833334</v>
          </cell>
          <cell r="FH311">
            <v>5047234.1108333347</v>
          </cell>
          <cell r="FI311">
            <v>3132271.9408333339</v>
          </cell>
          <cell r="FJ311">
            <v>3070265.2508333339</v>
          </cell>
          <cell r="FK311">
            <v>3309652.560833334</v>
          </cell>
          <cell r="FL311">
            <v>4122049.5508333351</v>
          </cell>
          <cell r="FM311">
            <v>3027649.6708333334</v>
          </cell>
          <cell r="FN311">
            <v>2986649.6408333336</v>
          </cell>
          <cell r="FO311">
            <v>2977759.6208333336</v>
          </cell>
          <cell r="FP311">
            <v>3014504.6508333334</v>
          </cell>
          <cell r="FQ311">
            <v>2914612.7408333337</v>
          </cell>
          <cell r="FR311">
            <v>42096323.400000006</v>
          </cell>
        </row>
        <row r="312">
          <cell r="D312" t="str">
            <v>4191p</v>
          </cell>
          <cell r="E312" t="str">
            <v>Izdaci po osnovu isplate ugovora o djelu</v>
          </cell>
          <cell r="F312"/>
          <cell r="G312"/>
          <cell r="H312"/>
          <cell r="I312"/>
          <cell r="J312"/>
          <cell r="K312"/>
          <cell r="L312"/>
          <cell r="M312"/>
          <cell r="N312"/>
          <cell r="O312"/>
          <cell r="P312"/>
          <cell r="Q312"/>
          <cell r="R312"/>
          <cell r="S312"/>
          <cell r="T312"/>
          <cell r="U312"/>
          <cell r="V312"/>
          <cell r="W312"/>
          <cell r="X312"/>
          <cell r="Y312"/>
          <cell r="Z312"/>
          <cell r="AA312"/>
          <cell r="AB312"/>
          <cell r="AC312"/>
          <cell r="AD312"/>
          <cell r="AE312"/>
          <cell r="AF312"/>
          <cell r="AG312"/>
          <cell r="AH312"/>
          <cell r="AI312"/>
          <cell r="AJ312"/>
          <cell r="AK312"/>
          <cell r="AL312"/>
          <cell r="AM312"/>
          <cell r="AN312"/>
          <cell r="AO312"/>
          <cell r="AP312"/>
          <cell r="AQ312"/>
          <cell r="AR312"/>
          <cell r="AS312"/>
          <cell r="AT312"/>
          <cell r="AU312"/>
          <cell r="AV312"/>
          <cell r="AW312"/>
          <cell r="AX312"/>
          <cell r="AY312"/>
          <cell r="AZ312"/>
          <cell r="BA312"/>
          <cell r="BB312"/>
          <cell r="BC312"/>
          <cell r="BD312"/>
          <cell r="BE312"/>
          <cell r="BF312"/>
          <cell r="BG312"/>
          <cell r="BH312"/>
          <cell r="BI312"/>
          <cell r="BJ312"/>
          <cell r="BK312"/>
          <cell r="BL312"/>
          <cell r="BM312"/>
          <cell r="BN312"/>
          <cell r="BO312"/>
          <cell r="BP312"/>
          <cell r="BQ312"/>
          <cell r="BR312"/>
          <cell r="BS312"/>
          <cell r="BT312"/>
          <cell r="BU312"/>
          <cell r="BV312"/>
          <cell r="BW312"/>
          <cell r="BX312"/>
          <cell r="BY312"/>
          <cell r="BZ312"/>
          <cell r="CA312"/>
          <cell r="CB312"/>
          <cell r="CC312"/>
          <cell r="CD312"/>
          <cell r="CE312"/>
          <cell r="CF312"/>
          <cell r="CG312"/>
          <cell r="CH312"/>
          <cell r="CI312"/>
          <cell r="CJ312"/>
          <cell r="CK312"/>
          <cell r="CL312">
            <v>358791.42499999999</v>
          </cell>
          <cell r="CM312">
            <v>358791.42499999999</v>
          </cell>
          <cell r="CN312">
            <v>358791.42499999999</v>
          </cell>
          <cell r="CO312">
            <v>358791.42499999999</v>
          </cell>
          <cell r="CP312">
            <v>358791.42499999999</v>
          </cell>
          <cell r="CQ312">
            <v>358791.42499999999</v>
          </cell>
          <cell r="CR312">
            <v>358791.42499999999</v>
          </cell>
          <cell r="CS312">
            <v>358791.42499999999</v>
          </cell>
          <cell r="CT312">
            <v>358791.42499999999</v>
          </cell>
          <cell r="CU312">
            <v>358791.42499999999</v>
          </cell>
          <cell r="CV312">
            <v>358791.42499999999</v>
          </cell>
          <cell r="CW312">
            <v>358791.42499999999</v>
          </cell>
          <cell r="CX312">
            <v>338522.19022414373</v>
          </cell>
          <cell r="CY312">
            <v>338522.19022414373</v>
          </cell>
          <cell r="CZ312">
            <v>338522.19022414373</v>
          </cell>
          <cell r="DA312">
            <v>338522.19022414373</v>
          </cell>
          <cell r="DB312">
            <v>338522.19022414373</v>
          </cell>
          <cell r="DC312">
            <v>338522.19022414373</v>
          </cell>
          <cell r="DD312">
            <v>338522.19022414373</v>
          </cell>
          <cell r="DE312">
            <v>338522.19022414373</v>
          </cell>
          <cell r="DF312">
            <v>338522.19022414373</v>
          </cell>
          <cell r="DG312">
            <v>338522.19022414373</v>
          </cell>
          <cell r="DH312">
            <v>338522.19022414373</v>
          </cell>
          <cell r="DI312">
            <v>338522.19022414373</v>
          </cell>
          <cell r="DJ312">
            <v>366703.53750000003</v>
          </cell>
          <cell r="DK312">
            <v>366703.53750000003</v>
          </cell>
          <cell r="DL312">
            <v>366703.53750000003</v>
          </cell>
          <cell r="DM312">
            <v>366703.53750000003</v>
          </cell>
          <cell r="DN312">
            <v>366703.53750000003</v>
          </cell>
          <cell r="DO312">
            <v>366703.53750000003</v>
          </cell>
          <cell r="DP312">
            <v>366703.53750000003</v>
          </cell>
          <cell r="DQ312">
            <v>366703.53750000003</v>
          </cell>
          <cell r="DR312">
            <v>366703.53750000003</v>
          </cell>
          <cell r="DS312">
            <v>366703.53750000003</v>
          </cell>
          <cell r="DT312">
            <v>366703.53750000003</v>
          </cell>
          <cell r="DU312">
            <v>366703.53750000003</v>
          </cell>
          <cell r="DV312"/>
          <cell r="DW312"/>
          <cell r="DX312"/>
          <cell r="DY312"/>
          <cell r="DZ312"/>
          <cell r="EA312"/>
          <cell r="EB312"/>
          <cell r="EC312"/>
          <cell r="ED312"/>
          <cell r="EE312"/>
          <cell r="EF312"/>
          <cell r="EG312"/>
          <cell r="EH312"/>
          <cell r="EI312"/>
          <cell r="EJ312"/>
          <cell r="EK312"/>
          <cell r="EL312"/>
          <cell r="EM312"/>
          <cell r="EN312"/>
          <cell r="EO312"/>
          <cell r="EP312"/>
          <cell r="EQ312"/>
          <cell r="ER312"/>
          <cell r="ES312"/>
        </row>
        <row r="313">
          <cell r="D313" t="str">
            <v>4192p</v>
          </cell>
          <cell r="E313" t="str">
            <v>Izdaci po osnovu troškova sudskih postupaka</v>
          </cell>
          <cell r="F313"/>
          <cell r="G313"/>
          <cell r="H313"/>
          <cell r="I313"/>
          <cell r="J313"/>
          <cell r="K313"/>
          <cell r="L313"/>
          <cell r="M313"/>
          <cell r="N313"/>
          <cell r="O313"/>
          <cell r="P313"/>
          <cell r="Q313"/>
          <cell r="R313"/>
          <cell r="S313"/>
          <cell r="T313"/>
          <cell r="U313"/>
          <cell r="V313"/>
          <cell r="W313"/>
          <cell r="X313"/>
          <cell r="Y313"/>
          <cell r="Z313"/>
          <cell r="AA313"/>
          <cell r="AB313"/>
          <cell r="AC313"/>
          <cell r="AD313"/>
          <cell r="AE313"/>
          <cell r="AF313"/>
          <cell r="AG313"/>
          <cell r="AH313"/>
          <cell r="AI313"/>
          <cell r="AJ313"/>
          <cell r="AK313"/>
          <cell r="AL313"/>
          <cell r="AM313"/>
          <cell r="AN313"/>
          <cell r="AO313"/>
          <cell r="AP313"/>
          <cell r="AQ313"/>
          <cell r="AR313"/>
          <cell r="AS313"/>
          <cell r="AT313"/>
          <cell r="AU313"/>
          <cell r="AV313"/>
          <cell r="AW313"/>
          <cell r="AX313"/>
          <cell r="AY313"/>
          <cell r="AZ313"/>
          <cell r="BA313"/>
          <cell r="BB313"/>
          <cell r="BC313"/>
          <cell r="BD313"/>
          <cell r="BE313"/>
          <cell r="BF313"/>
          <cell r="BG313"/>
          <cell r="BH313"/>
          <cell r="BI313"/>
          <cell r="BJ313"/>
          <cell r="BK313"/>
          <cell r="BL313"/>
          <cell r="BM313"/>
          <cell r="BN313"/>
          <cell r="BO313"/>
          <cell r="BP313"/>
          <cell r="BQ313"/>
          <cell r="BR313"/>
          <cell r="BS313"/>
          <cell r="BT313"/>
          <cell r="BU313"/>
          <cell r="BV313"/>
          <cell r="BW313"/>
          <cell r="BX313"/>
          <cell r="BY313"/>
          <cell r="BZ313"/>
          <cell r="CA313"/>
          <cell r="CB313"/>
          <cell r="CC313"/>
          <cell r="CD313"/>
          <cell r="CE313"/>
          <cell r="CF313"/>
          <cell r="CG313"/>
          <cell r="CH313"/>
          <cell r="CI313"/>
          <cell r="CJ313"/>
          <cell r="CK313"/>
          <cell r="CL313">
            <v>215284.99583333335</v>
          </cell>
          <cell r="CM313">
            <v>215284.99583333335</v>
          </cell>
          <cell r="CN313">
            <v>215284.99583333335</v>
          </cell>
          <cell r="CO313">
            <v>215284.99583333335</v>
          </cell>
          <cell r="CP313">
            <v>215284.99583333335</v>
          </cell>
          <cell r="CQ313">
            <v>215284.99583333335</v>
          </cell>
          <cell r="CR313">
            <v>215284.99583333335</v>
          </cell>
          <cell r="CS313">
            <v>215284.99583333335</v>
          </cell>
          <cell r="CT313">
            <v>215284.99583333335</v>
          </cell>
          <cell r="CU313">
            <v>215284.99583333335</v>
          </cell>
          <cell r="CV313">
            <v>215284.99583333335</v>
          </cell>
          <cell r="CW313">
            <v>215284.99583333335</v>
          </cell>
          <cell r="CX313">
            <v>198115.64551112629</v>
          </cell>
          <cell r="CY313">
            <v>198115.64551112629</v>
          </cell>
          <cell r="CZ313">
            <v>198115.64551112629</v>
          </cell>
          <cell r="DA313">
            <v>198115.64551112629</v>
          </cell>
          <cell r="DB313">
            <v>198115.64551112629</v>
          </cell>
          <cell r="DC313">
            <v>198115.64551112629</v>
          </cell>
          <cell r="DD313">
            <v>198115.64551112629</v>
          </cell>
          <cell r="DE313">
            <v>198115.64551112629</v>
          </cell>
          <cell r="DF313">
            <v>198115.64551112629</v>
          </cell>
          <cell r="DG313">
            <v>198115.64551112629</v>
          </cell>
          <cell r="DH313">
            <v>198115.64551112629</v>
          </cell>
          <cell r="DI313">
            <v>198115.64551112629</v>
          </cell>
          <cell r="DJ313">
            <v>112305.41666666667</v>
          </cell>
          <cell r="DK313">
            <v>112305.41666666667</v>
          </cell>
          <cell r="DL313">
            <v>112305.41666666667</v>
          </cell>
          <cell r="DM313">
            <v>112305.41666666667</v>
          </cell>
          <cell r="DN313">
            <v>112305.41666666667</v>
          </cell>
          <cell r="DO313">
            <v>112305.41666666667</v>
          </cell>
          <cell r="DP313">
            <v>112305.41666666667</v>
          </cell>
          <cell r="DQ313">
            <v>112305.41666666667</v>
          </cell>
          <cell r="DR313">
            <v>112305.41666666667</v>
          </cell>
          <cell r="DS313">
            <v>112305.41666666667</v>
          </cell>
          <cell r="DT313">
            <v>112305.41666666667</v>
          </cell>
          <cell r="DU313">
            <v>112305.41666666667</v>
          </cell>
          <cell r="DV313"/>
          <cell r="DW313"/>
          <cell r="DX313"/>
          <cell r="DY313"/>
          <cell r="DZ313"/>
          <cell r="EA313"/>
          <cell r="EB313"/>
          <cell r="EC313"/>
          <cell r="ED313"/>
          <cell r="EE313"/>
          <cell r="EF313"/>
          <cell r="EG313"/>
          <cell r="EH313"/>
          <cell r="EI313"/>
          <cell r="EJ313"/>
          <cell r="EK313"/>
          <cell r="EL313"/>
          <cell r="EM313"/>
          <cell r="EN313"/>
          <cell r="EO313"/>
          <cell r="EP313"/>
          <cell r="EQ313"/>
          <cell r="ER313"/>
          <cell r="ES313"/>
        </row>
        <row r="314">
          <cell r="D314" t="str">
            <v>4193p</v>
          </cell>
          <cell r="E314" t="str">
            <v>Izrada i održavanje softvera</v>
          </cell>
          <cell r="F314"/>
          <cell r="G314"/>
          <cell r="H314"/>
          <cell r="I314"/>
          <cell r="J314"/>
          <cell r="K314"/>
          <cell r="L314"/>
          <cell r="M314"/>
          <cell r="N314"/>
          <cell r="O314"/>
          <cell r="P314"/>
          <cell r="Q314"/>
          <cell r="R314"/>
          <cell r="S314"/>
          <cell r="T314"/>
          <cell r="U314"/>
          <cell r="V314"/>
          <cell r="W314"/>
          <cell r="X314"/>
          <cell r="Y314"/>
          <cell r="Z314"/>
          <cell r="AA314"/>
          <cell r="AB314"/>
          <cell r="AC314"/>
          <cell r="AD314"/>
          <cell r="AE314"/>
          <cell r="AF314"/>
          <cell r="AG314"/>
          <cell r="AH314"/>
          <cell r="AI314"/>
          <cell r="AJ314"/>
          <cell r="AK314"/>
          <cell r="AL314"/>
          <cell r="AM314"/>
          <cell r="AN314"/>
          <cell r="AO314"/>
          <cell r="AP314"/>
          <cell r="AQ314"/>
          <cell r="AR314"/>
          <cell r="AS314"/>
          <cell r="AT314"/>
          <cell r="AU314"/>
          <cell r="AV314"/>
          <cell r="AW314"/>
          <cell r="AX314"/>
          <cell r="AY314"/>
          <cell r="AZ314"/>
          <cell r="BA314"/>
          <cell r="BB314"/>
          <cell r="BC314"/>
          <cell r="BD314"/>
          <cell r="BE314"/>
          <cell r="BF314"/>
          <cell r="BG314"/>
          <cell r="BH314"/>
          <cell r="BI314"/>
          <cell r="BJ314"/>
          <cell r="BK314"/>
          <cell r="BL314"/>
          <cell r="BM314"/>
          <cell r="BN314"/>
          <cell r="BO314"/>
          <cell r="BP314"/>
          <cell r="BQ314"/>
          <cell r="BR314"/>
          <cell r="BS314"/>
          <cell r="BT314"/>
          <cell r="BU314"/>
          <cell r="BV314"/>
          <cell r="BW314"/>
          <cell r="BX314"/>
          <cell r="BY314"/>
          <cell r="BZ314"/>
          <cell r="CA314"/>
          <cell r="CB314"/>
          <cell r="CC314"/>
          <cell r="CD314"/>
          <cell r="CE314"/>
          <cell r="CF314"/>
          <cell r="CG314"/>
          <cell r="CH314"/>
          <cell r="CI314"/>
          <cell r="CJ314"/>
          <cell r="CK314"/>
          <cell r="CL314">
            <v>523469</v>
          </cell>
          <cell r="CM314">
            <v>523469</v>
          </cell>
          <cell r="CN314">
            <v>523469</v>
          </cell>
          <cell r="CO314">
            <v>523469</v>
          </cell>
          <cell r="CP314">
            <v>523469</v>
          </cell>
          <cell r="CQ314">
            <v>523469</v>
          </cell>
          <cell r="CR314">
            <v>523469</v>
          </cell>
          <cell r="CS314">
            <v>523469</v>
          </cell>
          <cell r="CT314">
            <v>523469</v>
          </cell>
          <cell r="CU314">
            <v>523469</v>
          </cell>
          <cell r="CV314">
            <v>523469</v>
          </cell>
          <cell r="CW314">
            <v>523469</v>
          </cell>
          <cell r="CX314">
            <v>624553.1953420419</v>
          </cell>
          <cell r="CY314">
            <v>624553.1953420419</v>
          </cell>
          <cell r="CZ314">
            <v>624553.1953420419</v>
          </cell>
          <cell r="DA314">
            <v>624553.1953420419</v>
          </cell>
          <cell r="DB314">
            <v>624553.1953420419</v>
          </cell>
          <cell r="DC314">
            <v>624553.1953420419</v>
          </cell>
          <cell r="DD314">
            <v>624553.1953420419</v>
          </cell>
          <cell r="DE314">
            <v>624553.1953420419</v>
          </cell>
          <cell r="DF314">
            <v>624553.1953420419</v>
          </cell>
          <cell r="DG314">
            <v>624553.1953420419</v>
          </cell>
          <cell r="DH314">
            <v>624553.1953420419</v>
          </cell>
          <cell r="DI314">
            <v>624553.1953420419</v>
          </cell>
          <cell r="DJ314">
            <v>771651.67749999987</v>
          </cell>
          <cell r="DK314">
            <v>771651.67749999987</v>
          </cell>
          <cell r="DL314">
            <v>771651.67749999987</v>
          </cell>
          <cell r="DM314">
            <v>771651.67749999987</v>
          </cell>
          <cell r="DN314">
            <v>771651.67749999987</v>
          </cell>
          <cell r="DO314">
            <v>771651.67749999987</v>
          </cell>
          <cell r="DP314">
            <v>771651.67749999987</v>
          </cell>
          <cell r="DQ314">
            <v>771651.67749999987</v>
          </cell>
          <cell r="DR314">
            <v>771651.67749999987</v>
          </cell>
          <cell r="DS314">
            <v>771651.67749999987</v>
          </cell>
          <cell r="DT314">
            <v>771651.67749999987</v>
          </cell>
          <cell r="DU314">
            <v>771651.67749999987</v>
          </cell>
          <cell r="DV314"/>
          <cell r="DW314"/>
          <cell r="DX314"/>
          <cell r="DY314"/>
          <cell r="DZ314"/>
          <cell r="EA314"/>
          <cell r="EB314"/>
          <cell r="EC314"/>
          <cell r="ED314"/>
          <cell r="EE314"/>
          <cell r="EF314"/>
          <cell r="EG314"/>
          <cell r="EH314"/>
          <cell r="EI314"/>
          <cell r="EJ314"/>
          <cell r="EK314"/>
          <cell r="EL314"/>
          <cell r="EM314"/>
          <cell r="EN314"/>
          <cell r="EO314"/>
          <cell r="EP314"/>
          <cell r="EQ314"/>
          <cell r="ER314"/>
          <cell r="ES314"/>
        </row>
        <row r="315">
          <cell r="D315" t="str">
            <v>4194p</v>
          </cell>
          <cell r="E315" t="str">
            <v>Osiguranje</v>
          </cell>
          <cell r="F315"/>
          <cell r="G315"/>
          <cell r="H315"/>
          <cell r="I315"/>
          <cell r="J315"/>
          <cell r="K315"/>
          <cell r="L315"/>
          <cell r="M315"/>
          <cell r="N315"/>
          <cell r="O315"/>
          <cell r="P315"/>
          <cell r="Q315"/>
          <cell r="R315"/>
          <cell r="S315"/>
          <cell r="T315"/>
          <cell r="U315"/>
          <cell r="V315"/>
          <cell r="W315"/>
          <cell r="X315"/>
          <cell r="Y315"/>
          <cell r="Z315"/>
          <cell r="AA315"/>
          <cell r="AB315"/>
          <cell r="AC315"/>
          <cell r="AD315"/>
          <cell r="AE315"/>
          <cell r="AF315"/>
          <cell r="AG315"/>
          <cell r="AH315"/>
          <cell r="AI315"/>
          <cell r="AJ315"/>
          <cell r="AK315"/>
          <cell r="AL315"/>
          <cell r="AM315"/>
          <cell r="AN315"/>
          <cell r="AO315"/>
          <cell r="AP315"/>
          <cell r="AQ315"/>
          <cell r="AR315"/>
          <cell r="AS315"/>
          <cell r="AT315"/>
          <cell r="AU315"/>
          <cell r="AV315"/>
          <cell r="AW315"/>
          <cell r="AX315"/>
          <cell r="AY315"/>
          <cell r="AZ315"/>
          <cell r="BA315"/>
          <cell r="BB315"/>
          <cell r="BC315"/>
          <cell r="BD315"/>
          <cell r="BE315"/>
          <cell r="BF315"/>
          <cell r="BG315"/>
          <cell r="BH315"/>
          <cell r="BI315"/>
          <cell r="BJ315"/>
          <cell r="BK315"/>
          <cell r="BL315"/>
          <cell r="BM315"/>
          <cell r="BN315"/>
          <cell r="BO315"/>
          <cell r="BP315"/>
          <cell r="BQ315"/>
          <cell r="BR315"/>
          <cell r="BS315"/>
          <cell r="BT315"/>
          <cell r="BU315"/>
          <cell r="BV315"/>
          <cell r="BW315"/>
          <cell r="BX315"/>
          <cell r="BY315"/>
          <cell r="BZ315"/>
          <cell r="CA315"/>
          <cell r="CB315"/>
          <cell r="CC315"/>
          <cell r="CD315"/>
          <cell r="CE315"/>
          <cell r="CF315"/>
          <cell r="CG315"/>
          <cell r="CH315"/>
          <cell r="CI315"/>
          <cell r="CJ315"/>
          <cell r="CK315"/>
          <cell r="CL315">
            <v>182324.41333333333</v>
          </cell>
          <cell r="CM315">
            <v>182324.41333333333</v>
          </cell>
          <cell r="CN315">
            <v>182324.41333333333</v>
          </cell>
          <cell r="CO315">
            <v>182324.41333333333</v>
          </cell>
          <cell r="CP315">
            <v>182324.41333333333</v>
          </cell>
          <cell r="CQ315">
            <v>182324.41333333333</v>
          </cell>
          <cell r="CR315">
            <v>182324.41333333333</v>
          </cell>
          <cell r="CS315">
            <v>182324.41333333333</v>
          </cell>
          <cell r="CT315">
            <v>182324.41333333333</v>
          </cell>
          <cell r="CU315">
            <v>182324.41333333333</v>
          </cell>
          <cell r="CV315">
            <v>182324.41333333333</v>
          </cell>
          <cell r="CW315">
            <v>182324.41333333333</v>
          </cell>
          <cell r="CX315">
            <v>185467.19903700319</v>
          </cell>
          <cell r="CY315">
            <v>185467.19903700319</v>
          </cell>
          <cell r="CZ315">
            <v>185467.19903700319</v>
          </cell>
          <cell r="DA315">
            <v>185467.19903700319</v>
          </cell>
          <cell r="DB315">
            <v>185467.19903700319</v>
          </cell>
          <cell r="DC315">
            <v>185467.19903700319</v>
          </cell>
          <cell r="DD315">
            <v>185467.19903700319</v>
          </cell>
          <cell r="DE315">
            <v>185467.19903700319</v>
          </cell>
          <cell r="DF315">
            <v>185467.19903700319</v>
          </cell>
          <cell r="DG315">
            <v>185467.19903700319</v>
          </cell>
          <cell r="DH315">
            <v>185467.19903700319</v>
          </cell>
          <cell r="DI315">
            <v>185467.19903700319</v>
          </cell>
          <cell r="DJ315">
            <v>175369.42166666666</v>
          </cell>
          <cell r="DK315">
            <v>175369.42166666666</v>
          </cell>
          <cell r="DL315">
            <v>175369.42166666666</v>
          </cell>
          <cell r="DM315">
            <v>175369.42166666666</v>
          </cell>
          <cell r="DN315">
            <v>175369.42166666666</v>
          </cell>
          <cell r="DO315">
            <v>175369.42166666666</v>
          </cell>
          <cell r="DP315">
            <v>175369.42166666666</v>
          </cell>
          <cell r="DQ315">
            <v>175369.42166666666</v>
          </cell>
          <cell r="DR315">
            <v>175369.42166666666</v>
          </cell>
          <cell r="DS315">
            <v>175369.42166666666</v>
          </cell>
          <cell r="DT315">
            <v>175369.42166666666</v>
          </cell>
          <cell r="DU315">
            <v>175369.42166666666</v>
          </cell>
          <cell r="DV315"/>
          <cell r="DW315"/>
          <cell r="DX315"/>
          <cell r="DY315"/>
          <cell r="DZ315"/>
          <cell r="EA315"/>
          <cell r="EB315"/>
          <cell r="EC315"/>
          <cell r="ED315"/>
          <cell r="EE315"/>
          <cell r="EF315"/>
          <cell r="EG315"/>
          <cell r="EH315"/>
          <cell r="EI315"/>
          <cell r="EJ315"/>
          <cell r="EK315"/>
          <cell r="EL315"/>
          <cell r="EM315"/>
          <cell r="EN315"/>
          <cell r="EO315"/>
          <cell r="EP315"/>
          <cell r="EQ315"/>
          <cell r="ER315"/>
          <cell r="ES315"/>
        </row>
        <row r="316">
          <cell r="D316" t="str">
            <v>4195p</v>
          </cell>
          <cell r="E316" t="str">
            <v>Kontribucije za članstvo u domaćim i međunarodnim organizacijama</v>
          </cell>
          <cell r="F316"/>
          <cell r="G316"/>
          <cell r="H316"/>
          <cell r="I316"/>
          <cell r="J316"/>
          <cell r="K316"/>
          <cell r="L316"/>
          <cell r="M316"/>
          <cell r="N316"/>
          <cell r="O316"/>
          <cell r="P316"/>
          <cell r="Q316"/>
          <cell r="R316"/>
          <cell r="S316"/>
          <cell r="T316"/>
          <cell r="U316"/>
          <cell r="V316"/>
          <cell r="W316"/>
          <cell r="X316"/>
          <cell r="Y316"/>
          <cell r="Z316"/>
          <cell r="AA316"/>
          <cell r="AB316"/>
          <cell r="AC316"/>
          <cell r="AD316"/>
          <cell r="AE316"/>
          <cell r="AF316"/>
          <cell r="AG316"/>
          <cell r="AH316"/>
          <cell r="AI316"/>
          <cell r="AJ316"/>
          <cell r="AK316"/>
          <cell r="AL316"/>
          <cell r="AM316"/>
          <cell r="AN316"/>
          <cell r="AO316"/>
          <cell r="AP316"/>
          <cell r="AQ316"/>
          <cell r="AR316"/>
          <cell r="AS316"/>
          <cell r="AT316"/>
          <cell r="AU316"/>
          <cell r="AV316"/>
          <cell r="AW316"/>
          <cell r="AX316"/>
          <cell r="AY316"/>
          <cell r="AZ316"/>
          <cell r="BA316"/>
          <cell r="BB316"/>
          <cell r="BC316"/>
          <cell r="BD316"/>
          <cell r="BE316"/>
          <cell r="BF316"/>
          <cell r="BG316"/>
          <cell r="BH316"/>
          <cell r="BI316"/>
          <cell r="BJ316"/>
          <cell r="BK316"/>
          <cell r="BL316"/>
          <cell r="BM316"/>
          <cell r="BN316"/>
          <cell r="BO316"/>
          <cell r="BP316"/>
          <cell r="BQ316"/>
          <cell r="BR316"/>
          <cell r="BS316"/>
          <cell r="BT316"/>
          <cell r="BU316"/>
          <cell r="BV316"/>
          <cell r="BW316"/>
          <cell r="BX316"/>
          <cell r="BY316"/>
          <cell r="BZ316"/>
          <cell r="CA316"/>
          <cell r="CB316"/>
          <cell r="CC316"/>
          <cell r="CD316"/>
          <cell r="CE316"/>
          <cell r="CF316"/>
          <cell r="CG316"/>
          <cell r="CH316"/>
          <cell r="CI316"/>
          <cell r="CJ316"/>
          <cell r="CK316"/>
          <cell r="CL316">
            <v>189097.92</v>
          </cell>
          <cell r="CM316">
            <v>189097.92</v>
          </cell>
          <cell r="CN316">
            <v>189097.92</v>
          </cell>
          <cell r="CO316">
            <v>189097.92</v>
          </cell>
          <cell r="CP316">
            <v>189097.92</v>
          </cell>
          <cell r="CQ316">
            <v>189097.92</v>
          </cell>
          <cell r="CR316">
            <v>189097.92</v>
          </cell>
          <cell r="CS316">
            <v>189097.92</v>
          </cell>
          <cell r="CT316">
            <v>189097.92</v>
          </cell>
          <cell r="CU316">
            <v>189097.92</v>
          </cell>
          <cell r="CV316">
            <v>189097.92</v>
          </cell>
          <cell r="CW316">
            <v>189097.92</v>
          </cell>
          <cell r="CX316">
            <v>331173.49028020015</v>
          </cell>
          <cell r="CY316">
            <v>331173.49028020015</v>
          </cell>
          <cell r="CZ316">
            <v>331173.49028020015</v>
          </cell>
          <cell r="DA316">
            <v>331173.49028020015</v>
          </cell>
          <cell r="DB316">
            <v>331173.49028020015</v>
          </cell>
          <cell r="DC316">
            <v>331173.49028020015</v>
          </cell>
          <cell r="DD316">
            <v>331173.49028020015</v>
          </cell>
          <cell r="DE316">
            <v>331173.49028020015</v>
          </cell>
          <cell r="DF316">
            <v>331173.49028020015</v>
          </cell>
          <cell r="DG316">
            <v>331173.49028020015</v>
          </cell>
          <cell r="DH316">
            <v>331173.49028020015</v>
          </cell>
          <cell r="DI316">
            <v>331173.49028020015</v>
          </cell>
          <cell r="DJ316">
            <v>319420.46249999997</v>
          </cell>
          <cell r="DK316">
            <v>319420.46249999997</v>
          </cell>
          <cell r="DL316">
            <v>319420.46249999997</v>
          </cell>
          <cell r="DM316">
            <v>319420.46249999997</v>
          </cell>
          <cell r="DN316">
            <v>319420.46249999997</v>
          </cell>
          <cell r="DO316">
            <v>319420.46249999997</v>
          </cell>
          <cell r="DP316">
            <v>319420.46249999997</v>
          </cell>
          <cell r="DQ316">
            <v>319420.46249999997</v>
          </cell>
          <cell r="DR316">
            <v>319420.46249999997</v>
          </cell>
          <cell r="DS316">
            <v>319420.46249999997</v>
          </cell>
          <cell r="DT316">
            <v>319420.46249999997</v>
          </cell>
          <cell r="DU316">
            <v>319420.46249999997</v>
          </cell>
          <cell r="DV316"/>
          <cell r="DW316"/>
          <cell r="DX316"/>
          <cell r="DY316"/>
          <cell r="DZ316"/>
          <cell r="EA316"/>
          <cell r="EB316"/>
          <cell r="EC316"/>
          <cell r="ED316"/>
          <cell r="EE316"/>
          <cell r="EF316"/>
          <cell r="EG316"/>
          <cell r="EH316"/>
          <cell r="EI316"/>
          <cell r="EJ316"/>
          <cell r="EK316"/>
          <cell r="EL316"/>
          <cell r="EM316"/>
          <cell r="EN316"/>
          <cell r="EO316"/>
          <cell r="EP316"/>
          <cell r="EQ316"/>
          <cell r="ER316"/>
          <cell r="ES316"/>
        </row>
        <row r="317">
          <cell r="D317" t="str">
            <v>4196p</v>
          </cell>
          <cell r="E317" t="str">
            <v>Komunalne naknade</v>
          </cell>
          <cell r="F317"/>
          <cell r="G317"/>
          <cell r="H317"/>
          <cell r="I317"/>
          <cell r="J317"/>
          <cell r="K317"/>
          <cell r="L317"/>
          <cell r="M317"/>
          <cell r="N317"/>
          <cell r="O317"/>
          <cell r="P317"/>
          <cell r="Q317"/>
          <cell r="R317"/>
          <cell r="S317"/>
          <cell r="T317"/>
          <cell r="U317"/>
          <cell r="V317"/>
          <cell r="W317"/>
          <cell r="X317"/>
          <cell r="Y317"/>
          <cell r="Z317"/>
          <cell r="AA317"/>
          <cell r="AB317"/>
          <cell r="AC317"/>
          <cell r="AD317"/>
          <cell r="AE317"/>
          <cell r="AF317"/>
          <cell r="AG317"/>
          <cell r="AH317"/>
          <cell r="AI317"/>
          <cell r="AJ317"/>
          <cell r="AK317"/>
          <cell r="AL317"/>
          <cell r="AM317"/>
          <cell r="AN317"/>
          <cell r="AO317"/>
          <cell r="AP317"/>
          <cell r="AQ317"/>
          <cell r="AR317"/>
          <cell r="AS317"/>
          <cell r="AT317"/>
          <cell r="AU317"/>
          <cell r="AV317"/>
          <cell r="AW317"/>
          <cell r="AX317"/>
          <cell r="AY317"/>
          <cell r="AZ317"/>
          <cell r="BA317"/>
          <cell r="BB317"/>
          <cell r="BC317"/>
          <cell r="BD317"/>
          <cell r="BE317"/>
          <cell r="BF317"/>
          <cell r="BG317"/>
          <cell r="BH317"/>
          <cell r="BI317"/>
          <cell r="BJ317"/>
          <cell r="BK317"/>
          <cell r="BL317"/>
          <cell r="BM317"/>
          <cell r="BN317"/>
          <cell r="BO317"/>
          <cell r="BP317"/>
          <cell r="BQ317"/>
          <cell r="BR317"/>
          <cell r="BS317"/>
          <cell r="BT317"/>
          <cell r="BU317"/>
          <cell r="BV317"/>
          <cell r="BW317"/>
          <cell r="BX317"/>
          <cell r="BY317"/>
          <cell r="BZ317"/>
          <cell r="CA317"/>
          <cell r="CB317"/>
          <cell r="CC317"/>
          <cell r="CD317"/>
          <cell r="CE317"/>
          <cell r="CF317"/>
          <cell r="CG317"/>
          <cell r="CH317"/>
          <cell r="CI317"/>
          <cell r="CJ317"/>
          <cell r="CK317"/>
          <cell r="CL317">
            <v>353763.10833333334</v>
          </cell>
          <cell r="CM317">
            <v>353763.10833333334</v>
          </cell>
          <cell r="CN317">
            <v>353763.10833333334</v>
          </cell>
          <cell r="CO317">
            <v>353763.10833333334</v>
          </cell>
          <cell r="CP317">
            <v>353763.10833333334</v>
          </cell>
          <cell r="CQ317">
            <v>353763.10833333334</v>
          </cell>
          <cell r="CR317">
            <v>353763.10833333334</v>
          </cell>
          <cell r="CS317">
            <v>353763.10833333334</v>
          </cell>
          <cell r="CT317">
            <v>353763.10833333334</v>
          </cell>
          <cell r="CU317">
            <v>353763.10833333334</v>
          </cell>
          <cell r="CV317">
            <v>353763.10833333334</v>
          </cell>
          <cell r="CW317">
            <v>353763.10833333334</v>
          </cell>
          <cell r="CX317">
            <v>301413.99206139107</v>
          </cell>
          <cell r="CY317">
            <v>301413.99206139107</v>
          </cell>
          <cell r="CZ317">
            <v>301413.99206139107</v>
          </cell>
          <cell r="DA317">
            <v>301413.99206139107</v>
          </cell>
          <cell r="DB317">
            <v>301413.99206139107</v>
          </cell>
          <cell r="DC317">
            <v>301413.99206139107</v>
          </cell>
          <cell r="DD317">
            <v>301413.99206139107</v>
          </cell>
          <cell r="DE317">
            <v>301413.99206139107</v>
          </cell>
          <cell r="DF317">
            <v>301413.99206139107</v>
          </cell>
          <cell r="DG317">
            <v>301413.99206139107</v>
          </cell>
          <cell r="DH317">
            <v>301413.99206139107</v>
          </cell>
          <cell r="DI317">
            <v>301413.99206139107</v>
          </cell>
          <cell r="DJ317">
            <v>351830.13000000006</v>
          </cell>
          <cell r="DK317">
            <v>351830.13000000006</v>
          </cell>
          <cell r="DL317">
            <v>351830.13000000006</v>
          </cell>
          <cell r="DM317">
            <v>351830.13000000006</v>
          </cell>
          <cell r="DN317">
            <v>351830.13000000006</v>
          </cell>
          <cell r="DO317">
            <v>351830.13000000006</v>
          </cell>
          <cell r="DP317">
            <v>351830.13000000006</v>
          </cell>
          <cell r="DQ317">
            <v>351830.13000000006</v>
          </cell>
          <cell r="DR317">
            <v>351830.13000000006</v>
          </cell>
          <cell r="DS317">
            <v>351830.13000000006</v>
          </cell>
          <cell r="DT317">
            <v>351830.13000000006</v>
          </cell>
          <cell r="DU317">
            <v>351830.13000000006</v>
          </cell>
          <cell r="DV317"/>
          <cell r="DW317"/>
          <cell r="DX317"/>
          <cell r="DY317"/>
          <cell r="DZ317"/>
          <cell r="EA317"/>
          <cell r="EB317"/>
          <cell r="EC317"/>
          <cell r="ED317"/>
          <cell r="EE317"/>
          <cell r="EF317"/>
          <cell r="EG317"/>
          <cell r="EH317"/>
          <cell r="EI317"/>
          <cell r="EJ317"/>
          <cell r="EK317"/>
          <cell r="EL317"/>
          <cell r="EM317"/>
          <cell r="EN317"/>
          <cell r="EO317"/>
          <cell r="EP317"/>
          <cell r="EQ317"/>
          <cell r="ER317"/>
          <cell r="ES317"/>
        </row>
        <row r="318">
          <cell r="D318" t="str">
            <v>4197p</v>
          </cell>
          <cell r="E318" t="str">
            <v>Kazne</v>
          </cell>
          <cell r="F318"/>
          <cell r="G318"/>
          <cell r="H318"/>
          <cell r="I318"/>
          <cell r="J318"/>
          <cell r="K318"/>
          <cell r="L318"/>
          <cell r="M318"/>
          <cell r="N318"/>
          <cell r="O318"/>
          <cell r="P318"/>
          <cell r="Q318"/>
          <cell r="R318"/>
          <cell r="S318"/>
          <cell r="T318"/>
          <cell r="U318"/>
          <cell r="V318"/>
          <cell r="W318"/>
          <cell r="X318"/>
          <cell r="Y318"/>
          <cell r="Z318"/>
          <cell r="AA318"/>
          <cell r="AB318"/>
          <cell r="AC318"/>
          <cell r="AD318"/>
          <cell r="AE318"/>
          <cell r="AF318"/>
          <cell r="AG318"/>
          <cell r="AH318"/>
          <cell r="AI318"/>
          <cell r="AJ318"/>
          <cell r="AK318"/>
          <cell r="AL318"/>
          <cell r="AM318"/>
          <cell r="AN318"/>
          <cell r="AO318"/>
          <cell r="AP318"/>
          <cell r="AQ318"/>
          <cell r="AR318"/>
          <cell r="AS318"/>
          <cell r="AT318"/>
          <cell r="AU318"/>
          <cell r="AV318"/>
          <cell r="AW318"/>
          <cell r="AX318"/>
          <cell r="AY318"/>
          <cell r="AZ318"/>
          <cell r="BA318"/>
          <cell r="BB318"/>
          <cell r="BC318"/>
          <cell r="BD318"/>
          <cell r="BE318"/>
          <cell r="BF318"/>
          <cell r="BG318"/>
          <cell r="BH318"/>
          <cell r="BI318"/>
          <cell r="BJ318"/>
          <cell r="BK318"/>
          <cell r="BL318"/>
          <cell r="BM318"/>
          <cell r="BN318"/>
          <cell r="BO318"/>
          <cell r="BP318"/>
          <cell r="BQ318"/>
          <cell r="BR318"/>
          <cell r="BS318"/>
          <cell r="BT318"/>
          <cell r="BU318"/>
          <cell r="BV318"/>
          <cell r="BW318"/>
          <cell r="BX318"/>
          <cell r="BY318"/>
          <cell r="BZ318"/>
          <cell r="CA318"/>
          <cell r="CB318"/>
          <cell r="CC318"/>
          <cell r="CD318"/>
          <cell r="CE318"/>
          <cell r="CF318"/>
          <cell r="CG318"/>
          <cell r="CH318"/>
          <cell r="CI318"/>
          <cell r="CJ318"/>
          <cell r="CK318"/>
          <cell r="CL318">
            <v>66.666666666666671</v>
          </cell>
          <cell r="CM318">
            <v>66.666666666666671</v>
          </cell>
          <cell r="CN318">
            <v>66.666666666666671</v>
          </cell>
          <cell r="CO318">
            <v>66.666666666666671</v>
          </cell>
          <cell r="CP318">
            <v>66.666666666666671</v>
          </cell>
          <cell r="CQ318">
            <v>66.666666666666671</v>
          </cell>
          <cell r="CR318">
            <v>66.666666666666671</v>
          </cell>
          <cell r="CS318">
            <v>66.666666666666671</v>
          </cell>
          <cell r="CT318">
            <v>66.666666666666671</v>
          </cell>
          <cell r="CU318">
            <v>66.666666666666671</v>
          </cell>
          <cell r="CV318">
            <v>66.666666666666671</v>
          </cell>
          <cell r="CW318">
            <v>66.666666666666671</v>
          </cell>
          <cell r="CX318">
            <v>105.61633532026926</v>
          </cell>
          <cell r="CY318">
            <v>105.61633532026926</v>
          </cell>
          <cell r="CZ318">
            <v>105.61633532026926</v>
          </cell>
          <cell r="DA318">
            <v>105.61633532026926</v>
          </cell>
          <cell r="DB318">
            <v>105.61633532026926</v>
          </cell>
          <cell r="DC318">
            <v>105.61633532026926</v>
          </cell>
          <cell r="DD318">
            <v>105.61633532026926</v>
          </cell>
          <cell r="DE318">
            <v>105.61633532026926</v>
          </cell>
          <cell r="DF318">
            <v>105.61633532026926</v>
          </cell>
          <cell r="DG318">
            <v>105.61633532026926</v>
          </cell>
          <cell r="DH318">
            <v>105.61633532026926</v>
          </cell>
          <cell r="DI318">
            <v>105.61633532026926</v>
          </cell>
          <cell r="DJ318">
            <v>125.83333333333333</v>
          </cell>
          <cell r="DK318">
            <v>125.83333333333333</v>
          </cell>
          <cell r="DL318">
            <v>125.83333333333333</v>
          </cell>
          <cell r="DM318">
            <v>125.83333333333333</v>
          </cell>
          <cell r="DN318">
            <v>125.83333333333333</v>
          </cell>
          <cell r="DO318">
            <v>125.83333333333333</v>
          </cell>
          <cell r="DP318">
            <v>125.83333333333333</v>
          </cell>
          <cell r="DQ318">
            <v>125.83333333333333</v>
          </cell>
          <cell r="DR318">
            <v>125.83333333333333</v>
          </cell>
          <cell r="DS318">
            <v>125.83333333333333</v>
          </cell>
          <cell r="DT318">
            <v>125.83333333333333</v>
          </cell>
          <cell r="DU318">
            <v>125.83333333333333</v>
          </cell>
          <cell r="DV318"/>
          <cell r="DW318"/>
          <cell r="DX318"/>
          <cell r="DY318"/>
          <cell r="DZ318"/>
          <cell r="EA318"/>
          <cell r="EB318"/>
          <cell r="EC318"/>
          <cell r="ED318"/>
          <cell r="EE318"/>
          <cell r="EF318"/>
          <cell r="EG318"/>
          <cell r="EH318"/>
          <cell r="EI318"/>
          <cell r="EJ318"/>
          <cell r="EK318"/>
          <cell r="EL318"/>
          <cell r="EM318"/>
          <cell r="EN318"/>
          <cell r="EO318"/>
          <cell r="EP318"/>
          <cell r="EQ318"/>
          <cell r="ER318"/>
          <cell r="ES318"/>
        </row>
        <row r="319">
          <cell r="D319" t="str">
            <v>4198p</v>
          </cell>
          <cell r="E319" t="str">
            <v>Takse</v>
          </cell>
          <cell r="F319"/>
          <cell r="G319"/>
          <cell r="H319"/>
          <cell r="I319"/>
          <cell r="J319"/>
          <cell r="K319"/>
          <cell r="L319"/>
          <cell r="M319"/>
          <cell r="N319"/>
          <cell r="O319"/>
          <cell r="P319"/>
          <cell r="Q319"/>
          <cell r="R319"/>
          <cell r="S319"/>
          <cell r="T319"/>
          <cell r="U319"/>
          <cell r="V319"/>
          <cell r="W319"/>
          <cell r="X319"/>
          <cell r="Y319"/>
          <cell r="Z319"/>
          <cell r="AA319"/>
          <cell r="AB319"/>
          <cell r="AC319"/>
          <cell r="AD319"/>
          <cell r="AE319"/>
          <cell r="AF319"/>
          <cell r="AG319"/>
          <cell r="AH319"/>
          <cell r="AI319"/>
          <cell r="AJ319"/>
          <cell r="AK319"/>
          <cell r="AL319"/>
          <cell r="AM319"/>
          <cell r="AN319"/>
          <cell r="AO319"/>
          <cell r="AP319"/>
          <cell r="AQ319"/>
          <cell r="AR319"/>
          <cell r="AS319"/>
          <cell r="AT319"/>
          <cell r="AU319"/>
          <cell r="AV319"/>
          <cell r="AW319"/>
          <cell r="AX319"/>
          <cell r="AY319"/>
          <cell r="AZ319"/>
          <cell r="BA319"/>
          <cell r="BB319"/>
          <cell r="BC319"/>
          <cell r="BD319"/>
          <cell r="BE319"/>
          <cell r="BF319"/>
          <cell r="BG319"/>
          <cell r="BH319"/>
          <cell r="BI319"/>
          <cell r="BJ319"/>
          <cell r="BK319"/>
          <cell r="BL319"/>
          <cell r="BM319"/>
          <cell r="BN319"/>
          <cell r="BO319"/>
          <cell r="BP319"/>
          <cell r="BQ319"/>
          <cell r="BR319"/>
          <cell r="BS319"/>
          <cell r="BT319"/>
          <cell r="BU319"/>
          <cell r="BV319"/>
          <cell r="BW319"/>
          <cell r="BX319"/>
          <cell r="BY319"/>
          <cell r="BZ319"/>
          <cell r="CA319"/>
          <cell r="CB319"/>
          <cell r="CC319"/>
          <cell r="CD319"/>
          <cell r="CE319"/>
          <cell r="CF319"/>
          <cell r="CG319"/>
          <cell r="CH319"/>
          <cell r="CI319"/>
          <cell r="CJ319"/>
          <cell r="CK319"/>
          <cell r="CL319">
            <v>1205</v>
          </cell>
          <cell r="CM319">
            <v>1205</v>
          </cell>
          <cell r="CN319">
            <v>1205</v>
          </cell>
          <cell r="CO319">
            <v>1205</v>
          </cell>
          <cell r="CP319">
            <v>1205</v>
          </cell>
          <cell r="CQ319">
            <v>1205</v>
          </cell>
          <cell r="CR319">
            <v>1205</v>
          </cell>
          <cell r="CS319">
            <v>1205</v>
          </cell>
          <cell r="CT319">
            <v>1205</v>
          </cell>
          <cell r="CU319">
            <v>1205</v>
          </cell>
          <cell r="CV319">
            <v>1205</v>
          </cell>
          <cell r="CW319">
            <v>1205</v>
          </cell>
          <cell r="CX319">
            <v>1654.0740118339691</v>
          </cell>
          <cell r="CY319">
            <v>1654.0740118339691</v>
          </cell>
          <cell r="CZ319">
            <v>1654.0740118339691</v>
          </cell>
          <cell r="DA319">
            <v>1654.0740118339691</v>
          </cell>
          <cell r="DB319">
            <v>1654.0740118339691</v>
          </cell>
          <cell r="DC319">
            <v>1654.0740118339691</v>
          </cell>
          <cell r="DD319">
            <v>1654.0740118339691</v>
          </cell>
          <cell r="DE319">
            <v>1654.0740118339691</v>
          </cell>
          <cell r="DF319">
            <v>1654.0740118339691</v>
          </cell>
          <cell r="DG319">
            <v>1654.0740118339691</v>
          </cell>
          <cell r="DH319">
            <v>1654.0740118339691</v>
          </cell>
          <cell r="DI319">
            <v>1654.0740118339691</v>
          </cell>
          <cell r="DJ319">
            <v>1525</v>
          </cell>
          <cell r="DK319">
            <v>1525</v>
          </cell>
          <cell r="DL319">
            <v>1525</v>
          </cell>
          <cell r="DM319">
            <v>1525</v>
          </cell>
          <cell r="DN319">
            <v>1525</v>
          </cell>
          <cell r="DO319">
            <v>1525</v>
          </cell>
          <cell r="DP319">
            <v>1525</v>
          </cell>
          <cell r="DQ319">
            <v>1525</v>
          </cell>
          <cell r="DR319">
            <v>1525</v>
          </cell>
          <cell r="DS319">
            <v>1525</v>
          </cell>
          <cell r="DT319">
            <v>1525</v>
          </cell>
          <cell r="DU319">
            <v>1525</v>
          </cell>
          <cell r="DV319"/>
          <cell r="DW319"/>
          <cell r="DX319"/>
          <cell r="DY319"/>
          <cell r="DZ319"/>
          <cell r="EA319"/>
          <cell r="EB319"/>
          <cell r="EC319"/>
          <cell r="ED319"/>
          <cell r="EE319"/>
          <cell r="EF319"/>
          <cell r="EG319"/>
          <cell r="EH319"/>
          <cell r="EI319"/>
          <cell r="EJ319"/>
          <cell r="EK319"/>
          <cell r="EL319"/>
          <cell r="EM319"/>
          <cell r="EN319"/>
          <cell r="EO319"/>
          <cell r="EP319"/>
          <cell r="EQ319"/>
          <cell r="ER319"/>
          <cell r="ES319"/>
        </row>
        <row r="320">
          <cell r="D320" t="str">
            <v>4199p</v>
          </cell>
          <cell r="E320" t="str">
            <v>Ostalo</v>
          </cell>
          <cell r="F320"/>
          <cell r="G320"/>
          <cell r="H320"/>
          <cell r="I320"/>
          <cell r="J320"/>
          <cell r="K320"/>
          <cell r="L320"/>
          <cell r="M320"/>
          <cell r="N320"/>
          <cell r="O320"/>
          <cell r="P320"/>
          <cell r="Q320"/>
          <cell r="R320"/>
          <cell r="S320"/>
          <cell r="T320"/>
          <cell r="U320"/>
          <cell r="V320"/>
          <cell r="W320"/>
          <cell r="X320"/>
          <cell r="Y320"/>
          <cell r="Z320"/>
          <cell r="AA320"/>
          <cell r="AB320"/>
          <cell r="AC320"/>
          <cell r="AD320"/>
          <cell r="AE320"/>
          <cell r="AF320"/>
          <cell r="AG320"/>
          <cell r="AH320"/>
          <cell r="AI320"/>
          <cell r="AJ320"/>
          <cell r="AK320"/>
          <cell r="AL320"/>
          <cell r="AM320"/>
          <cell r="AN320"/>
          <cell r="AO320"/>
          <cell r="AP320"/>
          <cell r="AQ320"/>
          <cell r="AR320"/>
          <cell r="AS320"/>
          <cell r="AT320"/>
          <cell r="AU320"/>
          <cell r="AV320"/>
          <cell r="AW320"/>
          <cell r="AX320"/>
          <cell r="AY320"/>
          <cell r="AZ320"/>
          <cell r="BA320"/>
          <cell r="BB320"/>
          <cell r="BC320"/>
          <cell r="BD320"/>
          <cell r="BE320"/>
          <cell r="BF320"/>
          <cell r="BG320"/>
          <cell r="BH320"/>
          <cell r="BI320"/>
          <cell r="BJ320"/>
          <cell r="BK320"/>
          <cell r="BL320"/>
          <cell r="BM320"/>
          <cell r="BN320"/>
          <cell r="BO320"/>
          <cell r="BP320"/>
          <cell r="BQ320"/>
          <cell r="BR320"/>
          <cell r="BS320"/>
          <cell r="BT320"/>
          <cell r="BU320"/>
          <cell r="BV320"/>
          <cell r="BW320"/>
          <cell r="BX320"/>
          <cell r="BY320"/>
          <cell r="BZ320"/>
          <cell r="CA320"/>
          <cell r="CB320"/>
          <cell r="CC320"/>
          <cell r="CD320"/>
          <cell r="CE320"/>
          <cell r="CF320"/>
          <cell r="CG320"/>
          <cell r="CH320"/>
          <cell r="CI320"/>
          <cell r="CJ320"/>
          <cell r="CK320"/>
          <cell r="CL320">
            <v>295157.37166666664</v>
          </cell>
          <cell r="CM320">
            <v>295157.37166666664</v>
          </cell>
          <cell r="CN320">
            <v>295157.37166666664</v>
          </cell>
          <cell r="CO320">
            <v>295157.37166666664</v>
          </cell>
          <cell r="CP320">
            <v>295157.37166666664</v>
          </cell>
          <cell r="CQ320">
            <v>295157.37166666664</v>
          </cell>
          <cell r="CR320">
            <v>295157.37166666664</v>
          </cell>
          <cell r="CS320">
            <v>295157.37166666664</v>
          </cell>
          <cell r="CT320">
            <v>295157.37166666664</v>
          </cell>
          <cell r="CU320">
            <v>295157.37166666664</v>
          </cell>
          <cell r="CV320">
            <v>295157.37166666664</v>
          </cell>
          <cell r="CW320">
            <v>295157.37166666664</v>
          </cell>
          <cell r="CX320">
            <v>205477.53265832629</v>
          </cell>
          <cell r="CY320">
            <v>205477.53265832629</v>
          </cell>
          <cell r="CZ320">
            <v>205477.53265832629</v>
          </cell>
          <cell r="DA320">
            <v>205477.53265832629</v>
          </cell>
          <cell r="DB320">
            <v>205477.53265832629</v>
          </cell>
          <cell r="DC320">
            <v>205477.53265832629</v>
          </cell>
          <cell r="DD320">
            <v>205477.53265832629</v>
          </cell>
          <cell r="DE320">
            <v>205477.53265832629</v>
          </cell>
          <cell r="DF320">
            <v>205477.53265832629</v>
          </cell>
          <cell r="DG320">
            <v>205477.53265832629</v>
          </cell>
          <cell r="DH320">
            <v>205477.53265832629</v>
          </cell>
          <cell r="DI320">
            <v>205477.53265832629</v>
          </cell>
          <cell r="DJ320">
            <v>392731.33083333331</v>
          </cell>
          <cell r="DK320">
            <v>392731.33083333331</v>
          </cell>
          <cell r="DL320">
            <v>392731.33083333331</v>
          </cell>
          <cell r="DM320">
            <v>392731.33083333331</v>
          </cell>
          <cell r="DN320">
            <v>392731.33083333331</v>
          </cell>
          <cell r="DO320">
            <v>392731.33083333331</v>
          </cell>
          <cell r="DP320">
            <v>392731.33083333331</v>
          </cell>
          <cell r="DQ320">
            <v>392731.33083333331</v>
          </cell>
          <cell r="DR320">
            <v>392731.33083333331</v>
          </cell>
          <cell r="DS320">
            <v>392731.33083333331</v>
          </cell>
          <cell r="DT320">
            <v>392731.33083333331</v>
          </cell>
          <cell r="DU320">
            <v>392731.33083333331</v>
          </cell>
          <cell r="DV320"/>
          <cell r="DW320"/>
          <cell r="DX320"/>
          <cell r="DY320"/>
          <cell r="DZ320"/>
          <cell r="EA320"/>
          <cell r="EB320"/>
          <cell r="EC320"/>
          <cell r="ED320"/>
          <cell r="EE320"/>
          <cell r="EF320"/>
          <cell r="EG320"/>
          <cell r="EH320"/>
          <cell r="EI320"/>
          <cell r="EJ320"/>
          <cell r="EK320"/>
          <cell r="EL320"/>
          <cell r="EM320"/>
          <cell r="EN320"/>
          <cell r="EO320"/>
          <cell r="EP320"/>
          <cell r="EQ320"/>
          <cell r="ER320"/>
          <cell r="ES320"/>
        </row>
        <row r="321">
          <cell r="A321"/>
          <cell r="B321">
            <v>42</v>
          </cell>
          <cell r="C321" t="str">
            <v xml:space="preserve"> </v>
          </cell>
          <cell r="D321" t="str">
            <v>p</v>
          </cell>
          <cell r="E321" t="str">
            <v>Transferi za socijalnu zaštitu</v>
          </cell>
          <cell r="F321"/>
          <cell r="G321"/>
          <cell r="H321"/>
          <cell r="I321"/>
          <cell r="J321"/>
          <cell r="K321"/>
          <cell r="L321"/>
          <cell r="M321"/>
          <cell r="N321"/>
          <cell r="O321"/>
          <cell r="P321"/>
          <cell r="Q321"/>
          <cell r="R321"/>
          <cell r="S321"/>
          <cell r="T321"/>
          <cell r="U321"/>
          <cell r="V321"/>
          <cell r="W321"/>
          <cell r="X321"/>
          <cell r="Y321"/>
          <cell r="Z321"/>
          <cell r="AA321"/>
          <cell r="AB321"/>
          <cell r="AC321"/>
          <cell r="AD321"/>
          <cell r="AE321"/>
          <cell r="AF321"/>
          <cell r="AG321"/>
          <cell r="AH321"/>
          <cell r="AI321"/>
          <cell r="AJ321"/>
          <cell r="AK321"/>
          <cell r="AL321"/>
          <cell r="AM321"/>
          <cell r="AN321"/>
          <cell r="AO321"/>
          <cell r="AP321"/>
          <cell r="AQ321"/>
          <cell r="AR321"/>
          <cell r="AS321"/>
          <cell r="AT321"/>
          <cell r="AU321"/>
          <cell r="AV321"/>
          <cell r="AW321"/>
          <cell r="AX321"/>
          <cell r="AY321"/>
          <cell r="AZ321"/>
          <cell r="BA321"/>
          <cell r="BB321"/>
          <cell r="BC321"/>
          <cell r="BD321"/>
          <cell r="BE321"/>
          <cell r="BF321"/>
          <cell r="BG321"/>
          <cell r="BH321"/>
          <cell r="BI321"/>
          <cell r="BJ321"/>
          <cell r="BK321"/>
          <cell r="BL321"/>
          <cell r="BM321"/>
          <cell r="BN321"/>
          <cell r="BO321"/>
          <cell r="BP321"/>
          <cell r="BQ321"/>
          <cell r="BR321"/>
          <cell r="BS321"/>
          <cell r="BT321"/>
          <cell r="BU321"/>
          <cell r="BV321"/>
          <cell r="BW321"/>
          <cell r="BX321"/>
          <cell r="BY321"/>
          <cell r="BZ321"/>
          <cell r="CA321"/>
          <cell r="CB321"/>
          <cell r="CC321"/>
          <cell r="CD321"/>
          <cell r="CE321"/>
          <cell r="CF321"/>
          <cell r="CG321"/>
          <cell r="CH321"/>
          <cell r="CI321"/>
          <cell r="CJ321"/>
          <cell r="CK321"/>
          <cell r="CL321">
            <v>41489393.925000004</v>
          </cell>
          <cell r="CM321">
            <v>41489393.925000004</v>
          </cell>
          <cell r="CN321">
            <v>41489393.925000004</v>
          </cell>
          <cell r="CO321">
            <v>41489393.925000004</v>
          </cell>
          <cell r="CP321">
            <v>41489393.925000004</v>
          </cell>
          <cell r="CQ321">
            <v>41489393.925000004</v>
          </cell>
          <cell r="CR321">
            <v>41489393.925000004</v>
          </cell>
          <cell r="CS321">
            <v>41489393.925000004</v>
          </cell>
          <cell r="CT321">
            <v>41489393.925000004</v>
          </cell>
          <cell r="CU321">
            <v>41489393.925000004</v>
          </cell>
          <cell r="CV321">
            <v>41489393.925000004</v>
          </cell>
          <cell r="CW321">
            <v>41489393.925000004</v>
          </cell>
          <cell r="CX321">
            <v>41226949.914166674</v>
          </cell>
          <cell r="CY321">
            <v>41226949.914166674</v>
          </cell>
          <cell r="CZ321">
            <v>41226949.914166674</v>
          </cell>
          <cell r="DA321">
            <v>41226949.914166674</v>
          </cell>
          <cell r="DB321">
            <v>41226949.914166674</v>
          </cell>
          <cell r="DC321">
            <v>41226949.914166674</v>
          </cell>
          <cell r="DD321">
            <v>41226949.914166674</v>
          </cell>
          <cell r="DE321">
            <v>41226949.914166674</v>
          </cell>
          <cell r="DF321">
            <v>41226949.914166674</v>
          </cell>
          <cell r="DG321">
            <v>41226949.914166674</v>
          </cell>
          <cell r="DH321">
            <v>41226949.914166674</v>
          </cell>
          <cell r="DI321">
            <v>41226949.914166674</v>
          </cell>
          <cell r="DJ321">
            <v>42070460.416666664</v>
          </cell>
          <cell r="DK321">
            <v>42070460.416666664</v>
          </cell>
          <cell r="DL321">
            <v>42070460.416666664</v>
          </cell>
          <cell r="DM321">
            <v>42070460.416666664</v>
          </cell>
          <cell r="DN321">
            <v>42070460.416666664</v>
          </cell>
          <cell r="DO321">
            <v>42070460.416666664</v>
          </cell>
          <cell r="DP321">
            <v>42070460.416666664</v>
          </cell>
          <cell r="DQ321">
            <v>42070460.416666664</v>
          </cell>
          <cell r="DR321">
            <v>42070460.416666664</v>
          </cell>
          <cell r="DS321">
            <v>42070460.416666664</v>
          </cell>
          <cell r="DT321">
            <v>42070460.416666664</v>
          </cell>
          <cell r="DU321">
            <v>42070460.416666664</v>
          </cell>
          <cell r="DV321">
            <v>44366018.364166662</v>
          </cell>
          <cell r="DW321">
            <v>44366018.364166662</v>
          </cell>
          <cell r="DX321">
            <v>44366018.364166662</v>
          </cell>
          <cell r="DY321">
            <v>44366018.364166662</v>
          </cell>
          <cell r="DZ321">
            <v>44366018.364166662</v>
          </cell>
          <cell r="EA321">
            <v>44366018.364166662</v>
          </cell>
          <cell r="EB321">
            <v>44366018.364166662</v>
          </cell>
          <cell r="EC321">
            <v>44366018.364166662</v>
          </cell>
          <cell r="ED321">
            <v>44366018.364166662</v>
          </cell>
          <cell r="EE321">
            <v>44366018.364166662</v>
          </cell>
          <cell r="EF321">
            <v>44366018.364166662</v>
          </cell>
          <cell r="EG321">
            <v>44366018.364166662</v>
          </cell>
          <cell r="EH321">
            <v>47576508.75</v>
          </cell>
          <cell r="EI321">
            <v>47576508.75</v>
          </cell>
          <cell r="EJ321">
            <v>47576508.75</v>
          </cell>
          <cell r="EK321">
            <v>47576508.75</v>
          </cell>
          <cell r="EL321">
            <v>47576508.75</v>
          </cell>
          <cell r="EM321">
            <v>47576508.75</v>
          </cell>
          <cell r="EN321">
            <v>47576508.75</v>
          </cell>
          <cell r="EO321">
            <v>47576508.75</v>
          </cell>
          <cell r="EP321">
            <v>47576508.75</v>
          </cell>
          <cell r="EQ321">
            <v>47576508.75</v>
          </cell>
          <cell r="ER321">
            <v>47576508.75</v>
          </cell>
          <cell r="ES321">
            <v>47576508.75</v>
          </cell>
          <cell r="ET321">
            <v>45950724.162500009</v>
          </cell>
          <cell r="EU321">
            <v>45950724.162500009</v>
          </cell>
          <cell r="EV321">
            <v>45950724.162500009</v>
          </cell>
          <cell r="EW321">
            <v>45950724.162500009</v>
          </cell>
          <cell r="EX321">
            <v>45950724.162500009</v>
          </cell>
          <cell r="EY321">
            <v>45950724.162500009</v>
          </cell>
          <cell r="EZ321">
            <v>45950724.162500009</v>
          </cell>
          <cell r="FA321">
            <v>45950724.162500009</v>
          </cell>
          <cell r="FB321">
            <v>47831745.139999971</v>
          </cell>
          <cell r="FC321">
            <v>47831745.139999971</v>
          </cell>
          <cell r="FD321">
            <v>47831745.139999971</v>
          </cell>
          <cell r="FE321">
            <v>47831745.139999971</v>
          </cell>
          <cell r="FF321">
            <v>46204849.909999982</v>
          </cell>
          <cell r="FG321">
            <v>46206149.810000002</v>
          </cell>
          <cell r="FH321">
            <v>46206149.810000002</v>
          </cell>
          <cell r="FI321">
            <v>46206149.810000002</v>
          </cell>
          <cell r="FJ321">
            <v>46206149.810000002</v>
          </cell>
          <cell r="FK321">
            <v>46206149.810000002</v>
          </cell>
          <cell r="FL321">
            <v>46206149.810000002</v>
          </cell>
          <cell r="FM321">
            <v>46206149.810000002</v>
          </cell>
          <cell r="FN321">
            <v>46206149.810000002</v>
          </cell>
          <cell r="FO321">
            <v>47329512.010000005</v>
          </cell>
          <cell r="FP321">
            <v>47329512.010000005</v>
          </cell>
          <cell r="FQ321">
            <v>47329512.010000005</v>
          </cell>
          <cell r="FR321">
            <v>554472497.81999993</v>
          </cell>
        </row>
        <row r="322">
          <cell r="A322"/>
          <cell r="B322"/>
          <cell r="C322">
            <v>421</v>
          </cell>
          <cell r="D322" t="str">
            <v>421p</v>
          </cell>
          <cell r="E322" t="str">
            <v>Prava iz oblasti socijalne zaštite</v>
          </cell>
          <cell r="F322"/>
          <cell r="G322"/>
          <cell r="H322"/>
          <cell r="I322"/>
          <cell r="J322"/>
          <cell r="K322"/>
          <cell r="L322"/>
          <cell r="M322"/>
          <cell r="N322"/>
          <cell r="O322"/>
          <cell r="P322"/>
          <cell r="Q322"/>
          <cell r="R322"/>
          <cell r="S322"/>
          <cell r="T322"/>
          <cell r="U322"/>
          <cell r="V322"/>
          <cell r="W322"/>
          <cell r="X322"/>
          <cell r="Y322"/>
          <cell r="Z322"/>
          <cell r="AA322"/>
          <cell r="AB322"/>
          <cell r="AC322"/>
          <cell r="AD322"/>
          <cell r="AE322"/>
          <cell r="AF322"/>
          <cell r="AG322"/>
          <cell r="AH322"/>
          <cell r="AI322"/>
          <cell r="AJ322"/>
          <cell r="AK322"/>
          <cell r="AL322"/>
          <cell r="AM322"/>
          <cell r="AN322"/>
          <cell r="AO322"/>
          <cell r="AP322"/>
          <cell r="AQ322"/>
          <cell r="AR322"/>
          <cell r="AS322"/>
          <cell r="AT322"/>
          <cell r="AU322"/>
          <cell r="AV322"/>
          <cell r="AW322"/>
          <cell r="AX322"/>
          <cell r="AY322"/>
          <cell r="AZ322"/>
          <cell r="BA322"/>
          <cell r="BB322"/>
          <cell r="BC322"/>
          <cell r="BD322"/>
          <cell r="BE322"/>
          <cell r="BF322"/>
          <cell r="BG322"/>
          <cell r="BH322"/>
          <cell r="BI322"/>
          <cell r="BJ322"/>
          <cell r="BK322"/>
          <cell r="BL322"/>
          <cell r="BM322"/>
          <cell r="BN322"/>
          <cell r="BO322"/>
          <cell r="BP322"/>
          <cell r="BQ322"/>
          <cell r="BR322"/>
          <cell r="BS322"/>
          <cell r="BT322"/>
          <cell r="BU322"/>
          <cell r="BV322"/>
          <cell r="BW322"/>
          <cell r="BX322"/>
          <cell r="BY322"/>
          <cell r="BZ322"/>
          <cell r="CA322"/>
          <cell r="CB322"/>
          <cell r="CC322"/>
          <cell r="CD322"/>
          <cell r="CE322"/>
          <cell r="CF322"/>
          <cell r="CG322"/>
          <cell r="CH322"/>
          <cell r="CI322"/>
          <cell r="CJ322"/>
          <cell r="CK322"/>
          <cell r="CL322">
            <v>5084083.333333333</v>
          </cell>
          <cell r="CM322">
            <v>5084083.333333333</v>
          </cell>
          <cell r="CN322">
            <v>5084083.333333333</v>
          </cell>
          <cell r="CO322">
            <v>5084083.333333333</v>
          </cell>
          <cell r="CP322">
            <v>5084083.333333333</v>
          </cell>
          <cell r="CQ322">
            <v>5084083.333333333</v>
          </cell>
          <cell r="CR322">
            <v>5084083.333333333</v>
          </cell>
          <cell r="CS322">
            <v>5084083.333333333</v>
          </cell>
          <cell r="CT322">
            <v>5084083.333333333</v>
          </cell>
          <cell r="CU322">
            <v>5084083.333333333</v>
          </cell>
          <cell r="CV322">
            <v>5084083.333333333</v>
          </cell>
          <cell r="CW322">
            <v>5084083.333333333</v>
          </cell>
          <cell r="CX322">
            <v>4887083.333333333</v>
          </cell>
          <cell r="CY322">
            <v>4887083.333333333</v>
          </cell>
          <cell r="CZ322">
            <v>4887083.333333333</v>
          </cell>
          <cell r="DA322">
            <v>4887083.333333333</v>
          </cell>
          <cell r="DB322">
            <v>4887083.333333333</v>
          </cell>
          <cell r="DC322">
            <v>4887083.333333333</v>
          </cell>
          <cell r="DD322">
            <v>4887083.333333333</v>
          </cell>
          <cell r="DE322">
            <v>4887083.333333333</v>
          </cell>
          <cell r="DF322">
            <v>4887083.333333333</v>
          </cell>
          <cell r="DG322">
            <v>4887083.333333333</v>
          </cell>
          <cell r="DH322">
            <v>4887083.333333333</v>
          </cell>
          <cell r="DI322">
            <v>4887083.333333333</v>
          </cell>
          <cell r="DJ322">
            <v>5044218.75</v>
          </cell>
          <cell r="DK322">
            <v>5044218.75</v>
          </cell>
          <cell r="DL322">
            <v>5044218.75</v>
          </cell>
          <cell r="DM322">
            <v>5044218.75</v>
          </cell>
          <cell r="DN322">
            <v>5044218.75</v>
          </cell>
          <cell r="DO322">
            <v>5044218.75</v>
          </cell>
          <cell r="DP322">
            <v>5044218.75</v>
          </cell>
          <cell r="DQ322">
            <v>5044218.75</v>
          </cell>
          <cell r="DR322">
            <v>5044218.75</v>
          </cell>
          <cell r="DS322">
            <v>5044218.75</v>
          </cell>
          <cell r="DT322">
            <v>5044218.75</v>
          </cell>
          <cell r="DU322">
            <v>5044218.75</v>
          </cell>
          <cell r="DV322">
            <v>6050468.75</v>
          </cell>
          <cell r="DW322">
            <v>6050468.75</v>
          </cell>
          <cell r="DX322">
            <v>6050468.75</v>
          </cell>
          <cell r="DY322">
            <v>6050468.75</v>
          </cell>
          <cell r="DZ322">
            <v>6050468.75</v>
          </cell>
          <cell r="EA322">
            <v>6050468.75</v>
          </cell>
          <cell r="EB322">
            <v>6050468.75</v>
          </cell>
          <cell r="EC322">
            <v>6050468.75</v>
          </cell>
          <cell r="ED322">
            <v>6050468.75</v>
          </cell>
          <cell r="EE322">
            <v>6050468.75</v>
          </cell>
          <cell r="EF322">
            <v>6050468.75</v>
          </cell>
          <cell r="EG322">
            <v>6050468.75</v>
          </cell>
          <cell r="EH322">
            <v>9559635.416666666</v>
          </cell>
          <cell r="EI322">
            <v>9559635.416666666</v>
          </cell>
          <cell r="EJ322">
            <v>9559635.416666666</v>
          </cell>
          <cell r="EK322">
            <v>9559635.416666666</v>
          </cell>
          <cell r="EL322">
            <v>9559635.416666666</v>
          </cell>
          <cell r="EM322">
            <v>9559635.416666666</v>
          </cell>
          <cell r="EN322">
            <v>9559635.416666666</v>
          </cell>
          <cell r="EO322">
            <v>9559635.416666666</v>
          </cell>
          <cell r="EP322">
            <v>9559635.416666666</v>
          </cell>
          <cell r="EQ322">
            <v>9559635.416666666</v>
          </cell>
          <cell r="ER322">
            <v>9559635.416666666</v>
          </cell>
          <cell r="ES322">
            <v>9559635.416666666</v>
          </cell>
          <cell r="ET322">
            <v>6651000</v>
          </cell>
          <cell r="EU322">
            <v>6651000</v>
          </cell>
          <cell r="EV322">
            <v>6651000</v>
          </cell>
          <cell r="EW322">
            <v>6651000</v>
          </cell>
          <cell r="EX322">
            <v>6651000</v>
          </cell>
          <cell r="EY322">
            <v>6651000</v>
          </cell>
          <cell r="EZ322">
            <v>6651000</v>
          </cell>
          <cell r="FA322">
            <v>6651000</v>
          </cell>
          <cell r="FB322">
            <v>7394520.9774999991</v>
          </cell>
          <cell r="FC322">
            <v>7394520.9774999991</v>
          </cell>
          <cell r="FD322">
            <v>7394520.9774999991</v>
          </cell>
          <cell r="FE322">
            <v>7394520.9774999991</v>
          </cell>
          <cell r="FF322">
            <v>6747975.0000000028</v>
          </cell>
          <cell r="FG322">
            <v>6749275.0000000028</v>
          </cell>
          <cell r="FH322">
            <v>6749275.0000000028</v>
          </cell>
          <cell r="FI322">
            <v>6749275.0000000028</v>
          </cell>
          <cell r="FJ322">
            <v>6749275.0000000028</v>
          </cell>
          <cell r="FK322">
            <v>6749275.0000000028</v>
          </cell>
          <cell r="FL322">
            <v>6749275.0000000028</v>
          </cell>
          <cell r="FM322">
            <v>6749275.0000000028</v>
          </cell>
          <cell r="FN322">
            <v>6749275.0000000028</v>
          </cell>
          <cell r="FO322">
            <v>6749275.0000000028</v>
          </cell>
          <cell r="FP322">
            <v>6749275.0000000028</v>
          </cell>
          <cell r="FQ322">
            <v>6749275.0000000028</v>
          </cell>
          <cell r="FR322">
            <v>80990000.000000015</v>
          </cell>
        </row>
        <row r="323">
          <cell r="C323" t="str">
            <v xml:space="preserve"> </v>
          </cell>
          <cell r="D323" t="str">
            <v>4211p</v>
          </cell>
          <cell r="E323" t="str">
            <v>Dječiji dodaci</v>
          </cell>
          <cell r="F323"/>
          <cell r="G323"/>
          <cell r="H323"/>
          <cell r="I323"/>
          <cell r="J323"/>
          <cell r="K323"/>
          <cell r="L323"/>
          <cell r="M323"/>
          <cell r="N323"/>
          <cell r="O323"/>
          <cell r="P323"/>
          <cell r="Q323"/>
          <cell r="R323"/>
          <cell r="S323"/>
          <cell r="T323"/>
          <cell r="U323"/>
          <cell r="V323"/>
          <cell r="W323"/>
          <cell r="X323"/>
          <cell r="Y323"/>
          <cell r="Z323"/>
          <cell r="AA323"/>
          <cell r="AB323"/>
          <cell r="AC323"/>
          <cell r="AD323"/>
          <cell r="AE323"/>
          <cell r="AF323"/>
          <cell r="AG323"/>
          <cell r="AH323"/>
          <cell r="AI323"/>
          <cell r="AJ323"/>
          <cell r="AK323"/>
          <cell r="AL323"/>
          <cell r="AM323"/>
          <cell r="AN323"/>
          <cell r="AO323"/>
          <cell r="AP323"/>
          <cell r="AQ323"/>
          <cell r="AR323"/>
          <cell r="AS323"/>
          <cell r="AT323"/>
          <cell r="AU323"/>
          <cell r="AV323"/>
          <cell r="AW323"/>
          <cell r="AX323"/>
          <cell r="AY323"/>
          <cell r="AZ323"/>
          <cell r="BA323"/>
          <cell r="BB323"/>
          <cell r="BC323"/>
          <cell r="BD323"/>
          <cell r="BE323"/>
          <cell r="BF323"/>
          <cell r="BG323"/>
          <cell r="BH323"/>
          <cell r="BI323"/>
          <cell r="BJ323"/>
          <cell r="BK323"/>
          <cell r="BL323"/>
          <cell r="BM323"/>
          <cell r="BN323"/>
          <cell r="BO323"/>
          <cell r="BP323"/>
          <cell r="BQ323"/>
          <cell r="BR323"/>
          <cell r="BS323"/>
          <cell r="BT323"/>
          <cell r="BU323"/>
          <cell r="BV323"/>
          <cell r="BW323"/>
          <cell r="BX323"/>
          <cell r="BY323"/>
          <cell r="BZ323"/>
          <cell r="CA323"/>
          <cell r="CB323"/>
          <cell r="CC323"/>
          <cell r="CD323"/>
          <cell r="CE323"/>
          <cell r="CF323"/>
          <cell r="CG323"/>
          <cell r="CH323"/>
          <cell r="CI323"/>
          <cell r="CJ323"/>
          <cell r="CK323"/>
          <cell r="CL323">
            <v>432500</v>
          </cell>
          <cell r="CM323">
            <v>432500</v>
          </cell>
          <cell r="CN323">
            <v>432500</v>
          </cell>
          <cell r="CO323">
            <v>432500</v>
          </cell>
          <cell r="CP323">
            <v>432500</v>
          </cell>
          <cell r="CQ323">
            <v>432500</v>
          </cell>
          <cell r="CR323">
            <v>432500</v>
          </cell>
          <cell r="CS323">
            <v>432500</v>
          </cell>
          <cell r="CT323">
            <v>432500</v>
          </cell>
          <cell r="CU323">
            <v>432500</v>
          </cell>
          <cell r="CV323">
            <v>432500</v>
          </cell>
          <cell r="CW323">
            <v>432500</v>
          </cell>
          <cell r="CX323">
            <v>450000</v>
          </cell>
          <cell r="CY323">
            <v>450000</v>
          </cell>
          <cell r="CZ323">
            <v>450000</v>
          </cell>
          <cell r="DA323">
            <v>450000</v>
          </cell>
          <cell r="DB323">
            <v>450000</v>
          </cell>
          <cell r="DC323">
            <v>450000</v>
          </cell>
          <cell r="DD323">
            <v>450000</v>
          </cell>
          <cell r="DE323">
            <v>450000</v>
          </cell>
          <cell r="DF323">
            <v>450000</v>
          </cell>
          <cell r="DG323">
            <v>450000</v>
          </cell>
          <cell r="DH323">
            <v>450000</v>
          </cell>
          <cell r="DI323">
            <v>450000</v>
          </cell>
          <cell r="DJ323">
            <v>425000</v>
          </cell>
          <cell r="DK323">
            <v>425000</v>
          </cell>
          <cell r="DL323">
            <v>425000</v>
          </cell>
          <cell r="DM323">
            <v>425000</v>
          </cell>
          <cell r="DN323">
            <v>425000</v>
          </cell>
          <cell r="DO323">
            <v>425000</v>
          </cell>
          <cell r="DP323">
            <v>425000</v>
          </cell>
          <cell r="DQ323">
            <v>425000</v>
          </cell>
          <cell r="DR323">
            <v>425000</v>
          </cell>
          <cell r="DS323">
            <v>425000</v>
          </cell>
          <cell r="DT323">
            <v>425000</v>
          </cell>
          <cell r="DU323">
            <v>425000</v>
          </cell>
          <cell r="DV323"/>
          <cell r="DW323"/>
          <cell r="DX323"/>
          <cell r="DY323"/>
          <cell r="DZ323"/>
          <cell r="EA323"/>
          <cell r="EB323"/>
          <cell r="EC323"/>
          <cell r="ED323"/>
          <cell r="EE323"/>
          <cell r="EF323"/>
          <cell r="EG323"/>
          <cell r="EH323"/>
          <cell r="EI323"/>
          <cell r="EJ323"/>
          <cell r="EK323"/>
          <cell r="EL323"/>
          <cell r="EM323"/>
          <cell r="EN323"/>
          <cell r="EO323"/>
          <cell r="EP323"/>
          <cell r="EQ323"/>
          <cell r="ER323"/>
          <cell r="ES323"/>
        </row>
        <row r="324">
          <cell r="D324" t="str">
            <v>4212p</v>
          </cell>
          <cell r="E324" t="str">
            <v>Boračko invalidska zaštita</v>
          </cell>
          <cell r="F324"/>
          <cell r="G324"/>
          <cell r="H324"/>
          <cell r="I324"/>
          <cell r="J324"/>
          <cell r="K324"/>
          <cell r="L324"/>
          <cell r="M324"/>
          <cell r="N324"/>
          <cell r="O324"/>
          <cell r="P324"/>
          <cell r="Q324"/>
          <cell r="R324"/>
          <cell r="S324"/>
          <cell r="T324"/>
          <cell r="U324"/>
          <cell r="V324"/>
          <cell r="W324"/>
          <cell r="X324"/>
          <cell r="Y324"/>
          <cell r="Z324"/>
          <cell r="AA324"/>
          <cell r="AB324"/>
          <cell r="AC324"/>
          <cell r="AD324"/>
          <cell r="AE324"/>
          <cell r="AF324"/>
          <cell r="AG324"/>
          <cell r="AH324"/>
          <cell r="AI324"/>
          <cell r="AJ324"/>
          <cell r="AK324"/>
          <cell r="AL324"/>
          <cell r="AM324"/>
          <cell r="AN324"/>
          <cell r="AO324"/>
          <cell r="AP324"/>
          <cell r="AQ324"/>
          <cell r="AR324"/>
          <cell r="AS324"/>
          <cell r="AT324"/>
          <cell r="AU324"/>
          <cell r="AV324"/>
          <cell r="AW324"/>
          <cell r="AX324"/>
          <cell r="AY324"/>
          <cell r="AZ324"/>
          <cell r="BA324"/>
          <cell r="BB324"/>
          <cell r="BC324"/>
          <cell r="BD324"/>
          <cell r="BE324"/>
          <cell r="BF324"/>
          <cell r="BG324"/>
          <cell r="BH324"/>
          <cell r="BI324"/>
          <cell r="BJ324"/>
          <cell r="BK324"/>
          <cell r="BL324"/>
          <cell r="BM324"/>
          <cell r="BN324"/>
          <cell r="BO324"/>
          <cell r="BP324"/>
          <cell r="BQ324"/>
          <cell r="BR324"/>
          <cell r="BS324"/>
          <cell r="BT324"/>
          <cell r="BU324"/>
          <cell r="BV324"/>
          <cell r="BW324"/>
          <cell r="BX324"/>
          <cell r="BY324"/>
          <cell r="BZ324"/>
          <cell r="CA324"/>
          <cell r="CB324"/>
          <cell r="CC324"/>
          <cell r="CD324"/>
          <cell r="CE324"/>
          <cell r="CF324"/>
          <cell r="CG324"/>
          <cell r="CH324"/>
          <cell r="CI324"/>
          <cell r="CJ324"/>
          <cell r="CK324"/>
          <cell r="CL324">
            <v>725000</v>
          </cell>
          <cell r="CM324">
            <v>725000</v>
          </cell>
          <cell r="CN324">
            <v>725000</v>
          </cell>
          <cell r="CO324">
            <v>725000</v>
          </cell>
          <cell r="CP324">
            <v>725000</v>
          </cell>
          <cell r="CQ324">
            <v>725000</v>
          </cell>
          <cell r="CR324">
            <v>725000</v>
          </cell>
          <cell r="CS324">
            <v>725000</v>
          </cell>
          <cell r="CT324">
            <v>725000</v>
          </cell>
          <cell r="CU324">
            <v>725000</v>
          </cell>
          <cell r="CV324">
            <v>725000</v>
          </cell>
          <cell r="CW324">
            <v>725000</v>
          </cell>
          <cell r="CX324">
            <v>693333.33333333337</v>
          </cell>
          <cell r="CY324">
            <v>693333.33333333337</v>
          </cell>
          <cell r="CZ324">
            <v>693333.33333333337</v>
          </cell>
          <cell r="DA324">
            <v>693333.33333333337</v>
          </cell>
          <cell r="DB324">
            <v>693333.33333333337</v>
          </cell>
          <cell r="DC324">
            <v>693333.33333333337</v>
          </cell>
          <cell r="DD324">
            <v>693333.33333333337</v>
          </cell>
          <cell r="DE324">
            <v>693333.33333333337</v>
          </cell>
          <cell r="DF324">
            <v>693333.33333333337</v>
          </cell>
          <cell r="DG324">
            <v>693333.33333333337</v>
          </cell>
          <cell r="DH324">
            <v>693333.33333333337</v>
          </cell>
          <cell r="DI324">
            <v>693333.33333333337</v>
          </cell>
          <cell r="DJ324">
            <v>691666.66666666663</v>
          </cell>
          <cell r="DK324">
            <v>691666.66666666663</v>
          </cell>
          <cell r="DL324">
            <v>691666.66666666663</v>
          </cell>
          <cell r="DM324">
            <v>691666.66666666663</v>
          </cell>
          <cell r="DN324">
            <v>691666.66666666663</v>
          </cell>
          <cell r="DO324">
            <v>691666.66666666663</v>
          </cell>
          <cell r="DP324">
            <v>691666.66666666663</v>
          </cell>
          <cell r="DQ324">
            <v>691666.66666666663</v>
          </cell>
          <cell r="DR324">
            <v>691666.66666666663</v>
          </cell>
          <cell r="DS324">
            <v>691666.66666666663</v>
          </cell>
          <cell r="DT324">
            <v>691666.66666666663</v>
          </cell>
          <cell r="DU324">
            <v>691666.66666666663</v>
          </cell>
          <cell r="DV324"/>
          <cell r="DW324"/>
          <cell r="DX324"/>
          <cell r="DY324"/>
          <cell r="DZ324"/>
          <cell r="EA324"/>
          <cell r="EB324"/>
          <cell r="EC324"/>
          <cell r="ED324"/>
          <cell r="EE324"/>
          <cell r="EF324"/>
          <cell r="EG324"/>
          <cell r="EH324"/>
          <cell r="EI324"/>
          <cell r="EJ324"/>
          <cell r="EK324"/>
          <cell r="EL324"/>
          <cell r="EM324"/>
          <cell r="EN324"/>
          <cell r="EO324"/>
          <cell r="EP324"/>
          <cell r="EQ324"/>
          <cell r="ER324"/>
          <cell r="ES324"/>
        </row>
        <row r="325">
          <cell r="D325" t="str">
            <v>4213p</v>
          </cell>
          <cell r="E325" t="str">
            <v>Materijalno obezbjeđenje porodice</v>
          </cell>
          <cell r="F325"/>
          <cell r="G325"/>
          <cell r="H325"/>
          <cell r="I325"/>
          <cell r="J325"/>
          <cell r="K325"/>
          <cell r="L325"/>
          <cell r="M325"/>
          <cell r="N325"/>
          <cell r="O325"/>
          <cell r="P325"/>
          <cell r="Q325"/>
          <cell r="R325"/>
          <cell r="S325"/>
          <cell r="T325"/>
          <cell r="U325"/>
          <cell r="V325"/>
          <cell r="W325"/>
          <cell r="X325"/>
          <cell r="Y325"/>
          <cell r="Z325"/>
          <cell r="AA325"/>
          <cell r="AB325"/>
          <cell r="AC325"/>
          <cell r="AD325"/>
          <cell r="AE325"/>
          <cell r="AF325"/>
          <cell r="AG325"/>
          <cell r="AH325"/>
          <cell r="AI325"/>
          <cell r="AJ325"/>
          <cell r="AK325"/>
          <cell r="AL325"/>
          <cell r="AM325"/>
          <cell r="AN325"/>
          <cell r="AO325"/>
          <cell r="AP325"/>
          <cell r="AQ325"/>
          <cell r="AR325"/>
          <cell r="AS325"/>
          <cell r="AT325"/>
          <cell r="AU325"/>
          <cell r="AV325"/>
          <cell r="AW325"/>
          <cell r="AX325"/>
          <cell r="AY325"/>
          <cell r="AZ325"/>
          <cell r="BA325"/>
          <cell r="BB325"/>
          <cell r="BC325"/>
          <cell r="BD325"/>
          <cell r="BE325"/>
          <cell r="BF325"/>
          <cell r="BG325"/>
          <cell r="BH325"/>
          <cell r="BI325"/>
          <cell r="BJ325"/>
          <cell r="BK325"/>
          <cell r="BL325"/>
          <cell r="BM325"/>
          <cell r="BN325"/>
          <cell r="BO325"/>
          <cell r="BP325"/>
          <cell r="BQ325"/>
          <cell r="BR325"/>
          <cell r="BS325"/>
          <cell r="BT325"/>
          <cell r="BU325"/>
          <cell r="BV325"/>
          <cell r="BW325"/>
          <cell r="BX325"/>
          <cell r="BY325"/>
          <cell r="BZ325"/>
          <cell r="CA325"/>
          <cell r="CB325"/>
          <cell r="CC325"/>
          <cell r="CD325"/>
          <cell r="CE325"/>
          <cell r="CF325"/>
          <cell r="CG325"/>
          <cell r="CH325"/>
          <cell r="CI325"/>
          <cell r="CJ325"/>
          <cell r="CK325"/>
          <cell r="CL325">
            <v>1500000</v>
          </cell>
          <cell r="CM325">
            <v>1500000</v>
          </cell>
          <cell r="CN325">
            <v>1500000</v>
          </cell>
          <cell r="CO325">
            <v>1500000</v>
          </cell>
          <cell r="CP325">
            <v>1500000</v>
          </cell>
          <cell r="CQ325">
            <v>1500000</v>
          </cell>
          <cell r="CR325">
            <v>1500000</v>
          </cell>
          <cell r="CS325">
            <v>1500000</v>
          </cell>
          <cell r="CT325">
            <v>1500000</v>
          </cell>
          <cell r="CU325">
            <v>1500000</v>
          </cell>
          <cell r="CV325">
            <v>1500000</v>
          </cell>
          <cell r="CW325">
            <v>1500000</v>
          </cell>
          <cell r="CX325">
            <v>1416666.6666666667</v>
          </cell>
          <cell r="CY325">
            <v>1416666.6666666667</v>
          </cell>
          <cell r="CZ325">
            <v>1416666.6666666667</v>
          </cell>
          <cell r="DA325">
            <v>1416666.6666666667</v>
          </cell>
          <cell r="DB325">
            <v>1416666.6666666667</v>
          </cell>
          <cell r="DC325">
            <v>1416666.6666666667</v>
          </cell>
          <cell r="DD325">
            <v>1416666.6666666667</v>
          </cell>
          <cell r="DE325">
            <v>1416666.6666666667</v>
          </cell>
          <cell r="DF325">
            <v>1416666.6666666667</v>
          </cell>
          <cell r="DG325">
            <v>1416666.6666666667</v>
          </cell>
          <cell r="DH325">
            <v>1416666.6666666667</v>
          </cell>
          <cell r="DI325">
            <v>1416666.6666666667</v>
          </cell>
          <cell r="DJ325">
            <v>1408333.3333333333</v>
          </cell>
          <cell r="DK325">
            <v>1408333.3333333333</v>
          </cell>
          <cell r="DL325">
            <v>1408333.3333333333</v>
          </cell>
          <cell r="DM325">
            <v>1408333.3333333333</v>
          </cell>
          <cell r="DN325">
            <v>1408333.3333333333</v>
          </cell>
          <cell r="DO325">
            <v>1408333.3333333333</v>
          </cell>
          <cell r="DP325">
            <v>1408333.3333333333</v>
          </cell>
          <cell r="DQ325">
            <v>1408333.3333333333</v>
          </cell>
          <cell r="DR325">
            <v>1408333.3333333333</v>
          </cell>
          <cell r="DS325">
            <v>1408333.3333333333</v>
          </cell>
          <cell r="DT325">
            <v>1408333.3333333333</v>
          </cell>
          <cell r="DU325">
            <v>1408333.3333333333</v>
          </cell>
          <cell r="DV325"/>
          <cell r="DW325"/>
          <cell r="DX325"/>
          <cell r="DY325"/>
          <cell r="DZ325"/>
          <cell r="EA325"/>
          <cell r="EB325"/>
          <cell r="EC325"/>
          <cell r="ED325"/>
          <cell r="EE325"/>
          <cell r="EF325"/>
          <cell r="EG325"/>
          <cell r="EH325"/>
          <cell r="EI325"/>
          <cell r="EJ325"/>
          <cell r="EK325"/>
          <cell r="EL325"/>
          <cell r="EM325"/>
          <cell r="EN325"/>
          <cell r="EO325"/>
          <cell r="EP325"/>
          <cell r="EQ325"/>
          <cell r="ER325"/>
          <cell r="ES325"/>
        </row>
        <row r="326">
          <cell r="D326" t="str">
            <v>4214p</v>
          </cell>
          <cell r="E326" t="str">
            <v>Porodiljska odsustva</v>
          </cell>
          <cell r="F326"/>
          <cell r="G326"/>
          <cell r="H326"/>
          <cell r="I326"/>
          <cell r="J326"/>
          <cell r="K326"/>
          <cell r="L326"/>
          <cell r="M326"/>
          <cell r="N326"/>
          <cell r="O326"/>
          <cell r="P326"/>
          <cell r="Q326"/>
          <cell r="R326"/>
          <cell r="S326"/>
          <cell r="T326"/>
          <cell r="U326"/>
          <cell r="V326"/>
          <cell r="W326"/>
          <cell r="X326"/>
          <cell r="Y326"/>
          <cell r="Z326"/>
          <cell r="AA326"/>
          <cell r="AB326"/>
          <cell r="AC326"/>
          <cell r="AD326"/>
          <cell r="AE326"/>
          <cell r="AF326"/>
          <cell r="AG326"/>
          <cell r="AH326"/>
          <cell r="AI326"/>
          <cell r="AJ326"/>
          <cell r="AK326"/>
          <cell r="AL326"/>
          <cell r="AM326"/>
          <cell r="AN326"/>
          <cell r="AO326"/>
          <cell r="AP326"/>
          <cell r="AQ326"/>
          <cell r="AR326"/>
          <cell r="AS326"/>
          <cell r="AT326"/>
          <cell r="AU326"/>
          <cell r="AV326"/>
          <cell r="AW326"/>
          <cell r="AX326"/>
          <cell r="AY326"/>
          <cell r="AZ326"/>
          <cell r="BA326"/>
          <cell r="BB326"/>
          <cell r="BC326"/>
          <cell r="BD326"/>
          <cell r="BE326"/>
          <cell r="BF326"/>
          <cell r="BG326"/>
          <cell r="BH326"/>
          <cell r="BI326"/>
          <cell r="BJ326"/>
          <cell r="BK326"/>
          <cell r="BL326"/>
          <cell r="BM326"/>
          <cell r="BN326"/>
          <cell r="BO326"/>
          <cell r="BP326"/>
          <cell r="BQ326"/>
          <cell r="BR326"/>
          <cell r="BS326"/>
          <cell r="BT326"/>
          <cell r="BU326"/>
          <cell r="BV326"/>
          <cell r="BW326"/>
          <cell r="BX326"/>
          <cell r="BY326"/>
          <cell r="BZ326"/>
          <cell r="CA326"/>
          <cell r="CB326"/>
          <cell r="CC326"/>
          <cell r="CD326"/>
          <cell r="CE326"/>
          <cell r="CF326"/>
          <cell r="CG326"/>
          <cell r="CH326"/>
          <cell r="CI326"/>
          <cell r="CJ326"/>
          <cell r="CK326"/>
          <cell r="CL326">
            <v>1458333.3333333333</v>
          </cell>
          <cell r="CM326">
            <v>1458333.3333333333</v>
          </cell>
          <cell r="CN326">
            <v>1458333.3333333333</v>
          </cell>
          <cell r="CO326">
            <v>1458333.3333333333</v>
          </cell>
          <cell r="CP326">
            <v>1458333.3333333333</v>
          </cell>
          <cell r="CQ326">
            <v>1458333.3333333333</v>
          </cell>
          <cell r="CR326">
            <v>1458333.3333333333</v>
          </cell>
          <cell r="CS326">
            <v>1458333.3333333333</v>
          </cell>
          <cell r="CT326">
            <v>1458333.3333333333</v>
          </cell>
          <cell r="CU326">
            <v>1458333.3333333333</v>
          </cell>
          <cell r="CV326">
            <v>1458333.3333333333</v>
          </cell>
          <cell r="CW326">
            <v>1458333.3333333333</v>
          </cell>
          <cell r="CX326">
            <v>1333333.3333333333</v>
          </cell>
          <cell r="CY326">
            <v>1333333.3333333333</v>
          </cell>
          <cell r="CZ326">
            <v>1333333.3333333333</v>
          </cell>
          <cell r="DA326">
            <v>1333333.3333333333</v>
          </cell>
          <cell r="DB326">
            <v>1333333.3333333333</v>
          </cell>
          <cell r="DC326">
            <v>1333333.3333333333</v>
          </cell>
          <cell r="DD326">
            <v>1333333.3333333333</v>
          </cell>
          <cell r="DE326">
            <v>1333333.3333333333</v>
          </cell>
          <cell r="DF326">
            <v>1333333.3333333333</v>
          </cell>
          <cell r="DG326">
            <v>1333333.3333333333</v>
          </cell>
          <cell r="DH326">
            <v>1333333.3333333333</v>
          </cell>
          <cell r="DI326">
            <v>1333333.3333333333</v>
          </cell>
          <cell r="DJ326">
            <v>1366666.6666666667</v>
          </cell>
          <cell r="DK326">
            <v>1366666.6666666667</v>
          </cell>
          <cell r="DL326">
            <v>1366666.6666666667</v>
          </cell>
          <cell r="DM326">
            <v>1366666.6666666667</v>
          </cell>
          <cell r="DN326">
            <v>1366666.6666666667</v>
          </cell>
          <cell r="DO326">
            <v>1366666.6666666667</v>
          </cell>
          <cell r="DP326">
            <v>1366666.6666666667</v>
          </cell>
          <cell r="DQ326">
            <v>1366666.6666666667</v>
          </cell>
          <cell r="DR326">
            <v>1366666.6666666667</v>
          </cell>
          <cell r="DS326">
            <v>1366666.6666666667</v>
          </cell>
          <cell r="DT326">
            <v>1366666.6666666667</v>
          </cell>
          <cell r="DU326">
            <v>1366666.6666666667</v>
          </cell>
          <cell r="DV326"/>
          <cell r="DW326"/>
          <cell r="DX326"/>
          <cell r="DY326"/>
          <cell r="DZ326"/>
          <cell r="EA326"/>
          <cell r="EB326"/>
          <cell r="EC326"/>
          <cell r="ED326"/>
          <cell r="EE326"/>
          <cell r="EF326"/>
          <cell r="EG326"/>
          <cell r="EH326"/>
          <cell r="EI326"/>
          <cell r="EJ326"/>
          <cell r="EK326"/>
          <cell r="EL326"/>
          <cell r="EM326"/>
          <cell r="EN326"/>
          <cell r="EO326"/>
          <cell r="EP326"/>
          <cell r="EQ326"/>
          <cell r="ER326"/>
          <cell r="ES326"/>
        </row>
        <row r="327">
          <cell r="D327" t="str">
            <v>4215p</v>
          </cell>
          <cell r="E327" t="str">
            <v>Tuđa njega i pomoć</v>
          </cell>
          <cell r="F327"/>
          <cell r="G327"/>
          <cell r="H327"/>
          <cell r="I327"/>
          <cell r="J327"/>
          <cell r="K327"/>
          <cell r="L327"/>
          <cell r="M327"/>
          <cell r="N327"/>
          <cell r="O327"/>
          <cell r="P327"/>
          <cell r="Q327"/>
          <cell r="R327"/>
          <cell r="S327"/>
          <cell r="T327"/>
          <cell r="U327"/>
          <cell r="V327"/>
          <cell r="W327"/>
          <cell r="X327"/>
          <cell r="Y327"/>
          <cell r="Z327"/>
          <cell r="AA327"/>
          <cell r="AB327"/>
          <cell r="AC327"/>
          <cell r="AD327"/>
          <cell r="AE327"/>
          <cell r="AF327"/>
          <cell r="AG327"/>
          <cell r="AH327"/>
          <cell r="AI327"/>
          <cell r="AJ327"/>
          <cell r="AK327"/>
          <cell r="AL327"/>
          <cell r="AM327"/>
          <cell r="AN327"/>
          <cell r="AO327"/>
          <cell r="AP327"/>
          <cell r="AQ327"/>
          <cell r="AR327"/>
          <cell r="AS327"/>
          <cell r="AT327"/>
          <cell r="AU327"/>
          <cell r="AV327"/>
          <cell r="AW327"/>
          <cell r="AX327"/>
          <cell r="AY327"/>
          <cell r="AZ327"/>
          <cell r="BA327"/>
          <cell r="BB327"/>
          <cell r="BC327"/>
          <cell r="BD327"/>
          <cell r="BE327"/>
          <cell r="BF327"/>
          <cell r="BG327"/>
          <cell r="BH327"/>
          <cell r="BI327"/>
          <cell r="BJ327"/>
          <cell r="BK327"/>
          <cell r="BL327"/>
          <cell r="BM327"/>
          <cell r="BN327"/>
          <cell r="BO327"/>
          <cell r="BP327"/>
          <cell r="BQ327"/>
          <cell r="BR327"/>
          <cell r="BS327"/>
          <cell r="BT327"/>
          <cell r="BU327"/>
          <cell r="BV327"/>
          <cell r="BW327"/>
          <cell r="BX327"/>
          <cell r="BY327"/>
          <cell r="BZ327"/>
          <cell r="CA327"/>
          <cell r="CB327"/>
          <cell r="CC327"/>
          <cell r="CD327"/>
          <cell r="CE327"/>
          <cell r="CF327"/>
          <cell r="CG327"/>
          <cell r="CH327"/>
          <cell r="CI327"/>
          <cell r="CJ327"/>
          <cell r="CK327"/>
          <cell r="CL327">
            <v>665750</v>
          </cell>
          <cell r="CM327">
            <v>665750</v>
          </cell>
          <cell r="CN327">
            <v>665750</v>
          </cell>
          <cell r="CO327">
            <v>665750</v>
          </cell>
          <cell r="CP327">
            <v>665750</v>
          </cell>
          <cell r="CQ327">
            <v>665750</v>
          </cell>
          <cell r="CR327">
            <v>665750</v>
          </cell>
          <cell r="CS327">
            <v>665750</v>
          </cell>
          <cell r="CT327">
            <v>665750</v>
          </cell>
          <cell r="CU327">
            <v>665750</v>
          </cell>
          <cell r="CV327">
            <v>665750</v>
          </cell>
          <cell r="CW327">
            <v>665750</v>
          </cell>
          <cell r="CX327">
            <v>681250</v>
          </cell>
          <cell r="CY327">
            <v>681250</v>
          </cell>
          <cell r="CZ327">
            <v>681250</v>
          </cell>
          <cell r="DA327">
            <v>681250</v>
          </cell>
          <cell r="DB327">
            <v>681250</v>
          </cell>
          <cell r="DC327">
            <v>681250</v>
          </cell>
          <cell r="DD327">
            <v>681250</v>
          </cell>
          <cell r="DE327">
            <v>681250</v>
          </cell>
          <cell r="DF327">
            <v>681250</v>
          </cell>
          <cell r="DG327">
            <v>681250</v>
          </cell>
          <cell r="DH327">
            <v>681250</v>
          </cell>
          <cell r="DI327">
            <v>681250</v>
          </cell>
          <cell r="DJ327">
            <v>833333.33333333337</v>
          </cell>
          <cell r="DK327">
            <v>833333.33333333337</v>
          </cell>
          <cell r="DL327">
            <v>833333.33333333337</v>
          </cell>
          <cell r="DM327">
            <v>833333.33333333337</v>
          </cell>
          <cell r="DN327">
            <v>833333.33333333337</v>
          </cell>
          <cell r="DO327">
            <v>833333.33333333337</v>
          </cell>
          <cell r="DP327">
            <v>833333.33333333337</v>
          </cell>
          <cell r="DQ327">
            <v>833333.33333333337</v>
          </cell>
          <cell r="DR327">
            <v>833333.33333333337</v>
          </cell>
          <cell r="DS327">
            <v>833333.33333333337</v>
          </cell>
          <cell r="DT327">
            <v>833333.33333333337</v>
          </cell>
          <cell r="DU327">
            <v>833333.33333333337</v>
          </cell>
          <cell r="DV327"/>
          <cell r="DW327"/>
          <cell r="DX327"/>
          <cell r="DY327"/>
          <cell r="DZ327"/>
          <cell r="EA327"/>
          <cell r="EB327"/>
          <cell r="EC327"/>
          <cell r="ED327"/>
          <cell r="EE327"/>
          <cell r="EF327"/>
          <cell r="EG327"/>
          <cell r="EH327"/>
          <cell r="EI327"/>
          <cell r="EJ327"/>
          <cell r="EK327"/>
          <cell r="EL327"/>
          <cell r="EM327"/>
          <cell r="EN327"/>
          <cell r="EO327"/>
          <cell r="EP327"/>
          <cell r="EQ327"/>
          <cell r="ER327"/>
          <cell r="ES327"/>
        </row>
        <row r="328">
          <cell r="D328" t="str">
            <v>4216p</v>
          </cell>
          <cell r="E328" t="str">
            <v>Ishrana djece u predškolskim ustanovama</v>
          </cell>
          <cell r="F328"/>
          <cell r="G328"/>
          <cell r="H328"/>
          <cell r="I328"/>
          <cell r="J328"/>
          <cell r="K328"/>
          <cell r="L328"/>
          <cell r="M328"/>
          <cell r="N328"/>
          <cell r="O328"/>
          <cell r="P328"/>
          <cell r="Q328"/>
          <cell r="R328"/>
          <cell r="S328"/>
          <cell r="T328"/>
          <cell r="U328"/>
          <cell r="V328"/>
          <cell r="W328"/>
          <cell r="X328"/>
          <cell r="Y328"/>
          <cell r="Z328"/>
          <cell r="AA328"/>
          <cell r="AB328"/>
          <cell r="AC328"/>
          <cell r="AD328"/>
          <cell r="AE328"/>
          <cell r="AF328"/>
          <cell r="AG328"/>
          <cell r="AH328"/>
          <cell r="AI328"/>
          <cell r="AJ328"/>
          <cell r="AK328"/>
          <cell r="AL328"/>
          <cell r="AM328"/>
          <cell r="AN328"/>
          <cell r="AO328"/>
          <cell r="AP328"/>
          <cell r="AQ328"/>
          <cell r="AR328"/>
          <cell r="AS328"/>
          <cell r="AT328"/>
          <cell r="AU328"/>
          <cell r="AV328"/>
          <cell r="AW328"/>
          <cell r="AX328"/>
          <cell r="AY328"/>
          <cell r="AZ328"/>
          <cell r="BA328"/>
          <cell r="BB328"/>
          <cell r="BC328"/>
          <cell r="BD328"/>
          <cell r="BE328"/>
          <cell r="BF328"/>
          <cell r="BG328"/>
          <cell r="BH328"/>
          <cell r="BI328"/>
          <cell r="BJ328"/>
          <cell r="BK328"/>
          <cell r="BL328"/>
          <cell r="BM328"/>
          <cell r="BN328"/>
          <cell r="BO328"/>
          <cell r="BP328"/>
          <cell r="BQ328"/>
          <cell r="BR328"/>
          <cell r="BS328"/>
          <cell r="BT328"/>
          <cell r="BU328"/>
          <cell r="BV328"/>
          <cell r="BW328"/>
          <cell r="BX328"/>
          <cell r="BY328"/>
          <cell r="BZ328"/>
          <cell r="CA328"/>
          <cell r="CB328"/>
          <cell r="CC328"/>
          <cell r="CD328"/>
          <cell r="CE328"/>
          <cell r="CF328"/>
          <cell r="CG328"/>
          <cell r="CH328"/>
          <cell r="CI328"/>
          <cell r="CJ328"/>
          <cell r="CK328"/>
          <cell r="CL328">
            <v>50833.333333333336</v>
          </cell>
          <cell r="CM328">
            <v>50833.333333333336</v>
          </cell>
          <cell r="CN328">
            <v>50833.333333333336</v>
          </cell>
          <cell r="CO328">
            <v>50833.333333333336</v>
          </cell>
          <cell r="CP328">
            <v>50833.333333333336</v>
          </cell>
          <cell r="CQ328">
            <v>50833.333333333336</v>
          </cell>
          <cell r="CR328">
            <v>50833.333333333336</v>
          </cell>
          <cell r="CS328">
            <v>50833.333333333336</v>
          </cell>
          <cell r="CT328">
            <v>50833.333333333336</v>
          </cell>
          <cell r="CU328">
            <v>50833.333333333336</v>
          </cell>
          <cell r="CV328">
            <v>50833.333333333336</v>
          </cell>
          <cell r="CW328">
            <v>50833.333333333336</v>
          </cell>
          <cell r="CX328">
            <v>54166.666666666664</v>
          </cell>
          <cell r="CY328">
            <v>54166.666666666664</v>
          </cell>
          <cell r="CZ328">
            <v>54166.666666666664</v>
          </cell>
          <cell r="DA328">
            <v>54166.666666666664</v>
          </cell>
          <cell r="DB328">
            <v>54166.666666666664</v>
          </cell>
          <cell r="DC328">
            <v>54166.666666666664</v>
          </cell>
          <cell r="DD328">
            <v>54166.666666666664</v>
          </cell>
          <cell r="DE328">
            <v>54166.666666666664</v>
          </cell>
          <cell r="DF328">
            <v>54166.666666666664</v>
          </cell>
          <cell r="DG328">
            <v>54166.666666666664</v>
          </cell>
          <cell r="DH328">
            <v>54166.666666666664</v>
          </cell>
          <cell r="DI328">
            <v>54166.666666666664</v>
          </cell>
          <cell r="DJ328">
            <v>50000</v>
          </cell>
          <cell r="DK328">
            <v>50000</v>
          </cell>
          <cell r="DL328">
            <v>50000</v>
          </cell>
          <cell r="DM328">
            <v>50000</v>
          </cell>
          <cell r="DN328">
            <v>50000</v>
          </cell>
          <cell r="DO328">
            <v>50000</v>
          </cell>
          <cell r="DP328">
            <v>50000</v>
          </cell>
          <cell r="DQ328">
            <v>50000</v>
          </cell>
          <cell r="DR328">
            <v>50000</v>
          </cell>
          <cell r="DS328">
            <v>50000</v>
          </cell>
          <cell r="DT328">
            <v>50000</v>
          </cell>
          <cell r="DU328">
            <v>50000</v>
          </cell>
          <cell r="DV328"/>
          <cell r="DW328"/>
          <cell r="DX328"/>
          <cell r="DY328"/>
          <cell r="DZ328"/>
          <cell r="EA328"/>
          <cell r="EB328"/>
          <cell r="EC328"/>
          <cell r="ED328"/>
          <cell r="EE328"/>
          <cell r="EF328"/>
          <cell r="EG328"/>
          <cell r="EH328"/>
          <cell r="EI328"/>
          <cell r="EJ328"/>
          <cell r="EK328"/>
          <cell r="EL328"/>
          <cell r="EM328"/>
          <cell r="EN328"/>
          <cell r="EO328"/>
          <cell r="EP328"/>
          <cell r="EQ328"/>
          <cell r="ER328"/>
          <cell r="ES328"/>
        </row>
        <row r="329">
          <cell r="D329" t="str">
            <v>4217p</v>
          </cell>
          <cell r="E329" t="str">
            <v>Izdržavanje štićenika u domovima</v>
          </cell>
          <cell r="F329"/>
          <cell r="G329"/>
          <cell r="H329"/>
          <cell r="I329"/>
          <cell r="J329"/>
          <cell r="K329"/>
          <cell r="L329"/>
          <cell r="M329"/>
          <cell r="N329"/>
          <cell r="O329"/>
          <cell r="P329"/>
          <cell r="Q329"/>
          <cell r="R329"/>
          <cell r="S329"/>
          <cell r="T329"/>
          <cell r="U329"/>
          <cell r="V329"/>
          <cell r="W329"/>
          <cell r="X329"/>
          <cell r="Y329"/>
          <cell r="Z329"/>
          <cell r="AA329"/>
          <cell r="AB329"/>
          <cell r="AC329"/>
          <cell r="AD329"/>
          <cell r="AE329"/>
          <cell r="AF329"/>
          <cell r="AG329"/>
          <cell r="AH329"/>
          <cell r="AI329"/>
          <cell r="AJ329"/>
          <cell r="AK329"/>
          <cell r="AL329"/>
          <cell r="AM329"/>
          <cell r="AN329"/>
          <cell r="AO329"/>
          <cell r="AP329"/>
          <cell r="AQ329"/>
          <cell r="AR329"/>
          <cell r="AS329"/>
          <cell r="AT329"/>
          <cell r="AU329"/>
          <cell r="AV329"/>
          <cell r="AW329"/>
          <cell r="AX329"/>
          <cell r="AY329"/>
          <cell r="AZ329"/>
          <cell r="BA329"/>
          <cell r="BB329"/>
          <cell r="BC329"/>
          <cell r="BD329"/>
          <cell r="BE329"/>
          <cell r="BF329"/>
          <cell r="BG329"/>
          <cell r="BH329"/>
          <cell r="BI329"/>
          <cell r="BJ329"/>
          <cell r="BK329"/>
          <cell r="BL329"/>
          <cell r="BM329"/>
          <cell r="BN329"/>
          <cell r="BO329"/>
          <cell r="BP329"/>
          <cell r="BQ329"/>
          <cell r="BR329"/>
          <cell r="BS329"/>
          <cell r="BT329"/>
          <cell r="BU329"/>
          <cell r="BV329"/>
          <cell r="BW329"/>
          <cell r="BX329"/>
          <cell r="BY329"/>
          <cell r="BZ329"/>
          <cell r="CA329"/>
          <cell r="CB329"/>
          <cell r="CC329"/>
          <cell r="CD329"/>
          <cell r="CE329"/>
          <cell r="CF329"/>
          <cell r="CG329"/>
          <cell r="CH329"/>
          <cell r="CI329"/>
          <cell r="CJ329"/>
          <cell r="CK329"/>
          <cell r="CL329">
            <v>251666.66666666666</v>
          </cell>
          <cell r="CM329">
            <v>251666.66666666666</v>
          </cell>
          <cell r="CN329">
            <v>251666.66666666666</v>
          </cell>
          <cell r="CO329">
            <v>251666.66666666666</v>
          </cell>
          <cell r="CP329">
            <v>251666.66666666666</v>
          </cell>
          <cell r="CQ329">
            <v>251666.66666666666</v>
          </cell>
          <cell r="CR329">
            <v>251666.66666666666</v>
          </cell>
          <cell r="CS329">
            <v>251666.66666666666</v>
          </cell>
          <cell r="CT329">
            <v>251666.66666666666</v>
          </cell>
          <cell r="CU329">
            <v>251666.66666666666</v>
          </cell>
          <cell r="CV329">
            <v>251666.66666666666</v>
          </cell>
          <cell r="CW329">
            <v>251666.66666666666</v>
          </cell>
          <cell r="CX329">
            <v>258333.33333333334</v>
          </cell>
          <cell r="CY329">
            <v>258333.33333333334</v>
          </cell>
          <cell r="CZ329">
            <v>258333.33333333334</v>
          </cell>
          <cell r="DA329">
            <v>258333.33333333334</v>
          </cell>
          <cell r="DB329">
            <v>258333.33333333334</v>
          </cell>
          <cell r="DC329">
            <v>258333.33333333334</v>
          </cell>
          <cell r="DD329">
            <v>258333.33333333334</v>
          </cell>
          <cell r="DE329">
            <v>258333.33333333334</v>
          </cell>
          <cell r="DF329">
            <v>258333.33333333334</v>
          </cell>
          <cell r="DG329">
            <v>258333.33333333334</v>
          </cell>
          <cell r="DH329">
            <v>258333.33333333334</v>
          </cell>
          <cell r="DI329">
            <v>258333.33333333334</v>
          </cell>
          <cell r="DJ329">
            <v>269218.75</v>
          </cell>
          <cell r="DK329">
            <v>269218.75</v>
          </cell>
          <cell r="DL329">
            <v>269218.75</v>
          </cell>
          <cell r="DM329">
            <v>269218.75</v>
          </cell>
          <cell r="DN329">
            <v>269218.75</v>
          </cell>
          <cell r="DO329">
            <v>269218.75</v>
          </cell>
          <cell r="DP329">
            <v>269218.75</v>
          </cell>
          <cell r="DQ329">
            <v>269218.75</v>
          </cell>
          <cell r="DR329">
            <v>269218.75</v>
          </cell>
          <cell r="DS329">
            <v>269218.75</v>
          </cell>
          <cell r="DT329">
            <v>269218.75</v>
          </cell>
          <cell r="DU329">
            <v>269218.75</v>
          </cell>
          <cell r="DV329"/>
          <cell r="DW329"/>
          <cell r="DX329"/>
          <cell r="DY329"/>
          <cell r="DZ329"/>
          <cell r="EA329"/>
          <cell r="EB329"/>
          <cell r="EC329"/>
          <cell r="ED329"/>
          <cell r="EE329"/>
          <cell r="EF329"/>
          <cell r="EG329"/>
          <cell r="EH329"/>
          <cell r="EI329"/>
          <cell r="EJ329"/>
          <cell r="EK329"/>
          <cell r="EL329"/>
          <cell r="EM329"/>
          <cell r="EN329"/>
          <cell r="EO329"/>
          <cell r="EP329"/>
          <cell r="EQ329"/>
          <cell r="ER329"/>
          <cell r="ES329"/>
        </row>
        <row r="330">
          <cell r="A330"/>
          <cell r="B330"/>
          <cell r="C330">
            <v>422</v>
          </cell>
          <cell r="D330" t="str">
            <v>422p</v>
          </cell>
          <cell r="E330" t="str">
            <v>Sredstva za tehnološke viškove</v>
          </cell>
          <cell r="F330"/>
          <cell r="G330"/>
          <cell r="H330"/>
          <cell r="I330"/>
          <cell r="J330"/>
          <cell r="K330"/>
          <cell r="L330"/>
          <cell r="M330"/>
          <cell r="N330"/>
          <cell r="O330"/>
          <cell r="P330"/>
          <cell r="Q330"/>
          <cell r="R330"/>
          <cell r="S330"/>
          <cell r="T330"/>
          <cell r="U330"/>
          <cell r="V330"/>
          <cell r="W330"/>
          <cell r="X330"/>
          <cell r="Y330"/>
          <cell r="Z330"/>
          <cell r="AA330"/>
          <cell r="AB330"/>
          <cell r="AC330"/>
          <cell r="AD330"/>
          <cell r="AE330"/>
          <cell r="AF330"/>
          <cell r="AG330"/>
          <cell r="AH330"/>
          <cell r="AI330"/>
          <cell r="AJ330"/>
          <cell r="AK330"/>
          <cell r="AL330"/>
          <cell r="AM330"/>
          <cell r="AN330"/>
          <cell r="AO330"/>
          <cell r="AP330"/>
          <cell r="AQ330"/>
          <cell r="AR330"/>
          <cell r="AS330"/>
          <cell r="AT330"/>
          <cell r="AU330"/>
          <cell r="AV330"/>
          <cell r="AW330"/>
          <cell r="AX330"/>
          <cell r="AY330"/>
          <cell r="AZ330"/>
          <cell r="BA330"/>
          <cell r="BB330"/>
          <cell r="BC330"/>
          <cell r="BD330"/>
          <cell r="BE330"/>
          <cell r="BF330"/>
          <cell r="BG330"/>
          <cell r="BH330"/>
          <cell r="BI330"/>
          <cell r="BJ330"/>
          <cell r="BK330"/>
          <cell r="BL330"/>
          <cell r="BM330"/>
          <cell r="BN330"/>
          <cell r="BO330"/>
          <cell r="BP330"/>
          <cell r="BQ330"/>
          <cell r="BR330"/>
          <cell r="BS330"/>
          <cell r="BT330"/>
          <cell r="BU330"/>
          <cell r="BV330"/>
          <cell r="BW330"/>
          <cell r="BX330"/>
          <cell r="BY330"/>
          <cell r="BZ330"/>
          <cell r="CA330"/>
          <cell r="CB330"/>
          <cell r="CC330"/>
          <cell r="CD330"/>
          <cell r="CE330"/>
          <cell r="CF330"/>
          <cell r="CG330"/>
          <cell r="CH330"/>
          <cell r="CI330"/>
          <cell r="CJ330"/>
          <cell r="CK330"/>
          <cell r="CL330">
            <v>1280004.1666666665</v>
          </cell>
          <cell r="CM330">
            <v>1280004.1666666665</v>
          </cell>
          <cell r="CN330">
            <v>1280004.1666666665</v>
          </cell>
          <cell r="CO330">
            <v>1280004.1666666665</v>
          </cell>
          <cell r="CP330">
            <v>1280004.1666666665</v>
          </cell>
          <cell r="CQ330">
            <v>1280004.1666666665</v>
          </cell>
          <cell r="CR330">
            <v>1280004.1666666665</v>
          </cell>
          <cell r="CS330">
            <v>1280004.1666666665</v>
          </cell>
          <cell r="CT330">
            <v>1280004.1666666665</v>
          </cell>
          <cell r="CU330">
            <v>1280004.1666666665</v>
          </cell>
          <cell r="CV330">
            <v>1280004.1666666665</v>
          </cell>
          <cell r="CW330">
            <v>1280004.1666666665</v>
          </cell>
          <cell r="CX330">
            <v>1438177</v>
          </cell>
          <cell r="CY330">
            <v>1438177</v>
          </cell>
          <cell r="CZ330">
            <v>1438177</v>
          </cell>
          <cell r="DA330">
            <v>1438177</v>
          </cell>
          <cell r="DB330">
            <v>1438177</v>
          </cell>
          <cell r="DC330">
            <v>1438177</v>
          </cell>
          <cell r="DD330">
            <v>1438177</v>
          </cell>
          <cell r="DE330">
            <v>1438177</v>
          </cell>
          <cell r="DF330">
            <v>1438177</v>
          </cell>
          <cell r="DG330">
            <v>1438177</v>
          </cell>
          <cell r="DH330">
            <v>1438177</v>
          </cell>
          <cell r="DI330">
            <v>1438177</v>
          </cell>
          <cell r="DJ330">
            <v>1620000</v>
          </cell>
          <cell r="DK330">
            <v>1620000</v>
          </cell>
          <cell r="DL330">
            <v>1620000</v>
          </cell>
          <cell r="DM330">
            <v>1620000</v>
          </cell>
          <cell r="DN330">
            <v>1620000</v>
          </cell>
          <cell r="DO330">
            <v>1620000</v>
          </cell>
          <cell r="DP330">
            <v>1620000</v>
          </cell>
          <cell r="DQ330">
            <v>1620000</v>
          </cell>
          <cell r="DR330">
            <v>1620000</v>
          </cell>
          <cell r="DS330">
            <v>1620000</v>
          </cell>
          <cell r="DT330">
            <v>1620000</v>
          </cell>
          <cell r="DU330">
            <v>1620000</v>
          </cell>
          <cell r="DV330">
            <v>1900841.6666666667</v>
          </cell>
          <cell r="DW330">
            <v>1900841.6666666667</v>
          </cell>
          <cell r="DX330">
            <v>1900841.6666666667</v>
          </cell>
          <cell r="DY330">
            <v>1900841.6666666667</v>
          </cell>
          <cell r="DZ330">
            <v>1900841.6666666667</v>
          </cell>
          <cell r="EA330">
            <v>1900841.6666666667</v>
          </cell>
          <cell r="EB330">
            <v>1900841.6666666667</v>
          </cell>
          <cell r="EC330">
            <v>1900841.6666666667</v>
          </cell>
          <cell r="ED330">
            <v>1900841.6666666667</v>
          </cell>
          <cell r="EE330">
            <v>1900841.6666666667</v>
          </cell>
          <cell r="EF330">
            <v>1900841.6666666667</v>
          </cell>
          <cell r="EG330">
            <v>1900841.6666666667</v>
          </cell>
          <cell r="EH330">
            <v>1716373.3333333333</v>
          </cell>
          <cell r="EI330">
            <v>1716373.3333333333</v>
          </cell>
          <cell r="EJ330">
            <v>1716373.3333333333</v>
          </cell>
          <cell r="EK330">
            <v>1716373.3333333333</v>
          </cell>
          <cell r="EL330">
            <v>1716373.3333333333</v>
          </cell>
          <cell r="EM330">
            <v>1716373.3333333333</v>
          </cell>
          <cell r="EN330">
            <v>1716373.3333333333</v>
          </cell>
          <cell r="EO330">
            <v>1716373.3333333333</v>
          </cell>
          <cell r="EP330">
            <v>1716373.3333333333</v>
          </cell>
          <cell r="EQ330">
            <v>1716373.3333333333</v>
          </cell>
          <cell r="ER330">
            <v>1716373.3333333333</v>
          </cell>
          <cell r="ES330">
            <v>1716373.3333333333</v>
          </cell>
          <cell r="ET330">
            <v>1699899.96</v>
          </cell>
          <cell r="EU330">
            <v>1699899.96</v>
          </cell>
          <cell r="EV330">
            <v>1699899.96</v>
          </cell>
          <cell r="EW330">
            <v>1699899.96</v>
          </cell>
          <cell r="EX330">
            <v>1699899.96</v>
          </cell>
          <cell r="EY330">
            <v>1699899.96</v>
          </cell>
          <cell r="EZ330">
            <v>1699899.96</v>
          </cell>
          <cell r="FA330">
            <v>1699899.96</v>
          </cell>
          <cell r="FB330">
            <v>924899.9599999981</v>
          </cell>
          <cell r="FC330">
            <v>924899.9599999981</v>
          </cell>
          <cell r="FD330">
            <v>924899.9599999981</v>
          </cell>
          <cell r="FE330">
            <v>924899.9599999981</v>
          </cell>
          <cell r="FF330">
            <v>1236031.8000000014</v>
          </cell>
          <cell r="FG330">
            <v>1236031.8699999999</v>
          </cell>
          <cell r="FH330">
            <v>1236031.8699999999</v>
          </cell>
          <cell r="FI330">
            <v>1236031.8699999999</v>
          </cell>
          <cell r="FJ330">
            <v>1236031.8699999999</v>
          </cell>
          <cell r="FK330">
            <v>1236031.8699999999</v>
          </cell>
          <cell r="FL330">
            <v>1236031.8699999999</v>
          </cell>
          <cell r="FM330">
            <v>1236031.8699999999</v>
          </cell>
          <cell r="FN330">
            <v>1236031.8699999999</v>
          </cell>
          <cell r="FO330">
            <v>2359394.0699999998</v>
          </cell>
          <cell r="FP330">
            <v>2359394.0699999998</v>
          </cell>
          <cell r="FQ330">
            <v>2359394.0699999998</v>
          </cell>
          <cell r="FR330">
            <v>14832382.369999997</v>
          </cell>
        </row>
        <row r="331">
          <cell r="D331" t="str">
            <v>4221p</v>
          </cell>
          <cell r="E331" t="str">
            <v>Garantovane zarade</v>
          </cell>
          <cell r="F331"/>
          <cell r="G331"/>
          <cell r="H331"/>
          <cell r="I331"/>
          <cell r="J331"/>
          <cell r="K331"/>
          <cell r="L331"/>
          <cell r="M331"/>
          <cell r="N331"/>
          <cell r="O331"/>
          <cell r="P331"/>
          <cell r="Q331"/>
          <cell r="R331"/>
          <cell r="S331"/>
          <cell r="T331"/>
          <cell r="U331"/>
          <cell r="V331"/>
          <cell r="W331"/>
          <cell r="X331"/>
          <cell r="Y331"/>
          <cell r="Z331"/>
          <cell r="AA331"/>
          <cell r="AB331"/>
          <cell r="AC331"/>
          <cell r="AD331"/>
          <cell r="AE331"/>
          <cell r="AF331"/>
          <cell r="AG331"/>
          <cell r="AH331"/>
          <cell r="AI331"/>
          <cell r="AJ331"/>
          <cell r="AK331"/>
          <cell r="AL331"/>
          <cell r="AM331"/>
          <cell r="AN331"/>
          <cell r="AO331"/>
          <cell r="AP331"/>
          <cell r="AQ331"/>
          <cell r="AR331"/>
          <cell r="AS331"/>
          <cell r="AT331"/>
          <cell r="AU331"/>
          <cell r="AV331"/>
          <cell r="AW331"/>
          <cell r="AX331"/>
          <cell r="AY331"/>
          <cell r="AZ331"/>
          <cell r="BA331"/>
          <cell r="BB331"/>
          <cell r="BC331"/>
          <cell r="BD331"/>
          <cell r="BE331"/>
          <cell r="BF331"/>
          <cell r="BG331"/>
          <cell r="BH331"/>
          <cell r="BI331"/>
          <cell r="BJ331"/>
          <cell r="BK331"/>
          <cell r="BL331"/>
          <cell r="BM331"/>
          <cell r="BN331"/>
          <cell r="BO331"/>
          <cell r="BP331"/>
          <cell r="BQ331"/>
          <cell r="BR331"/>
          <cell r="BS331"/>
          <cell r="BT331"/>
          <cell r="BU331"/>
          <cell r="BV331"/>
          <cell r="BW331"/>
          <cell r="BX331"/>
          <cell r="BY331"/>
          <cell r="BZ331"/>
          <cell r="CA331"/>
          <cell r="CB331"/>
          <cell r="CC331"/>
          <cell r="CD331"/>
          <cell r="CE331"/>
          <cell r="CF331"/>
          <cell r="CG331"/>
          <cell r="CH331"/>
          <cell r="CI331"/>
          <cell r="CJ331"/>
          <cell r="CK331"/>
          <cell r="CL331"/>
          <cell r="CM331"/>
          <cell r="CN331"/>
          <cell r="CO331"/>
          <cell r="CP331"/>
          <cell r="CQ331"/>
          <cell r="CR331"/>
          <cell r="CS331"/>
          <cell r="CT331"/>
          <cell r="CU331"/>
          <cell r="CV331"/>
          <cell r="CW331"/>
          <cell r="CX331">
            <v>0</v>
          </cell>
          <cell r="CY331">
            <v>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  <cell r="DK331">
            <v>0</v>
          </cell>
          <cell r="DL331">
            <v>0</v>
          </cell>
          <cell r="DM331">
            <v>0</v>
          </cell>
          <cell r="DN331">
            <v>0</v>
          </cell>
          <cell r="DO331">
            <v>0</v>
          </cell>
          <cell r="DP331">
            <v>0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/>
          <cell r="DW331"/>
          <cell r="DX331"/>
          <cell r="DY331"/>
          <cell r="DZ331"/>
          <cell r="EA331"/>
          <cell r="EB331"/>
          <cell r="EC331"/>
          <cell r="ED331"/>
          <cell r="EE331"/>
          <cell r="EF331"/>
          <cell r="EG331"/>
          <cell r="EH331"/>
          <cell r="EI331"/>
          <cell r="EJ331"/>
          <cell r="EK331"/>
          <cell r="EL331"/>
          <cell r="EM331"/>
          <cell r="EN331"/>
          <cell r="EO331"/>
          <cell r="EP331"/>
          <cell r="EQ331"/>
          <cell r="ER331"/>
          <cell r="ES331"/>
        </row>
        <row r="332">
          <cell r="D332" t="str">
            <v>4222p</v>
          </cell>
          <cell r="E332" t="str">
            <v>Otpremnine za tehnološke viškove</v>
          </cell>
          <cell r="F332"/>
          <cell r="G332"/>
          <cell r="H332"/>
          <cell r="I332"/>
          <cell r="J332"/>
          <cell r="K332"/>
          <cell r="L332"/>
          <cell r="M332"/>
          <cell r="N332"/>
          <cell r="O332"/>
          <cell r="P332"/>
          <cell r="Q332"/>
          <cell r="R332"/>
          <cell r="S332"/>
          <cell r="T332"/>
          <cell r="U332"/>
          <cell r="V332"/>
          <cell r="W332"/>
          <cell r="X332"/>
          <cell r="Y332"/>
          <cell r="Z332"/>
          <cell r="AA332"/>
          <cell r="AB332"/>
          <cell r="AC332"/>
          <cell r="AD332"/>
          <cell r="AE332"/>
          <cell r="AF332"/>
          <cell r="AG332"/>
          <cell r="AH332"/>
          <cell r="AI332"/>
          <cell r="AJ332"/>
          <cell r="AK332"/>
          <cell r="AL332"/>
          <cell r="AM332"/>
          <cell r="AN332"/>
          <cell r="AO332"/>
          <cell r="AP332"/>
          <cell r="AQ332"/>
          <cell r="AR332"/>
          <cell r="AS332"/>
          <cell r="AT332"/>
          <cell r="AU332"/>
          <cell r="AV332"/>
          <cell r="AW332"/>
          <cell r="AX332"/>
          <cell r="AY332"/>
          <cell r="AZ332"/>
          <cell r="BA332"/>
          <cell r="BB332"/>
          <cell r="BC332"/>
          <cell r="BD332"/>
          <cell r="BE332"/>
          <cell r="BF332"/>
          <cell r="BG332"/>
          <cell r="BH332"/>
          <cell r="BI332"/>
          <cell r="BJ332"/>
          <cell r="BK332"/>
          <cell r="BL332"/>
          <cell r="BM332"/>
          <cell r="BN332"/>
          <cell r="BO332"/>
          <cell r="BP332"/>
          <cell r="BQ332"/>
          <cell r="BR332"/>
          <cell r="BS332"/>
          <cell r="BT332"/>
          <cell r="BU332"/>
          <cell r="BV332"/>
          <cell r="BW332"/>
          <cell r="BX332"/>
          <cell r="BY332"/>
          <cell r="BZ332"/>
          <cell r="CA332"/>
          <cell r="CB332"/>
          <cell r="CC332"/>
          <cell r="CD332"/>
          <cell r="CE332"/>
          <cell r="CF332"/>
          <cell r="CG332"/>
          <cell r="CH332"/>
          <cell r="CI332"/>
          <cell r="CJ332"/>
          <cell r="CK332"/>
          <cell r="CL332">
            <v>238337.5</v>
          </cell>
          <cell r="CM332">
            <v>238337.5</v>
          </cell>
          <cell r="CN332">
            <v>238337.5</v>
          </cell>
          <cell r="CO332">
            <v>238337.5</v>
          </cell>
          <cell r="CP332">
            <v>238337.5</v>
          </cell>
          <cell r="CQ332">
            <v>238337.5</v>
          </cell>
          <cell r="CR332">
            <v>238337.5</v>
          </cell>
          <cell r="CS332">
            <v>238337.5</v>
          </cell>
          <cell r="CT332">
            <v>238337.5</v>
          </cell>
          <cell r="CU332">
            <v>238337.5</v>
          </cell>
          <cell r="CV332">
            <v>238337.5</v>
          </cell>
          <cell r="CW332">
            <v>238337.5</v>
          </cell>
          <cell r="CX332">
            <v>606785.68544768298</v>
          </cell>
          <cell r="CY332">
            <v>606785.68544768298</v>
          </cell>
          <cell r="CZ332">
            <v>606785.68544768298</v>
          </cell>
          <cell r="DA332">
            <v>606785.68544768298</v>
          </cell>
          <cell r="DB332">
            <v>606785.68544768298</v>
          </cell>
          <cell r="DC332">
            <v>606785.68544768298</v>
          </cell>
          <cell r="DD332">
            <v>606785.68544768298</v>
          </cell>
          <cell r="DE332">
            <v>606785.68544768298</v>
          </cell>
          <cell r="DF332">
            <v>606785.68544768298</v>
          </cell>
          <cell r="DG332">
            <v>606785.68544768298</v>
          </cell>
          <cell r="DH332">
            <v>606785.68544768298</v>
          </cell>
          <cell r="DI332">
            <v>606785.68544768298</v>
          </cell>
          <cell r="DJ332">
            <v>620000</v>
          </cell>
          <cell r="DK332">
            <v>620000</v>
          </cell>
          <cell r="DL332">
            <v>620000</v>
          </cell>
          <cell r="DM332">
            <v>620000</v>
          </cell>
          <cell r="DN332">
            <v>620000</v>
          </cell>
          <cell r="DO332">
            <v>620000</v>
          </cell>
          <cell r="DP332">
            <v>620000</v>
          </cell>
          <cell r="DQ332">
            <v>620000</v>
          </cell>
          <cell r="DR332">
            <v>620000</v>
          </cell>
          <cell r="DS332">
            <v>620000</v>
          </cell>
          <cell r="DT332">
            <v>620000</v>
          </cell>
          <cell r="DU332">
            <v>620000</v>
          </cell>
          <cell r="DV332"/>
          <cell r="DW332"/>
          <cell r="DX332"/>
          <cell r="DY332"/>
          <cell r="DZ332"/>
          <cell r="EA332"/>
          <cell r="EB332"/>
          <cell r="EC332"/>
          <cell r="ED332"/>
          <cell r="EE332"/>
          <cell r="EF332"/>
          <cell r="EG332"/>
          <cell r="EH332"/>
          <cell r="EI332"/>
          <cell r="EJ332"/>
          <cell r="EK332"/>
          <cell r="EL332"/>
          <cell r="EM332"/>
          <cell r="EN332"/>
          <cell r="EO332"/>
          <cell r="EP332"/>
          <cell r="EQ332"/>
          <cell r="ER332"/>
          <cell r="ES332"/>
        </row>
        <row r="333">
          <cell r="D333" t="str">
            <v>4223p</v>
          </cell>
          <cell r="E333" t="str">
            <v>Dokup staža</v>
          </cell>
          <cell r="F333"/>
          <cell r="G333"/>
          <cell r="H333"/>
          <cell r="I333"/>
          <cell r="J333"/>
          <cell r="K333"/>
          <cell r="L333"/>
          <cell r="M333"/>
          <cell r="N333"/>
          <cell r="O333"/>
          <cell r="P333"/>
          <cell r="Q333"/>
          <cell r="R333"/>
          <cell r="S333"/>
          <cell r="T333"/>
          <cell r="U333"/>
          <cell r="V333"/>
          <cell r="W333"/>
          <cell r="X333"/>
          <cell r="Y333"/>
          <cell r="Z333"/>
          <cell r="AA333"/>
          <cell r="AB333"/>
          <cell r="AC333"/>
          <cell r="AD333"/>
          <cell r="AE333"/>
          <cell r="AF333"/>
          <cell r="AG333"/>
          <cell r="AH333"/>
          <cell r="AI333"/>
          <cell r="AJ333"/>
          <cell r="AK333"/>
          <cell r="AL333"/>
          <cell r="AM333"/>
          <cell r="AN333"/>
          <cell r="AO333"/>
          <cell r="AP333"/>
          <cell r="AQ333"/>
          <cell r="AR333"/>
          <cell r="AS333"/>
          <cell r="AT333"/>
          <cell r="AU333"/>
          <cell r="AV333"/>
          <cell r="AW333"/>
          <cell r="AX333"/>
          <cell r="AY333"/>
          <cell r="AZ333"/>
          <cell r="BA333"/>
          <cell r="BB333"/>
          <cell r="BC333"/>
          <cell r="BD333"/>
          <cell r="BE333"/>
          <cell r="BF333"/>
          <cell r="BG333"/>
          <cell r="BH333"/>
          <cell r="BI333"/>
          <cell r="BJ333"/>
          <cell r="BK333"/>
          <cell r="BL333"/>
          <cell r="BM333"/>
          <cell r="BN333"/>
          <cell r="BO333"/>
          <cell r="BP333"/>
          <cell r="BQ333"/>
          <cell r="BR333"/>
          <cell r="BS333"/>
          <cell r="BT333"/>
          <cell r="BU333"/>
          <cell r="BV333"/>
          <cell r="BW333"/>
          <cell r="BX333"/>
          <cell r="BY333"/>
          <cell r="BZ333"/>
          <cell r="CA333"/>
          <cell r="CB333"/>
          <cell r="CC333"/>
          <cell r="CD333"/>
          <cell r="CE333"/>
          <cell r="CF333"/>
          <cell r="CG333"/>
          <cell r="CH333"/>
          <cell r="CI333"/>
          <cell r="CJ333"/>
          <cell r="CK333"/>
          <cell r="CL333"/>
          <cell r="CM333"/>
          <cell r="CN333"/>
          <cell r="CO333"/>
          <cell r="CP333"/>
          <cell r="CQ333"/>
          <cell r="CR333"/>
          <cell r="CS333"/>
          <cell r="CT333"/>
          <cell r="CU333"/>
          <cell r="CV333"/>
          <cell r="CW333"/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  <cell r="DK333">
            <v>0</v>
          </cell>
          <cell r="DL333">
            <v>0</v>
          </cell>
          <cell r="DM333">
            <v>0</v>
          </cell>
          <cell r="DN333">
            <v>0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</v>
          </cell>
          <cell r="DT333">
            <v>0</v>
          </cell>
          <cell r="DU333">
            <v>0</v>
          </cell>
          <cell r="DV333"/>
          <cell r="DW333"/>
          <cell r="DX333"/>
          <cell r="DY333"/>
          <cell r="DZ333"/>
          <cell r="EA333"/>
          <cell r="EB333"/>
          <cell r="EC333"/>
          <cell r="ED333"/>
          <cell r="EE333"/>
          <cell r="EF333"/>
          <cell r="EG333"/>
          <cell r="EH333"/>
          <cell r="EI333"/>
          <cell r="EJ333"/>
          <cell r="EK333"/>
          <cell r="EL333"/>
          <cell r="EM333"/>
          <cell r="EN333"/>
          <cell r="EO333"/>
          <cell r="EP333"/>
          <cell r="EQ333"/>
          <cell r="ER333"/>
          <cell r="ES333"/>
        </row>
        <row r="334">
          <cell r="D334" t="str">
            <v>4224p</v>
          </cell>
          <cell r="E334" t="str">
            <v>Naknade nezaposlenim licima</v>
          </cell>
          <cell r="F334"/>
          <cell r="G334"/>
          <cell r="H334"/>
          <cell r="I334"/>
          <cell r="J334"/>
          <cell r="K334"/>
          <cell r="L334"/>
          <cell r="M334"/>
          <cell r="N334"/>
          <cell r="O334"/>
          <cell r="P334"/>
          <cell r="Q334"/>
          <cell r="R334"/>
          <cell r="S334"/>
          <cell r="T334"/>
          <cell r="U334"/>
          <cell r="V334"/>
          <cell r="W334"/>
          <cell r="X334"/>
          <cell r="Y334"/>
          <cell r="Z334"/>
          <cell r="AA334"/>
          <cell r="AB334"/>
          <cell r="AC334"/>
          <cell r="AD334"/>
          <cell r="AE334"/>
          <cell r="AF334"/>
          <cell r="AG334"/>
          <cell r="AH334"/>
          <cell r="AI334"/>
          <cell r="AJ334"/>
          <cell r="AK334"/>
          <cell r="AL334"/>
          <cell r="AM334"/>
          <cell r="AN334"/>
          <cell r="AO334"/>
          <cell r="AP334"/>
          <cell r="AQ334"/>
          <cell r="AR334"/>
          <cell r="AS334"/>
          <cell r="AT334"/>
          <cell r="AU334"/>
          <cell r="AV334"/>
          <cell r="AW334"/>
          <cell r="AX334"/>
          <cell r="AY334"/>
          <cell r="AZ334"/>
          <cell r="BA334"/>
          <cell r="BB334"/>
          <cell r="BC334"/>
          <cell r="BD334"/>
          <cell r="BE334"/>
          <cell r="BF334"/>
          <cell r="BG334"/>
          <cell r="BH334"/>
          <cell r="BI334"/>
          <cell r="BJ334"/>
          <cell r="BK334"/>
          <cell r="BL334"/>
          <cell r="BM334"/>
          <cell r="BN334"/>
          <cell r="BO334"/>
          <cell r="BP334"/>
          <cell r="BQ334"/>
          <cell r="BR334"/>
          <cell r="BS334"/>
          <cell r="BT334"/>
          <cell r="BU334"/>
          <cell r="BV334"/>
          <cell r="BW334"/>
          <cell r="BX334"/>
          <cell r="BY334"/>
          <cell r="BZ334"/>
          <cell r="CA334"/>
          <cell r="CB334"/>
          <cell r="CC334"/>
          <cell r="CD334"/>
          <cell r="CE334"/>
          <cell r="CF334"/>
          <cell r="CG334"/>
          <cell r="CH334"/>
          <cell r="CI334"/>
          <cell r="CJ334"/>
          <cell r="CK334"/>
          <cell r="CL334">
            <v>1041666.6666666666</v>
          </cell>
          <cell r="CM334">
            <v>1041666.6666666666</v>
          </cell>
          <cell r="CN334">
            <v>1041666.6666666666</v>
          </cell>
          <cell r="CO334">
            <v>1041666.6666666666</v>
          </cell>
          <cell r="CP334">
            <v>1041666.6666666666</v>
          </cell>
          <cell r="CQ334">
            <v>1041666.6666666666</v>
          </cell>
          <cell r="CR334">
            <v>1041666.6666666666</v>
          </cell>
          <cell r="CS334">
            <v>1041666.6666666666</v>
          </cell>
          <cell r="CT334">
            <v>1041666.6666666666</v>
          </cell>
          <cell r="CU334">
            <v>1041666.6666666666</v>
          </cell>
          <cell r="CV334">
            <v>1041666.6666666666</v>
          </cell>
          <cell r="CW334">
            <v>1041666.6666666666</v>
          </cell>
          <cell r="CX334">
            <v>831391.31455231691</v>
          </cell>
          <cell r="CY334">
            <v>831391.31455231691</v>
          </cell>
          <cell r="CZ334">
            <v>831391.31455231691</v>
          </cell>
          <cell r="DA334">
            <v>831391.31455231691</v>
          </cell>
          <cell r="DB334">
            <v>831391.31455231691</v>
          </cell>
          <cell r="DC334">
            <v>831391.31455231691</v>
          </cell>
          <cell r="DD334">
            <v>831391.31455231691</v>
          </cell>
          <cell r="DE334">
            <v>831391.31455231691</v>
          </cell>
          <cell r="DF334">
            <v>831391.31455231691</v>
          </cell>
          <cell r="DG334">
            <v>831391.31455231691</v>
          </cell>
          <cell r="DH334">
            <v>831391.31455231691</v>
          </cell>
          <cell r="DI334">
            <v>831391.31455231691</v>
          </cell>
          <cell r="DJ334">
            <v>1000000</v>
          </cell>
          <cell r="DK334">
            <v>1000000</v>
          </cell>
          <cell r="DL334">
            <v>1000000</v>
          </cell>
          <cell r="DM334">
            <v>1000000</v>
          </cell>
          <cell r="DN334">
            <v>1000000</v>
          </cell>
          <cell r="DO334">
            <v>1000000</v>
          </cell>
          <cell r="DP334">
            <v>1000000</v>
          </cell>
          <cell r="DQ334">
            <v>1000000</v>
          </cell>
          <cell r="DR334">
            <v>1000000</v>
          </cell>
          <cell r="DS334">
            <v>1000000</v>
          </cell>
          <cell r="DT334">
            <v>1000000</v>
          </cell>
          <cell r="DU334">
            <v>1000000</v>
          </cell>
          <cell r="DV334"/>
          <cell r="DW334"/>
          <cell r="DX334"/>
          <cell r="DY334"/>
          <cell r="DZ334"/>
          <cell r="EA334"/>
          <cell r="EB334"/>
          <cell r="EC334"/>
          <cell r="ED334"/>
          <cell r="EE334"/>
          <cell r="EF334"/>
          <cell r="EG334"/>
          <cell r="EH334"/>
          <cell r="EI334"/>
          <cell r="EJ334"/>
          <cell r="EK334"/>
          <cell r="EL334"/>
          <cell r="EM334"/>
          <cell r="EN334"/>
          <cell r="EO334"/>
          <cell r="EP334"/>
          <cell r="EQ334"/>
          <cell r="ER334"/>
          <cell r="ES334"/>
        </row>
        <row r="335">
          <cell r="D335" t="str">
            <v>4225p</v>
          </cell>
          <cell r="E335" t="str">
            <v>Ostalo</v>
          </cell>
          <cell r="F335"/>
          <cell r="G335"/>
          <cell r="H335"/>
          <cell r="I335"/>
          <cell r="J335"/>
          <cell r="K335"/>
          <cell r="L335"/>
          <cell r="M335"/>
          <cell r="N335"/>
          <cell r="O335"/>
          <cell r="P335"/>
          <cell r="Q335"/>
          <cell r="R335"/>
          <cell r="S335"/>
          <cell r="T335"/>
          <cell r="U335"/>
          <cell r="V335"/>
          <cell r="W335"/>
          <cell r="X335"/>
          <cell r="Y335"/>
          <cell r="Z335"/>
          <cell r="AA335"/>
          <cell r="AB335"/>
          <cell r="AC335"/>
          <cell r="AD335"/>
          <cell r="AE335"/>
          <cell r="AF335"/>
          <cell r="AG335"/>
          <cell r="AH335"/>
          <cell r="AI335"/>
          <cell r="AJ335"/>
          <cell r="AK335"/>
          <cell r="AL335"/>
          <cell r="AM335"/>
          <cell r="AN335"/>
          <cell r="AO335"/>
          <cell r="AP335"/>
          <cell r="AQ335"/>
          <cell r="AR335"/>
          <cell r="AS335"/>
          <cell r="AT335"/>
          <cell r="AU335"/>
          <cell r="AV335"/>
          <cell r="AW335"/>
          <cell r="AX335"/>
          <cell r="AY335"/>
          <cell r="AZ335"/>
          <cell r="BA335"/>
          <cell r="BB335"/>
          <cell r="BC335"/>
          <cell r="BD335"/>
          <cell r="BE335"/>
          <cell r="BF335"/>
          <cell r="BG335"/>
          <cell r="BH335"/>
          <cell r="BI335"/>
          <cell r="BJ335"/>
          <cell r="BK335"/>
          <cell r="BL335"/>
          <cell r="BM335"/>
          <cell r="BN335"/>
          <cell r="BO335"/>
          <cell r="BP335"/>
          <cell r="BQ335"/>
          <cell r="BR335"/>
          <cell r="BS335"/>
          <cell r="BT335"/>
          <cell r="BU335"/>
          <cell r="BV335"/>
          <cell r="BW335"/>
          <cell r="BX335"/>
          <cell r="BY335"/>
          <cell r="BZ335"/>
          <cell r="CA335"/>
          <cell r="CB335"/>
          <cell r="CC335"/>
          <cell r="CD335"/>
          <cell r="CE335"/>
          <cell r="CF335"/>
          <cell r="CG335"/>
          <cell r="CH335"/>
          <cell r="CI335"/>
          <cell r="CJ335"/>
          <cell r="CK335"/>
          <cell r="CL335"/>
          <cell r="CM335"/>
          <cell r="CN335"/>
          <cell r="CO335"/>
          <cell r="CP335"/>
          <cell r="CQ335"/>
          <cell r="CR335"/>
          <cell r="CS335"/>
          <cell r="CT335"/>
          <cell r="CU335"/>
          <cell r="CV335"/>
          <cell r="CW335"/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  <cell r="DK335">
            <v>0</v>
          </cell>
          <cell r="DL335">
            <v>0</v>
          </cell>
          <cell r="DM335">
            <v>0</v>
          </cell>
          <cell r="DN335">
            <v>0</v>
          </cell>
          <cell r="DO335">
            <v>0</v>
          </cell>
          <cell r="DP335">
            <v>0</v>
          </cell>
          <cell r="DQ335">
            <v>0</v>
          </cell>
          <cell r="DR335">
            <v>0</v>
          </cell>
          <cell r="DS335">
            <v>0</v>
          </cell>
          <cell r="DT335">
            <v>0</v>
          </cell>
          <cell r="DU335">
            <v>0</v>
          </cell>
          <cell r="DV335"/>
          <cell r="DW335"/>
          <cell r="DX335"/>
          <cell r="DY335"/>
          <cell r="DZ335"/>
          <cell r="EA335"/>
          <cell r="EB335"/>
          <cell r="EC335"/>
          <cell r="ED335"/>
          <cell r="EE335"/>
          <cell r="EF335"/>
          <cell r="EG335"/>
          <cell r="EH335"/>
          <cell r="EI335"/>
          <cell r="EJ335"/>
          <cell r="EK335"/>
          <cell r="EL335"/>
          <cell r="EM335"/>
          <cell r="EN335"/>
          <cell r="EO335"/>
          <cell r="EP335"/>
          <cell r="EQ335"/>
          <cell r="ER335"/>
          <cell r="ES335"/>
        </row>
        <row r="336">
          <cell r="A336"/>
          <cell r="B336"/>
          <cell r="C336">
            <v>423</v>
          </cell>
          <cell r="D336" t="str">
            <v>423p</v>
          </cell>
          <cell r="E336" t="str">
            <v>Prava iz oblasti penzijskog i invalidskog osiguranja</v>
          </cell>
          <cell r="F336"/>
          <cell r="G336"/>
          <cell r="H336"/>
          <cell r="I336"/>
          <cell r="J336"/>
          <cell r="K336"/>
          <cell r="L336"/>
          <cell r="M336"/>
          <cell r="N336"/>
          <cell r="O336"/>
          <cell r="P336"/>
          <cell r="Q336"/>
          <cell r="R336"/>
          <cell r="S336"/>
          <cell r="T336"/>
          <cell r="U336"/>
          <cell r="V336"/>
          <cell r="W336"/>
          <cell r="X336"/>
          <cell r="Y336"/>
          <cell r="Z336"/>
          <cell r="AA336"/>
          <cell r="AB336"/>
          <cell r="AC336"/>
          <cell r="AD336"/>
          <cell r="AE336"/>
          <cell r="AF336"/>
          <cell r="AG336"/>
          <cell r="AH336"/>
          <cell r="AI336"/>
          <cell r="AJ336"/>
          <cell r="AK336"/>
          <cell r="AL336"/>
          <cell r="AM336"/>
          <cell r="AN336"/>
          <cell r="AO336"/>
          <cell r="AP336"/>
          <cell r="AQ336"/>
          <cell r="AR336"/>
          <cell r="AS336"/>
          <cell r="AT336"/>
          <cell r="AU336"/>
          <cell r="AV336"/>
          <cell r="AW336"/>
          <cell r="AX336"/>
          <cell r="AY336"/>
          <cell r="AZ336"/>
          <cell r="BA336"/>
          <cell r="BB336"/>
          <cell r="BC336"/>
          <cell r="BD336"/>
          <cell r="BE336"/>
          <cell r="BF336"/>
          <cell r="BG336"/>
          <cell r="BH336"/>
          <cell r="BI336"/>
          <cell r="BJ336"/>
          <cell r="BK336"/>
          <cell r="BL336"/>
          <cell r="BM336"/>
          <cell r="BN336"/>
          <cell r="BO336"/>
          <cell r="BP336"/>
          <cell r="BQ336"/>
          <cell r="BR336"/>
          <cell r="BS336"/>
          <cell r="BT336"/>
          <cell r="BU336"/>
          <cell r="BV336"/>
          <cell r="BW336"/>
          <cell r="BX336"/>
          <cell r="BY336"/>
          <cell r="BZ336"/>
          <cell r="CA336"/>
          <cell r="CB336"/>
          <cell r="CC336"/>
          <cell r="CD336"/>
          <cell r="CE336"/>
          <cell r="CF336"/>
          <cell r="CG336"/>
          <cell r="CH336"/>
          <cell r="CI336"/>
          <cell r="CJ336"/>
          <cell r="CK336"/>
          <cell r="CL336">
            <v>33408639.758333333</v>
          </cell>
          <cell r="CM336">
            <v>33408639.758333333</v>
          </cell>
          <cell r="CN336">
            <v>33408639.758333333</v>
          </cell>
          <cell r="CO336">
            <v>33408639.758333333</v>
          </cell>
          <cell r="CP336">
            <v>33408639.758333333</v>
          </cell>
          <cell r="CQ336">
            <v>33408639.758333333</v>
          </cell>
          <cell r="CR336">
            <v>33408639.758333333</v>
          </cell>
          <cell r="CS336">
            <v>33408639.758333333</v>
          </cell>
          <cell r="CT336">
            <v>33408639.758333333</v>
          </cell>
          <cell r="CU336">
            <v>33408639.758333333</v>
          </cell>
          <cell r="CV336">
            <v>33408639.758333333</v>
          </cell>
          <cell r="CW336">
            <v>33408639.758333333</v>
          </cell>
          <cell r="CX336">
            <v>33110022.91416667</v>
          </cell>
          <cell r="CY336">
            <v>33110022.91416667</v>
          </cell>
          <cell r="CZ336">
            <v>33110022.91416667</v>
          </cell>
          <cell r="DA336">
            <v>33110022.91416667</v>
          </cell>
          <cell r="DB336">
            <v>33110022.91416667</v>
          </cell>
          <cell r="DC336">
            <v>33110022.91416667</v>
          </cell>
          <cell r="DD336">
            <v>33110022.91416667</v>
          </cell>
          <cell r="DE336">
            <v>33110022.91416667</v>
          </cell>
          <cell r="DF336">
            <v>33110022.91416667</v>
          </cell>
          <cell r="DG336">
            <v>33110022.91416667</v>
          </cell>
          <cell r="DH336">
            <v>33110022.91416667</v>
          </cell>
          <cell r="DI336">
            <v>33110022.91416667</v>
          </cell>
          <cell r="DJ336">
            <v>33537908.333333332</v>
          </cell>
          <cell r="DK336">
            <v>33537908.333333332</v>
          </cell>
          <cell r="DL336">
            <v>33537908.333333332</v>
          </cell>
          <cell r="DM336">
            <v>33537908.333333332</v>
          </cell>
          <cell r="DN336">
            <v>33537908.333333332</v>
          </cell>
          <cell r="DO336">
            <v>33537908.333333332</v>
          </cell>
          <cell r="DP336">
            <v>33537908.333333332</v>
          </cell>
          <cell r="DQ336">
            <v>33537908.333333332</v>
          </cell>
          <cell r="DR336">
            <v>33537908.333333332</v>
          </cell>
          <cell r="DS336">
            <v>33537908.333333332</v>
          </cell>
          <cell r="DT336">
            <v>33537908.333333332</v>
          </cell>
          <cell r="DU336">
            <v>33537908.333333332</v>
          </cell>
          <cell r="DV336">
            <v>34500752.947499998</v>
          </cell>
          <cell r="DW336">
            <v>34500752.947499998</v>
          </cell>
          <cell r="DX336">
            <v>34500752.947499998</v>
          </cell>
          <cell r="DY336">
            <v>34500752.947499998</v>
          </cell>
          <cell r="DZ336">
            <v>34500752.947499998</v>
          </cell>
          <cell r="EA336">
            <v>34500752.947499998</v>
          </cell>
          <cell r="EB336">
            <v>34500752.947499998</v>
          </cell>
          <cell r="EC336">
            <v>34500752.947499998</v>
          </cell>
          <cell r="ED336">
            <v>34500752.947499998</v>
          </cell>
          <cell r="EE336">
            <v>34500752.947499998</v>
          </cell>
          <cell r="EF336">
            <v>34500752.947499998</v>
          </cell>
          <cell r="EG336">
            <v>34500752.947499998</v>
          </cell>
          <cell r="EH336">
            <v>34262500</v>
          </cell>
          <cell r="EI336">
            <v>34262500</v>
          </cell>
          <cell r="EJ336">
            <v>34262500</v>
          </cell>
          <cell r="EK336">
            <v>34262500</v>
          </cell>
          <cell r="EL336">
            <v>34262500</v>
          </cell>
          <cell r="EM336">
            <v>34262500</v>
          </cell>
          <cell r="EN336">
            <v>34262500</v>
          </cell>
          <cell r="EO336">
            <v>34262500</v>
          </cell>
          <cell r="EP336">
            <v>34262500</v>
          </cell>
          <cell r="EQ336">
            <v>34262500</v>
          </cell>
          <cell r="ER336">
            <v>34262500</v>
          </cell>
          <cell r="ES336">
            <v>34262500</v>
          </cell>
          <cell r="ET336">
            <v>35472732.535833336</v>
          </cell>
          <cell r="EU336">
            <v>35472732.535833336</v>
          </cell>
          <cell r="EV336">
            <v>35472732.535833336</v>
          </cell>
          <cell r="EW336">
            <v>35472732.535833336</v>
          </cell>
          <cell r="EX336">
            <v>35472732.535833336</v>
          </cell>
          <cell r="EY336">
            <v>35472732.535833336</v>
          </cell>
          <cell r="EZ336">
            <v>35472732.535833336</v>
          </cell>
          <cell r="FA336">
            <v>35472732.535833336</v>
          </cell>
          <cell r="FB336">
            <v>35472732.535833336</v>
          </cell>
          <cell r="FC336">
            <v>35472732.535833336</v>
          </cell>
          <cell r="FD336">
            <v>35472732.535833336</v>
          </cell>
          <cell r="FE336">
            <v>35472732.535833336</v>
          </cell>
          <cell r="FF336">
            <v>35752084.619999975</v>
          </cell>
          <cell r="FG336">
            <v>35752084.530000001</v>
          </cell>
          <cell r="FH336">
            <v>35752084.530000001</v>
          </cell>
          <cell r="FI336">
            <v>35752084.530000001</v>
          </cell>
          <cell r="FJ336">
            <v>35752084.530000001</v>
          </cell>
          <cell r="FK336">
            <v>35752084.530000001</v>
          </cell>
          <cell r="FL336">
            <v>35752084.530000001</v>
          </cell>
          <cell r="FM336">
            <v>35752084.530000001</v>
          </cell>
          <cell r="FN336">
            <v>35752084.530000001</v>
          </cell>
          <cell r="FO336">
            <v>35752084.530000001</v>
          </cell>
          <cell r="FP336">
            <v>35752084.530000001</v>
          </cell>
          <cell r="FQ336">
            <v>35752084.530000001</v>
          </cell>
          <cell r="FR336">
            <v>429025014.44999993</v>
          </cell>
        </row>
        <row r="337">
          <cell r="D337" t="str">
            <v>4231p</v>
          </cell>
          <cell r="E337" t="str">
            <v>Starosna penzija</v>
          </cell>
          <cell r="F337"/>
          <cell r="G337"/>
          <cell r="H337"/>
          <cell r="I337"/>
          <cell r="J337"/>
          <cell r="K337"/>
          <cell r="L337"/>
          <cell r="M337"/>
          <cell r="N337"/>
          <cell r="O337"/>
          <cell r="P337"/>
          <cell r="Q337"/>
          <cell r="R337"/>
          <cell r="S337"/>
          <cell r="T337"/>
          <cell r="U337"/>
          <cell r="V337"/>
          <cell r="W337"/>
          <cell r="X337"/>
          <cell r="Y337"/>
          <cell r="Z337"/>
          <cell r="AA337"/>
          <cell r="AB337"/>
          <cell r="AC337"/>
          <cell r="AD337"/>
          <cell r="AE337"/>
          <cell r="AF337"/>
          <cell r="AG337"/>
          <cell r="AH337"/>
          <cell r="AI337"/>
          <cell r="AJ337"/>
          <cell r="AK337"/>
          <cell r="AL337"/>
          <cell r="AM337"/>
          <cell r="AN337"/>
          <cell r="AO337"/>
          <cell r="AP337"/>
          <cell r="AQ337"/>
          <cell r="AR337"/>
          <cell r="AS337"/>
          <cell r="AT337"/>
          <cell r="AU337"/>
          <cell r="AV337"/>
          <cell r="AW337"/>
          <cell r="AX337"/>
          <cell r="AY337"/>
          <cell r="AZ337"/>
          <cell r="BA337"/>
          <cell r="BB337"/>
          <cell r="BC337"/>
          <cell r="BD337"/>
          <cell r="BE337"/>
          <cell r="BF337"/>
          <cell r="BG337"/>
          <cell r="BH337"/>
          <cell r="BI337"/>
          <cell r="BJ337"/>
          <cell r="BK337"/>
          <cell r="BL337"/>
          <cell r="BM337"/>
          <cell r="BN337"/>
          <cell r="BO337"/>
          <cell r="BP337"/>
          <cell r="BQ337"/>
          <cell r="BR337"/>
          <cell r="BS337"/>
          <cell r="BT337"/>
          <cell r="BU337"/>
          <cell r="BV337"/>
          <cell r="BW337"/>
          <cell r="BX337"/>
          <cell r="BY337"/>
          <cell r="BZ337"/>
          <cell r="CA337"/>
          <cell r="CB337"/>
          <cell r="CC337"/>
          <cell r="CD337"/>
          <cell r="CE337"/>
          <cell r="CF337"/>
          <cell r="CG337"/>
          <cell r="CH337"/>
          <cell r="CI337"/>
          <cell r="CJ337"/>
          <cell r="CK337"/>
          <cell r="CL337">
            <v>17362470.083333332</v>
          </cell>
          <cell r="CM337">
            <v>17362470.083333332</v>
          </cell>
          <cell r="CN337">
            <v>17362470.083333332</v>
          </cell>
          <cell r="CO337">
            <v>17362470.083333332</v>
          </cell>
          <cell r="CP337">
            <v>17362470.083333332</v>
          </cell>
          <cell r="CQ337">
            <v>17362470.083333332</v>
          </cell>
          <cell r="CR337">
            <v>17362470.083333332</v>
          </cell>
          <cell r="CS337">
            <v>17362470.083333332</v>
          </cell>
          <cell r="CT337">
            <v>17362470.083333332</v>
          </cell>
          <cell r="CU337">
            <v>17362470.083333332</v>
          </cell>
          <cell r="CV337">
            <v>17362470.083333332</v>
          </cell>
          <cell r="CW337">
            <v>17362470.083333332</v>
          </cell>
          <cell r="CX337">
            <v>18679724.210000001</v>
          </cell>
          <cell r="CY337">
            <v>18679724.210000001</v>
          </cell>
          <cell r="CZ337">
            <v>18679724.210000001</v>
          </cell>
          <cell r="DA337">
            <v>18679724.210000001</v>
          </cell>
          <cell r="DB337">
            <v>18679724.210000001</v>
          </cell>
          <cell r="DC337">
            <v>18679724.210000001</v>
          </cell>
          <cell r="DD337">
            <v>18679724.210000001</v>
          </cell>
          <cell r="DE337">
            <v>18679724.210000001</v>
          </cell>
          <cell r="DF337">
            <v>18679724.210000001</v>
          </cell>
          <cell r="DG337">
            <v>18679724.210000001</v>
          </cell>
          <cell r="DH337">
            <v>18679724.210000001</v>
          </cell>
          <cell r="DI337">
            <v>18679724.210000001</v>
          </cell>
          <cell r="DJ337">
            <v>19047125.850833334</v>
          </cell>
          <cell r="DK337">
            <v>19047125.850833334</v>
          </cell>
          <cell r="DL337">
            <v>19047125.850833334</v>
          </cell>
          <cell r="DM337">
            <v>19047125.850833334</v>
          </cell>
          <cell r="DN337">
            <v>19047125.850833334</v>
          </cell>
          <cell r="DO337">
            <v>19047125.850833334</v>
          </cell>
          <cell r="DP337">
            <v>19047125.850833334</v>
          </cell>
          <cell r="DQ337">
            <v>19047125.850833334</v>
          </cell>
          <cell r="DR337">
            <v>19047125.850833334</v>
          </cell>
          <cell r="DS337">
            <v>19047125.850833334</v>
          </cell>
          <cell r="DT337">
            <v>19047125.850833334</v>
          </cell>
          <cell r="DU337">
            <v>19047125.850833334</v>
          </cell>
          <cell r="DV337"/>
          <cell r="DW337"/>
          <cell r="DX337"/>
          <cell r="DY337"/>
          <cell r="DZ337"/>
          <cell r="EA337"/>
          <cell r="EB337"/>
          <cell r="EC337"/>
          <cell r="ED337"/>
          <cell r="EE337"/>
          <cell r="EF337"/>
          <cell r="EG337"/>
          <cell r="EH337"/>
          <cell r="EI337"/>
          <cell r="EJ337"/>
          <cell r="EK337"/>
          <cell r="EL337"/>
          <cell r="EM337"/>
          <cell r="EN337"/>
          <cell r="EO337"/>
          <cell r="EP337"/>
          <cell r="EQ337"/>
          <cell r="ER337"/>
          <cell r="ES337"/>
        </row>
        <row r="338">
          <cell r="D338" t="str">
            <v>4232p</v>
          </cell>
          <cell r="E338" t="str">
            <v>Invalidska penzija</v>
          </cell>
          <cell r="F338"/>
          <cell r="G338"/>
          <cell r="H338"/>
          <cell r="I338"/>
          <cell r="J338"/>
          <cell r="K338"/>
          <cell r="L338"/>
          <cell r="M338"/>
          <cell r="N338"/>
          <cell r="O338"/>
          <cell r="P338"/>
          <cell r="Q338"/>
          <cell r="R338"/>
          <cell r="S338"/>
          <cell r="T338"/>
          <cell r="U338"/>
          <cell r="V338"/>
          <cell r="W338"/>
          <cell r="X338"/>
          <cell r="Y338"/>
          <cell r="Z338"/>
          <cell r="AA338"/>
          <cell r="AB338"/>
          <cell r="AC338"/>
          <cell r="AD338"/>
          <cell r="AE338"/>
          <cell r="AF338"/>
          <cell r="AG338"/>
          <cell r="AH338"/>
          <cell r="AI338"/>
          <cell r="AJ338"/>
          <cell r="AK338"/>
          <cell r="AL338"/>
          <cell r="AM338"/>
          <cell r="AN338"/>
          <cell r="AO338"/>
          <cell r="AP338"/>
          <cell r="AQ338"/>
          <cell r="AR338"/>
          <cell r="AS338"/>
          <cell r="AT338"/>
          <cell r="AU338"/>
          <cell r="AV338"/>
          <cell r="AW338"/>
          <cell r="AX338"/>
          <cell r="AY338"/>
          <cell r="AZ338"/>
          <cell r="BA338"/>
          <cell r="BB338"/>
          <cell r="BC338"/>
          <cell r="BD338"/>
          <cell r="BE338"/>
          <cell r="BF338"/>
          <cell r="BG338"/>
          <cell r="BH338"/>
          <cell r="BI338"/>
          <cell r="BJ338"/>
          <cell r="BK338"/>
          <cell r="BL338"/>
          <cell r="BM338"/>
          <cell r="BN338"/>
          <cell r="BO338"/>
          <cell r="BP338"/>
          <cell r="BQ338"/>
          <cell r="BR338"/>
          <cell r="BS338"/>
          <cell r="BT338"/>
          <cell r="BU338"/>
          <cell r="BV338"/>
          <cell r="BW338"/>
          <cell r="BX338"/>
          <cell r="BY338"/>
          <cell r="BZ338"/>
          <cell r="CA338"/>
          <cell r="CB338"/>
          <cell r="CC338"/>
          <cell r="CD338"/>
          <cell r="CE338"/>
          <cell r="CF338"/>
          <cell r="CG338"/>
          <cell r="CH338"/>
          <cell r="CI338"/>
          <cell r="CJ338"/>
          <cell r="CK338"/>
          <cell r="CL338">
            <v>6959019.666666667</v>
          </cell>
          <cell r="CM338">
            <v>6959019.666666667</v>
          </cell>
          <cell r="CN338">
            <v>6959019.666666667</v>
          </cell>
          <cell r="CO338">
            <v>6959019.666666667</v>
          </cell>
          <cell r="CP338">
            <v>6959019.666666667</v>
          </cell>
          <cell r="CQ338">
            <v>6959019.666666667</v>
          </cell>
          <cell r="CR338">
            <v>6959019.666666667</v>
          </cell>
          <cell r="CS338">
            <v>6959019.666666667</v>
          </cell>
          <cell r="CT338">
            <v>6959019.666666667</v>
          </cell>
          <cell r="CU338">
            <v>6959019.666666667</v>
          </cell>
          <cell r="CV338">
            <v>6959019.666666667</v>
          </cell>
          <cell r="CW338">
            <v>6959019.666666667</v>
          </cell>
          <cell r="CX338">
            <v>6037116.8783333339</v>
          </cell>
          <cell r="CY338">
            <v>6037116.8783333339</v>
          </cell>
          <cell r="CZ338">
            <v>6037116.8783333339</v>
          </cell>
          <cell r="DA338">
            <v>6037116.8783333339</v>
          </cell>
          <cell r="DB338">
            <v>6037116.8783333339</v>
          </cell>
          <cell r="DC338">
            <v>6037116.8783333339</v>
          </cell>
          <cell r="DD338">
            <v>6037116.8783333339</v>
          </cell>
          <cell r="DE338">
            <v>6037116.8783333339</v>
          </cell>
          <cell r="DF338">
            <v>6037116.8783333339</v>
          </cell>
          <cell r="DG338">
            <v>6037116.8783333339</v>
          </cell>
          <cell r="DH338">
            <v>6037116.8783333339</v>
          </cell>
          <cell r="DI338">
            <v>6037116.8783333339</v>
          </cell>
          <cell r="DJ338">
            <v>5964869.2575000003</v>
          </cell>
          <cell r="DK338">
            <v>5964869.2575000003</v>
          </cell>
          <cell r="DL338">
            <v>5964869.2575000003</v>
          </cell>
          <cell r="DM338">
            <v>5964869.2575000003</v>
          </cell>
          <cell r="DN338">
            <v>5964869.2575000003</v>
          </cell>
          <cell r="DO338">
            <v>5964869.2575000003</v>
          </cell>
          <cell r="DP338">
            <v>5964869.2575000003</v>
          </cell>
          <cell r="DQ338">
            <v>5964869.2575000003</v>
          </cell>
          <cell r="DR338">
            <v>5964869.2575000003</v>
          </cell>
          <cell r="DS338">
            <v>5964869.2575000003</v>
          </cell>
          <cell r="DT338">
            <v>5964869.2575000003</v>
          </cell>
          <cell r="DU338">
            <v>5964869.2575000003</v>
          </cell>
          <cell r="DV338"/>
          <cell r="DW338"/>
          <cell r="DX338"/>
          <cell r="DY338"/>
          <cell r="DZ338"/>
          <cell r="EA338"/>
          <cell r="EB338"/>
          <cell r="EC338"/>
          <cell r="ED338"/>
          <cell r="EE338"/>
          <cell r="EF338"/>
          <cell r="EG338"/>
          <cell r="EH338"/>
          <cell r="EI338"/>
          <cell r="EJ338"/>
          <cell r="EK338"/>
          <cell r="EL338"/>
          <cell r="EM338"/>
          <cell r="EN338"/>
          <cell r="EO338"/>
          <cell r="EP338"/>
          <cell r="EQ338"/>
          <cell r="ER338"/>
          <cell r="ES338"/>
        </row>
        <row r="339">
          <cell r="D339" t="str">
            <v>4233p</v>
          </cell>
          <cell r="E339" t="str">
            <v>Porodična penzija</v>
          </cell>
          <cell r="F339"/>
          <cell r="G339"/>
          <cell r="H339"/>
          <cell r="I339"/>
          <cell r="J339"/>
          <cell r="K339"/>
          <cell r="L339"/>
          <cell r="M339"/>
          <cell r="N339"/>
          <cell r="O339"/>
          <cell r="P339"/>
          <cell r="Q339"/>
          <cell r="R339"/>
          <cell r="S339"/>
          <cell r="T339"/>
          <cell r="U339"/>
          <cell r="V339"/>
          <cell r="W339"/>
          <cell r="X339"/>
          <cell r="Y339"/>
          <cell r="Z339"/>
          <cell r="AA339"/>
          <cell r="AB339"/>
          <cell r="AC339"/>
          <cell r="AD339"/>
          <cell r="AE339"/>
          <cell r="AF339"/>
          <cell r="AG339"/>
          <cell r="AH339"/>
          <cell r="AI339"/>
          <cell r="AJ339"/>
          <cell r="AK339"/>
          <cell r="AL339"/>
          <cell r="AM339"/>
          <cell r="AN339"/>
          <cell r="AO339"/>
          <cell r="AP339"/>
          <cell r="AQ339"/>
          <cell r="AR339"/>
          <cell r="AS339"/>
          <cell r="AT339"/>
          <cell r="AU339"/>
          <cell r="AV339"/>
          <cell r="AW339"/>
          <cell r="AX339"/>
          <cell r="AY339"/>
          <cell r="AZ339"/>
          <cell r="BA339"/>
          <cell r="BB339"/>
          <cell r="BC339"/>
          <cell r="BD339"/>
          <cell r="BE339"/>
          <cell r="BF339"/>
          <cell r="BG339"/>
          <cell r="BH339"/>
          <cell r="BI339"/>
          <cell r="BJ339"/>
          <cell r="BK339"/>
          <cell r="BL339"/>
          <cell r="BM339"/>
          <cell r="BN339"/>
          <cell r="BO339"/>
          <cell r="BP339"/>
          <cell r="BQ339"/>
          <cell r="BR339"/>
          <cell r="BS339"/>
          <cell r="BT339"/>
          <cell r="BU339"/>
          <cell r="BV339"/>
          <cell r="BW339"/>
          <cell r="BX339"/>
          <cell r="BY339"/>
          <cell r="BZ339"/>
          <cell r="CA339"/>
          <cell r="CB339"/>
          <cell r="CC339"/>
          <cell r="CD339"/>
          <cell r="CE339"/>
          <cell r="CF339"/>
          <cell r="CG339"/>
          <cell r="CH339"/>
          <cell r="CI339"/>
          <cell r="CJ339"/>
          <cell r="CK339"/>
          <cell r="CL339">
            <v>6982405.75</v>
          </cell>
          <cell r="CM339">
            <v>6982405.75</v>
          </cell>
          <cell r="CN339">
            <v>6982405.75</v>
          </cell>
          <cell r="CO339">
            <v>6982405.75</v>
          </cell>
          <cell r="CP339">
            <v>6982405.75</v>
          </cell>
          <cell r="CQ339">
            <v>6982405.75</v>
          </cell>
          <cell r="CR339">
            <v>6982405.75</v>
          </cell>
          <cell r="CS339">
            <v>6982405.75</v>
          </cell>
          <cell r="CT339">
            <v>6982405.75</v>
          </cell>
          <cell r="CU339">
            <v>6982405.75</v>
          </cell>
          <cell r="CV339">
            <v>6982405.75</v>
          </cell>
          <cell r="CW339">
            <v>6982405.75</v>
          </cell>
          <cell r="CX339">
            <v>6561091.7974999994</v>
          </cell>
          <cell r="CY339">
            <v>6561091.7974999994</v>
          </cell>
          <cell r="CZ339">
            <v>6561091.7974999994</v>
          </cell>
          <cell r="DA339">
            <v>6561091.7974999994</v>
          </cell>
          <cell r="DB339">
            <v>6561091.7974999994</v>
          </cell>
          <cell r="DC339">
            <v>6561091.7974999994</v>
          </cell>
          <cell r="DD339">
            <v>6561091.7974999994</v>
          </cell>
          <cell r="DE339">
            <v>6561091.7974999994</v>
          </cell>
          <cell r="DF339">
            <v>6561091.7974999994</v>
          </cell>
          <cell r="DG339">
            <v>6561091.7974999994</v>
          </cell>
          <cell r="DH339">
            <v>6561091.7974999994</v>
          </cell>
          <cell r="DI339">
            <v>6561091.7974999994</v>
          </cell>
          <cell r="DJ339">
            <v>6609745.8483333336</v>
          </cell>
          <cell r="DK339">
            <v>6609745.8483333336</v>
          </cell>
          <cell r="DL339">
            <v>6609745.8483333336</v>
          </cell>
          <cell r="DM339">
            <v>6609745.8483333336</v>
          </cell>
          <cell r="DN339">
            <v>6609745.8483333336</v>
          </cell>
          <cell r="DO339">
            <v>6609745.8483333336</v>
          </cell>
          <cell r="DP339">
            <v>6609745.8483333336</v>
          </cell>
          <cell r="DQ339">
            <v>6609745.8483333336</v>
          </cell>
          <cell r="DR339">
            <v>6609745.8483333336</v>
          </cell>
          <cell r="DS339">
            <v>6609745.8483333336</v>
          </cell>
          <cell r="DT339">
            <v>6609745.8483333336</v>
          </cell>
          <cell r="DU339">
            <v>6609745.8483333336</v>
          </cell>
          <cell r="DV339"/>
          <cell r="DW339"/>
          <cell r="DX339"/>
          <cell r="DY339"/>
          <cell r="DZ339"/>
          <cell r="EA339"/>
          <cell r="EB339"/>
          <cell r="EC339"/>
          <cell r="ED339"/>
          <cell r="EE339"/>
          <cell r="EF339"/>
          <cell r="EG339"/>
          <cell r="EH339"/>
          <cell r="EI339"/>
          <cell r="EJ339"/>
          <cell r="EK339"/>
          <cell r="EL339"/>
          <cell r="EM339"/>
          <cell r="EN339"/>
          <cell r="EO339"/>
          <cell r="EP339"/>
          <cell r="EQ339"/>
          <cell r="ER339"/>
          <cell r="ES339"/>
        </row>
        <row r="340">
          <cell r="D340" t="str">
            <v>4234p</v>
          </cell>
          <cell r="E340" t="str">
            <v>Naknade</v>
          </cell>
          <cell r="F340"/>
          <cell r="G340"/>
          <cell r="H340"/>
          <cell r="I340"/>
          <cell r="J340"/>
          <cell r="K340"/>
          <cell r="L340"/>
          <cell r="M340"/>
          <cell r="N340"/>
          <cell r="O340"/>
          <cell r="P340"/>
          <cell r="Q340"/>
          <cell r="R340"/>
          <cell r="S340"/>
          <cell r="T340"/>
          <cell r="U340"/>
          <cell r="V340"/>
          <cell r="W340"/>
          <cell r="X340"/>
          <cell r="Y340"/>
          <cell r="Z340"/>
          <cell r="AA340"/>
          <cell r="AB340"/>
          <cell r="AC340"/>
          <cell r="AD340"/>
          <cell r="AE340"/>
          <cell r="AF340"/>
          <cell r="AG340"/>
          <cell r="AH340"/>
          <cell r="AI340"/>
          <cell r="AJ340"/>
          <cell r="AK340"/>
          <cell r="AL340"/>
          <cell r="AM340"/>
          <cell r="AN340"/>
          <cell r="AO340"/>
          <cell r="AP340"/>
          <cell r="AQ340"/>
          <cell r="AR340"/>
          <cell r="AS340"/>
          <cell r="AT340"/>
          <cell r="AU340"/>
          <cell r="AV340"/>
          <cell r="AW340"/>
          <cell r="AX340"/>
          <cell r="AY340"/>
          <cell r="AZ340"/>
          <cell r="BA340"/>
          <cell r="BB340"/>
          <cell r="BC340"/>
          <cell r="BD340"/>
          <cell r="BE340"/>
          <cell r="BF340"/>
          <cell r="BG340"/>
          <cell r="BH340"/>
          <cell r="BI340"/>
          <cell r="BJ340"/>
          <cell r="BK340"/>
          <cell r="BL340"/>
          <cell r="BM340"/>
          <cell r="BN340"/>
          <cell r="BO340"/>
          <cell r="BP340"/>
          <cell r="BQ340"/>
          <cell r="BR340"/>
          <cell r="BS340"/>
          <cell r="BT340"/>
          <cell r="BU340"/>
          <cell r="BV340"/>
          <cell r="BW340"/>
          <cell r="BX340"/>
          <cell r="BY340"/>
          <cell r="BZ340"/>
          <cell r="CA340"/>
          <cell r="CB340"/>
          <cell r="CC340"/>
          <cell r="CD340"/>
          <cell r="CE340"/>
          <cell r="CF340"/>
          <cell r="CG340"/>
          <cell r="CH340"/>
          <cell r="CI340"/>
          <cell r="CJ340"/>
          <cell r="CK340"/>
          <cell r="CL340">
            <v>1059053.8333333333</v>
          </cell>
          <cell r="CM340">
            <v>1059053.8333333333</v>
          </cell>
          <cell r="CN340">
            <v>1059053.8333333333</v>
          </cell>
          <cell r="CO340">
            <v>1059053.8333333333</v>
          </cell>
          <cell r="CP340">
            <v>1059053.8333333333</v>
          </cell>
          <cell r="CQ340">
            <v>1059053.8333333333</v>
          </cell>
          <cell r="CR340">
            <v>1059053.8333333333</v>
          </cell>
          <cell r="CS340">
            <v>1059053.8333333333</v>
          </cell>
          <cell r="CT340">
            <v>1059053.8333333333</v>
          </cell>
          <cell r="CU340">
            <v>1059053.8333333333</v>
          </cell>
          <cell r="CV340">
            <v>1059053.8333333333</v>
          </cell>
          <cell r="CW340">
            <v>1059053.8333333333</v>
          </cell>
          <cell r="CX340">
            <v>828921.01083333336</v>
          </cell>
          <cell r="CY340">
            <v>828921.01083333336</v>
          </cell>
          <cell r="CZ340">
            <v>828921.01083333336</v>
          </cell>
          <cell r="DA340">
            <v>828921.01083333336</v>
          </cell>
          <cell r="DB340">
            <v>828921.01083333336</v>
          </cell>
          <cell r="DC340">
            <v>828921.01083333336</v>
          </cell>
          <cell r="DD340">
            <v>828921.01083333336</v>
          </cell>
          <cell r="DE340">
            <v>828921.01083333336</v>
          </cell>
          <cell r="DF340">
            <v>828921.01083333336</v>
          </cell>
          <cell r="DG340">
            <v>828921.01083333336</v>
          </cell>
          <cell r="DH340">
            <v>828921.01083333336</v>
          </cell>
          <cell r="DI340">
            <v>828921.01083333336</v>
          </cell>
          <cell r="DJ340">
            <v>873475.01166666672</v>
          </cell>
          <cell r="DK340">
            <v>873475.01166666672</v>
          </cell>
          <cell r="DL340">
            <v>873475.01166666672</v>
          </cell>
          <cell r="DM340">
            <v>873475.01166666672</v>
          </cell>
          <cell r="DN340">
            <v>873475.01166666672</v>
          </cell>
          <cell r="DO340">
            <v>873475.01166666672</v>
          </cell>
          <cell r="DP340">
            <v>873475.01166666672</v>
          </cell>
          <cell r="DQ340">
            <v>873475.01166666672</v>
          </cell>
          <cell r="DR340">
            <v>873475.01166666672</v>
          </cell>
          <cell r="DS340">
            <v>873475.01166666672</v>
          </cell>
          <cell r="DT340">
            <v>873475.01166666672</v>
          </cell>
          <cell r="DU340">
            <v>873475.01166666672</v>
          </cell>
          <cell r="DV340"/>
          <cell r="DW340"/>
          <cell r="DX340"/>
          <cell r="DY340"/>
          <cell r="DZ340"/>
          <cell r="EA340"/>
          <cell r="EB340"/>
          <cell r="EC340"/>
          <cell r="ED340"/>
          <cell r="EE340"/>
          <cell r="EF340"/>
          <cell r="EG340"/>
          <cell r="EH340"/>
          <cell r="EI340"/>
          <cell r="EJ340"/>
          <cell r="EK340"/>
          <cell r="EL340"/>
          <cell r="EM340"/>
          <cell r="EN340"/>
          <cell r="EO340"/>
          <cell r="EP340"/>
          <cell r="EQ340"/>
          <cell r="ER340"/>
          <cell r="ES340"/>
        </row>
        <row r="341">
          <cell r="D341" t="str">
            <v>4235p</v>
          </cell>
          <cell r="E341" t="str">
            <v>Dodaci</v>
          </cell>
          <cell r="F341"/>
          <cell r="G341"/>
          <cell r="H341"/>
          <cell r="I341"/>
          <cell r="J341"/>
          <cell r="K341"/>
          <cell r="L341"/>
          <cell r="M341"/>
          <cell r="N341"/>
          <cell r="O341"/>
          <cell r="P341"/>
          <cell r="Q341"/>
          <cell r="R341"/>
          <cell r="S341"/>
          <cell r="T341"/>
          <cell r="U341"/>
          <cell r="V341"/>
          <cell r="W341"/>
          <cell r="X341"/>
          <cell r="Y341"/>
          <cell r="Z341"/>
          <cell r="AA341"/>
          <cell r="AB341"/>
          <cell r="AC341"/>
          <cell r="AD341"/>
          <cell r="AE341"/>
          <cell r="AF341"/>
          <cell r="AG341"/>
          <cell r="AH341"/>
          <cell r="AI341"/>
          <cell r="AJ341"/>
          <cell r="AK341"/>
          <cell r="AL341"/>
          <cell r="AM341"/>
          <cell r="AN341"/>
          <cell r="AO341"/>
          <cell r="AP341"/>
          <cell r="AQ341"/>
          <cell r="AR341"/>
          <cell r="AS341"/>
          <cell r="AT341"/>
          <cell r="AU341"/>
          <cell r="AV341"/>
          <cell r="AW341"/>
          <cell r="AX341"/>
          <cell r="AY341"/>
          <cell r="AZ341"/>
          <cell r="BA341"/>
          <cell r="BB341"/>
          <cell r="BC341"/>
          <cell r="BD341"/>
          <cell r="BE341"/>
          <cell r="BF341"/>
          <cell r="BG341"/>
          <cell r="BH341"/>
          <cell r="BI341"/>
          <cell r="BJ341"/>
          <cell r="BK341"/>
          <cell r="BL341"/>
          <cell r="BM341"/>
          <cell r="BN341"/>
          <cell r="BO341"/>
          <cell r="BP341"/>
          <cell r="BQ341"/>
          <cell r="BR341"/>
          <cell r="BS341"/>
          <cell r="BT341"/>
          <cell r="BU341"/>
          <cell r="BV341"/>
          <cell r="BW341"/>
          <cell r="BX341"/>
          <cell r="BY341"/>
          <cell r="BZ341"/>
          <cell r="CA341"/>
          <cell r="CB341"/>
          <cell r="CC341"/>
          <cell r="CD341"/>
          <cell r="CE341"/>
          <cell r="CF341"/>
          <cell r="CG341"/>
          <cell r="CH341"/>
          <cell r="CI341"/>
          <cell r="CJ341"/>
          <cell r="CK341"/>
          <cell r="CL341">
            <v>324063.75</v>
          </cell>
          <cell r="CM341">
            <v>324063.75</v>
          </cell>
          <cell r="CN341">
            <v>324063.75</v>
          </cell>
          <cell r="CO341">
            <v>324063.75</v>
          </cell>
          <cell r="CP341">
            <v>324063.75</v>
          </cell>
          <cell r="CQ341">
            <v>324063.75</v>
          </cell>
          <cell r="CR341">
            <v>324063.75</v>
          </cell>
          <cell r="CS341">
            <v>324063.75</v>
          </cell>
          <cell r="CT341">
            <v>324063.75</v>
          </cell>
          <cell r="CU341">
            <v>324063.75</v>
          </cell>
          <cell r="CV341">
            <v>324063.75</v>
          </cell>
          <cell r="CW341">
            <v>324063.75</v>
          </cell>
          <cell r="CX341">
            <v>213409.87</v>
          </cell>
          <cell r="CY341">
            <v>213409.87</v>
          </cell>
          <cell r="CZ341">
            <v>213409.87</v>
          </cell>
          <cell r="DA341">
            <v>213409.87</v>
          </cell>
          <cell r="DB341">
            <v>213409.87</v>
          </cell>
          <cell r="DC341">
            <v>213409.87</v>
          </cell>
          <cell r="DD341">
            <v>213409.87</v>
          </cell>
          <cell r="DE341">
            <v>213409.87</v>
          </cell>
          <cell r="DF341">
            <v>213409.87</v>
          </cell>
          <cell r="DG341">
            <v>213409.87</v>
          </cell>
          <cell r="DH341">
            <v>213409.87</v>
          </cell>
          <cell r="DI341">
            <v>213409.87</v>
          </cell>
          <cell r="DJ341">
            <v>220426.52416666667</v>
          </cell>
          <cell r="DK341">
            <v>220426.52416666667</v>
          </cell>
          <cell r="DL341">
            <v>220426.52416666667</v>
          </cell>
          <cell r="DM341">
            <v>220426.52416666667</v>
          </cell>
          <cell r="DN341">
            <v>220426.52416666667</v>
          </cell>
          <cell r="DO341">
            <v>220426.52416666667</v>
          </cell>
          <cell r="DP341">
            <v>220426.52416666667</v>
          </cell>
          <cell r="DQ341">
            <v>220426.52416666667</v>
          </cell>
          <cell r="DR341">
            <v>220426.52416666667</v>
          </cell>
          <cell r="DS341">
            <v>220426.52416666667</v>
          </cell>
          <cell r="DT341">
            <v>220426.52416666667</v>
          </cell>
          <cell r="DU341">
            <v>220426.52416666667</v>
          </cell>
          <cell r="DV341"/>
          <cell r="DW341"/>
          <cell r="DX341"/>
          <cell r="DY341"/>
          <cell r="DZ341"/>
          <cell r="EA341"/>
          <cell r="EB341"/>
          <cell r="EC341"/>
          <cell r="ED341"/>
          <cell r="EE341"/>
          <cell r="EF341"/>
          <cell r="EG341"/>
          <cell r="EH341"/>
          <cell r="EI341"/>
          <cell r="EJ341"/>
          <cell r="EK341"/>
          <cell r="EL341"/>
          <cell r="EM341"/>
          <cell r="EN341"/>
          <cell r="EO341"/>
          <cell r="EP341"/>
          <cell r="EQ341"/>
          <cell r="ER341"/>
          <cell r="ES341"/>
        </row>
        <row r="342">
          <cell r="D342" t="str">
            <v>4236p</v>
          </cell>
          <cell r="E342" t="str">
            <v>Ostala prava</v>
          </cell>
          <cell r="F342"/>
          <cell r="G342"/>
          <cell r="H342"/>
          <cell r="I342"/>
          <cell r="J342"/>
          <cell r="K342"/>
          <cell r="L342"/>
          <cell r="M342"/>
          <cell r="N342"/>
          <cell r="O342"/>
          <cell r="P342"/>
          <cell r="Q342"/>
          <cell r="R342"/>
          <cell r="S342"/>
          <cell r="T342"/>
          <cell r="U342"/>
          <cell r="V342"/>
          <cell r="W342"/>
          <cell r="X342"/>
          <cell r="Y342"/>
          <cell r="Z342"/>
          <cell r="AA342"/>
          <cell r="AB342"/>
          <cell r="AC342"/>
          <cell r="AD342"/>
          <cell r="AE342"/>
          <cell r="AF342"/>
          <cell r="AG342"/>
          <cell r="AH342"/>
          <cell r="AI342"/>
          <cell r="AJ342"/>
          <cell r="AK342"/>
          <cell r="AL342"/>
          <cell r="AM342"/>
          <cell r="AN342"/>
          <cell r="AO342"/>
          <cell r="AP342"/>
          <cell r="AQ342"/>
          <cell r="AR342"/>
          <cell r="AS342"/>
          <cell r="AT342"/>
          <cell r="AU342"/>
          <cell r="AV342"/>
          <cell r="AW342"/>
          <cell r="AX342"/>
          <cell r="AY342"/>
          <cell r="AZ342"/>
          <cell r="BA342"/>
          <cell r="BB342"/>
          <cell r="BC342"/>
          <cell r="BD342"/>
          <cell r="BE342"/>
          <cell r="BF342"/>
          <cell r="BG342"/>
          <cell r="BH342"/>
          <cell r="BI342"/>
          <cell r="BJ342"/>
          <cell r="BK342"/>
          <cell r="BL342"/>
          <cell r="BM342"/>
          <cell r="BN342"/>
          <cell r="BO342"/>
          <cell r="BP342"/>
          <cell r="BQ342"/>
          <cell r="BR342"/>
          <cell r="BS342"/>
          <cell r="BT342"/>
          <cell r="BU342"/>
          <cell r="BV342"/>
          <cell r="BW342"/>
          <cell r="BX342"/>
          <cell r="BY342"/>
          <cell r="BZ342"/>
          <cell r="CA342"/>
          <cell r="CB342"/>
          <cell r="CC342"/>
          <cell r="CD342"/>
          <cell r="CE342"/>
          <cell r="CF342"/>
          <cell r="CG342"/>
          <cell r="CH342"/>
          <cell r="CI342"/>
          <cell r="CJ342"/>
          <cell r="CK342"/>
          <cell r="CL342">
            <v>721626.67499999993</v>
          </cell>
          <cell r="CM342">
            <v>721626.67499999993</v>
          </cell>
          <cell r="CN342">
            <v>721626.67499999993</v>
          </cell>
          <cell r="CO342">
            <v>721626.67499999993</v>
          </cell>
          <cell r="CP342">
            <v>721626.67499999993</v>
          </cell>
          <cell r="CQ342">
            <v>721626.67499999993</v>
          </cell>
          <cell r="CR342">
            <v>721626.67499999993</v>
          </cell>
          <cell r="CS342">
            <v>721626.67499999993</v>
          </cell>
          <cell r="CT342">
            <v>721626.67499999993</v>
          </cell>
          <cell r="CU342">
            <v>721626.67499999993</v>
          </cell>
          <cell r="CV342">
            <v>721626.67499999993</v>
          </cell>
          <cell r="CW342">
            <v>721626.67499999993</v>
          </cell>
          <cell r="CX342">
            <v>789759.14749999996</v>
          </cell>
          <cell r="CY342">
            <v>789759.14749999996</v>
          </cell>
          <cell r="CZ342">
            <v>789759.14749999996</v>
          </cell>
          <cell r="DA342">
            <v>789759.14749999996</v>
          </cell>
          <cell r="DB342">
            <v>789759.14749999996</v>
          </cell>
          <cell r="DC342">
            <v>789759.14749999996</v>
          </cell>
          <cell r="DD342">
            <v>789759.14749999996</v>
          </cell>
          <cell r="DE342">
            <v>789759.14749999996</v>
          </cell>
          <cell r="DF342">
            <v>789759.14749999996</v>
          </cell>
          <cell r="DG342">
            <v>789759.14749999996</v>
          </cell>
          <cell r="DH342">
            <v>789759.14749999996</v>
          </cell>
          <cell r="DI342">
            <v>789759.14749999996</v>
          </cell>
          <cell r="DJ342">
            <v>822265.84083333332</v>
          </cell>
          <cell r="DK342">
            <v>822265.84083333332</v>
          </cell>
          <cell r="DL342">
            <v>822265.84083333332</v>
          </cell>
          <cell r="DM342">
            <v>822265.84083333332</v>
          </cell>
          <cell r="DN342">
            <v>822265.84083333332</v>
          </cell>
          <cell r="DO342">
            <v>822265.84083333332</v>
          </cell>
          <cell r="DP342">
            <v>822265.84083333332</v>
          </cell>
          <cell r="DQ342">
            <v>822265.84083333332</v>
          </cell>
          <cell r="DR342">
            <v>822265.84083333332</v>
          </cell>
          <cell r="DS342">
            <v>822265.84083333332</v>
          </cell>
          <cell r="DT342">
            <v>822265.84083333332</v>
          </cell>
          <cell r="DU342">
            <v>822265.84083333332</v>
          </cell>
          <cell r="DV342"/>
          <cell r="DW342"/>
          <cell r="DX342"/>
          <cell r="DY342"/>
          <cell r="DZ342"/>
          <cell r="EA342"/>
          <cell r="EB342"/>
          <cell r="EC342"/>
          <cell r="ED342"/>
          <cell r="EE342"/>
          <cell r="EF342"/>
          <cell r="EG342"/>
          <cell r="EH342"/>
          <cell r="EI342"/>
          <cell r="EJ342"/>
          <cell r="EK342"/>
          <cell r="EL342"/>
          <cell r="EM342"/>
          <cell r="EN342"/>
          <cell r="EO342"/>
          <cell r="EP342"/>
          <cell r="EQ342"/>
          <cell r="ER342"/>
          <cell r="ES342"/>
        </row>
        <row r="343">
          <cell r="D343" t="str">
            <v>4237p</v>
          </cell>
          <cell r="E343" t="str">
            <v>Doprinos za zdravstvenu zaštitu penzionera</v>
          </cell>
          <cell r="F343"/>
          <cell r="G343"/>
          <cell r="H343"/>
          <cell r="I343"/>
          <cell r="J343"/>
          <cell r="K343"/>
          <cell r="L343"/>
          <cell r="M343"/>
          <cell r="N343"/>
          <cell r="O343"/>
          <cell r="P343"/>
          <cell r="Q343"/>
          <cell r="R343"/>
          <cell r="S343"/>
          <cell r="T343"/>
          <cell r="U343"/>
          <cell r="V343"/>
          <cell r="W343"/>
          <cell r="X343"/>
          <cell r="Y343"/>
          <cell r="Z343"/>
          <cell r="AA343"/>
          <cell r="AB343"/>
          <cell r="AC343"/>
          <cell r="AD343"/>
          <cell r="AE343"/>
          <cell r="AF343"/>
          <cell r="AG343"/>
          <cell r="AH343"/>
          <cell r="AI343"/>
          <cell r="AJ343"/>
          <cell r="AK343"/>
          <cell r="AL343"/>
          <cell r="AM343"/>
          <cell r="AN343"/>
          <cell r="AO343"/>
          <cell r="AP343"/>
          <cell r="AQ343"/>
          <cell r="AR343"/>
          <cell r="AS343"/>
          <cell r="AT343"/>
          <cell r="AU343"/>
          <cell r="AV343"/>
          <cell r="AW343"/>
          <cell r="AX343"/>
          <cell r="AY343"/>
          <cell r="AZ343"/>
          <cell r="BA343"/>
          <cell r="BB343"/>
          <cell r="BC343"/>
          <cell r="BD343"/>
          <cell r="BE343"/>
          <cell r="BF343"/>
          <cell r="BG343"/>
          <cell r="BH343"/>
          <cell r="BI343"/>
          <cell r="BJ343"/>
          <cell r="BK343"/>
          <cell r="BL343"/>
          <cell r="BM343"/>
          <cell r="BN343"/>
          <cell r="BO343"/>
          <cell r="BP343"/>
          <cell r="BQ343"/>
          <cell r="BR343"/>
          <cell r="BS343"/>
          <cell r="BT343"/>
          <cell r="BU343"/>
          <cell r="BV343"/>
          <cell r="BW343"/>
          <cell r="BX343"/>
          <cell r="BY343"/>
          <cell r="BZ343"/>
          <cell r="CA343"/>
          <cell r="CB343"/>
          <cell r="CC343"/>
          <cell r="CD343"/>
          <cell r="CE343"/>
          <cell r="CF343"/>
          <cell r="CG343"/>
          <cell r="CH343"/>
          <cell r="CI343"/>
          <cell r="CJ343"/>
          <cell r="CK343"/>
          <cell r="CL343"/>
          <cell r="CM343"/>
          <cell r="CN343"/>
          <cell r="CO343"/>
          <cell r="CP343"/>
          <cell r="CQ343"/>
          <cell r="CR343"/>
          <cell r="CS343"/>
          <cell r="CT343"/>
          <cell r="CU343"/>
          <cell r="CV343"/>
          <cell r="CW343"/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  <cell r="DK343">
            <v>0</v>
          </cell>
          <cell r="DL343">
            <v>0</v>
          </cell>
          <cell r="DM343">
            <v>0</v>
          </cell>
          <cell r="DN343">
            <v>0</v>
          </cell>
          <cell r="DO343">
            <v>0</v>
          </cell>
          <cell r="DP343">
            <v>0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/>
          <cell r="DW343"/>
          <cell r="DX343"/>
          <cell r="DY343"/>
          <cell r="DZ343"/>
          <cell r="EA343"/>
          <cell r="EB343"/>
          <cell r="EC343"/>
          <cell r="ED343"/>
          <cell r="EE343"/>
          <cell r="EF343"/>
          <cell r="EG343"/>
          <cell r="EH343"/>
          <cell r="EI343"/>
          <cell r="EJ343"/>
          <cell r="EK343"/>
          <cell r="EL343"/>
          <cell r="EM343"/>
          <cell r="EN343"/>
          <cell r="EO343"/>
          <cell r="EP343"/>
          <cell r="EQ343"/>
          <cell r="ER343"/>
          <cell r="ES343"/>
        </row>
        <row r="344">
          <cell r="A344"/>
          <cell r="B344"/>
          <cell r="C344">
            <v>424</v>
          </cell>
          <cell r="D344" t="str">
            <v>424p</v>
          </cell>
          <cell r="E344" t="str">
            <v>Ostala prava iz oblasti zdravstvene zaštite</v>
          </cell>
          <cell r="F344"/>
          <cell r="G344"/>
          <cell r="H344"/>
          <cell r="I344"/>
          <cell r="J344"/>
          <cell r="K344"/>
          <cell r="L344"/>
          <cell r="M344"/>
          <cell r="N344"/>
          <cell r="O344"/>
          <cell r="P344"/>
          <cell r="Q344"/>
          <cell r="R344"/>
          <cell r="S344"/>
          <cell r="T344"/>
          <cell r="U344"/>
          <cell r="V344"/>
          <cell r="W344"/>
          <cell r="X344"/>
          <cell r="Y344"/>
          <cell r="Z344"/>
          <cell r="AA344"/>
          <cell r="AB344"/>
          <cell r="AC344"/>
          <cell r="AD344"/>
          <cell r="AE344"/>
          <cell r="AF344"/>
          <cell r="AG344"/>
          <cell r="AH344"/>
          <cell r="AI344"/>
          <cell r="AJ344"/>
          <cell r="AK344"/>
          <cell r="AL344"/>
          <cell r="AM344"/>
          <cell r="AN344"/>
          <cell r="AO344"/>
          <cell r="AP344"/>
          <cell r="AQ344"/>
          <cell r="AR344"/>
          <cell r="AS344"/>
          <cell r="AT344"/>
          <cell r="AU344"/>
          <cell r="AV344"/>
          <cell r="AW344"/>
          <cell r="AX344"/>
          <cell r="AY344"/>
          <cell r="AZ344"/>
          <cell r="BA344"/>
          <cell r="BB344"/>
          <cell r="BC344"/>
          <cell r="BD344"/>
          <cell r="BE344"/>
          <cell r="BF344"/>
          <cell r="BG344"/>
          <cell r="BH344"/>
          <cell r="BI344"/>
          <cell r="BJ344"/>
          <cell r="BK344"/>
          <cell r="BL344"/>
          <cell r="BM344"/>
          <cell r="BN344"/>
          <cell r="BO344"/>
          <cell r="BP344"/>
          <cell r="BQ344"/>
          <cell r="BR344"/>
          <cell r="BS344"/>
          <cell r="BT344"/>
          <cell r="BU344"/>
          <cell r="BV344"/>
          <cell r="BW344"/>
          <cell r="BX344"/>
          <cell r="BY344"/>
          <cell r="BZ344"/>
          <cell r="CA344"/>
          <cell r="CB344"/>
          <cell r="CC344"/>
          <cell r="CD344"/>
          <cell r="CE344"/>
          <cell r="CF344"/>
          <cell r="CG344"/>
          <cell r="CH344"/>
          <cell r="CI344"/>
          <cell r="CJ344"/>
          <cell r="CK344"/>
          <cell r="CL344">
            <v>1133333.3333333333</v>
          </cell>
          <cell r="CM344">
            <v>1133333.3333333333</v>
          </cell>
          <cell r="CN344">
            <v>1133333.3333333333</v>
          </cell>
          <cell r="CO344">
            <v>1133333.3333333333</v>
          </cell>
          <cell r="CP344">
            <v>1133333.3333333333</v>
          </cell>
          <cell r="CQ344">
            <v>1133333.3333333333</v>
          </cell>
          <cell r="CR344">
            <v>1133333.3333333333</v>
          </cell>
          <cell r="CS344">
            <v>1133333.3333333333</v>
          </cell>
          <cell r="CT344">
            <v>1133333.3333333333</v>
          </cell>
          <cell r="CU344">
            <v>1133333.3333333333</v>
          </cell>
          <cell r="CV344">
            <v>1133333.3333333333</v>
          </cell>
          <cell r="CW344">
            <v>1133333.3333333333</v>
          </cell>
          <cell r="CX344">
            <v>1208333.3333333333</v>
          </cell>
          <cell r="CY344">
            <v>1208333.3333333333</v>
          </cell>
          <cell r="CZ344">
            <v>1208333.3333333333</v>
          </cell>
          <cell r="DA344">
            <v>1208333.3333333333</v>
          </cell>
          <cell r="DB344">
            <v>1208333.3333333333</v>
          </cell>
          <cell r="DC344">
            <v>1208333.3333333333</v>
          </cell>
          <cell r="DD344">
            <v>1208333.3333333333</v>
          </cell>
          <cell r="DE344">
            <v>1208333.3333333333</v>
          </cell>
          <cell r="DF344">
            <v>1208333.3333333333</v>
          </cell>
          <cell r="DG344">
            <v>1208333.3333333333</v>
          </cell>
          <cell r="DH344">
            <v>1208333.3333333333</v>
          </cell>
          <cell r="DI344">
            <v>1208333.3333333333</v>
          </cell>
          <cell r="DJ344">
            <v>1250000</v>
          </cell>
          <cell r="DK344">
            <v>1250000</v>
          </cell>
          <cell r="DL344">
            <v>1250000</v>
          </cell>
          <cell r="DM344">
            <v>1250000</v>
          </cell>
          <cell r="DN344">
            <v>1250000</v>
          </cell>
          <cell r="DO344">
            <v>1250000</v>
          </cell>
          <cell r="DP344">
            <v>1250000</v>
          </cell>
          <cell r="DQ344">
            <v>1250000</v>
          </cell>
          <cell r="DR344">
            <v>1250000</v>
          </cell>
          <cell r="DS344">
            <v>1250000</v>
          </cell>
          <cell r="DT344">
            <v>1250000</v>
          </cell>
          <cell r="DU344">
            <v>1250000</v>
          </cell>
          <cell r="DV344">
            <v>1250083.3333333333</v>
          </cell>
          <cell r="DW344">
            <v>1250083.3333333333</v>
          </cell>
          <cell r="DX344">
            <v>1250083.3333333333</v>
          </cell>
          <cell r="DY344">
            <v>1250083.3333333333</v>
          </cell>
          <cell r="DZ344">
            <v>1250083.3333333333</v>
          </cell>
          <cell r="EA344">
            <v>1250083.3333333333</v>
          </cell>
          <cell r="EB344">
            <v>1250083.3333333333</v>
          </cell>
          <cell r="EC344">
            <v>1250083.3333333333</v>
          </cell>
          <cell r="ED344">
            <v>1250083.3333333333</v>
          </cell>
          <cell r="EE344">
            <v>1250083.3333333333</v>
          </cell>
          <cell r="EF344">
            <v>1250083.3333333333</v>
          </cell>
          <cell r="EG344">
            <v>1250083.3333333333</v>
          </cell>
          <cell r="EH344">
            <v>1327583.3333333333</v>
          </cell>
          <cell r="EI344">
            <v>1327583.3333333333</v>
          </cell>
          <cell r="EJ344">
            <v>1327583.3333333333</v>
          </cell>
          <cell r="EK344">
            <v>1327583.3333333333</v>
          </cell>
          <cell r="EL344">
            <v>1327583.3333333333</v>
          </cell>
          <cell r="EM344">
            <v>1327583.3333333333</v>
          </cell>
          <cell r="EN344">
            <v>1327583.3333333333</v>
          </cell>
          <cell r="EO344">
            <v>1327583.3333333333</v>
          </cell>
          <cell r="EP344">
            <v>1327583.3333333333</v>
          </cell>
          <cell r="EQ344">
            <v>1327583.3333333333</v>
          </cell>
          <cell r="ER344">
            <v>1327583.3333333333</v>
          </cell>
          <cell r="ES344">
            <v>1327583.3333333333</v>
          </cell>
          <cell r="ET344">
            <v>1375008.3333333333</v>
          </cell>
          <cell r="EU344">
            <v>1375008.3333333333</v>
          </cell>
          <cell r="EV344">
            <v>1375008.3333333333</v>
          </cell>
          <cell r="EW344">
            <v>1375008.3333333333</v>
          </cell>
          <cell r="EX344">
            <v>1375008.3333333333</v>
          </cell>
          <cell r="EY344">
            <v>1375008.3333333333</v>
          </cell>
          <cell r="EZ344">
            <v>1375008.3333333333</v>
          </cell>
          <cell r="FA344">
            <v>1375008.3333333333</v>
          </cell>
          <cell r="FB344">
            <v>2000008.3333333328</v>
          </cell>
          <cell r="FC344">
            <v>2000008.3333333328</v>
          </cell>
          <cell r="FD344">
            <v>2000008.3333333328</v>
          </cell>
          <cell r="FE344">
            <v>2000008.3333333328</v>
          </cell>
          <cell r="FF344">
            <v>1583341.7399999984</v>
          </cell>
          <cell r="FG344">
            <v>1583341.6600000001</v>
          </cell>
          <cell r="FH344">
            <v>1583341.6600000001</v>
          </cell>
          <cell r="FI344">
            <v>1583341.6600000001</v>
          </cell>
          <cell r="FJ344">
            <v>1583341.6600000001</v>
          </cell>
          <cell r="FK344">
            <v>1583341.6600000001</v>
          </cell>
          <cell r="FL344">
            <v>1583341.6600000001</v>
          </cell>
          <cell r="FM344">
            <v>1583341.6600000001</v>
          </cell>
          <cell r="FN344">
            <v>1583341.6600000001</v>
          </cell>
          <cell r="FO344">
            <v>1583341.6600000001</v>
          </cell>
          <cell r="FP344">
            <v>1583341.6600000001</v>
          </cell>
          <cell r="FQ344">
            <v>1583341.6600000001</v>
          </cell>
          <cell r="FR344">
            <v>19000100</v>
          </cell>
        </row>
        <row r="345">
          <cell r="D345" t="str">
            <v>4241p</v>
          </cell>
          <cell r="E345" t="str">
            <v>Liječenje van Crne Gore</v>
          </cell>
          <cell r="F345"/>
          <cell r="G345"/>
          <cell r="H345"/>
          <cell r="I345"/>
          <cell r="J345"/>
          <cell r="K345"/>
          <cell r="L345"/>
          <cell r="M345"/>
          <cell r="N345"/>
          <cell r="O345"/>
          <cell r="P345"/>
          <cell r="Q345"/>
          <cell r="R345"/>
          <cell r="S345"/>
          <cell r="T345"/>
          <cell r="U345"/>
          <cell r="V345"/>
          <cell r="W345"/>
          <cell r="X345"/>
          <cell r="Y345"/>
          <cell r="Z345"/>
          <cell r="AA345"/>
          <cell r="AB345"/>
          <cell r="AC345"/>
          <cell r="AD345"/>
          <cell r="AE345"/>
          <cell r="AF345"/>
          <cell r="AG345"/>
          <cell r="AH345"/>
          <cell r="AI345"/>
          <cell r="AJ345"/>
          <cell r="AK345"/>
          <cell r="AL345"/>
          <cell r="AM345"/>
          <cell r="AN345"/>
          <cell r="AO345"/>
          <cell r="AP345"/>
          <cell r="AQ345"/>
          <cell r="AR345"/>
          <cell r="AS345"/>
          <cell r="AT345"/>
          <cell r="AU345"/>
          <cell r="AV345"/>
          <cell r="AW345"/>
          <cell r="AX345"/>
          <cell r="AY345"/>
          <cell r="AZ345"/>
          <cell r="BA345"/>
          <cell r="BB345"/>
          <cell r="BC345"/>
          <cell r="BD345"/>
          <cell r="BE345"/>
          <cell r="BF345"/>
          <cell r="BG345"/>
          <cell r="BH345"/>
          <cell r="BI345"/>
          <cell r="BJ345"/>
          <cell r="BK345"/>
          <cell r="BL345"/>
          <cell r="BM345"/>
          <cell r="BN345"/>
          <cell r="BO345"/>
          <cell r="BP345"/>
          <cell r="BQ345"/>
          <cell r="BR345"/>
          <cell r="BS345"/>
          <cell r="BT345"/>
          <cell r="BU345"/>
          <cell r="BV345"/>
          <cell r="BW345"/>
          <cell r="BX345"/>
          <cell r="BY345"/>
          <cell r="BZ345"/>
          <cell r="CA345"/>
          <cell r="CB345"/>
          <cell r="CC345"/>
          <cell r="CD345"/>
          <cell r="CE345"/>
          <cell r="CF345"/>
          <cell r="CG345"/>
          <cell r="CH345"/>
          <cell r="CI345"/>
          <cell r="CJ345"/>
          <cell r="CK345"/>
          <cell r="CL345">
            <v>1133333.3333333333</v>
          </cell>
          <cell r="CM345">
            <v>1133333.3333333333</v>
          </cell>
          <cell r="CN345">
            <v>1133333.3333333333</v>
          </cell>
          <cell r="CO345">
            <v>1133333.3333333333</v>
          </cell>
          <cell r="CP345">
            <v>1133333.3333333333</v>
          </cell>
          <cell r="CQ345">
            <v>1133333.3333333333</v>
          </cell>
          <cell r="CR345">
            <v>1133333.3333333333</v>
          </cell>
          <cell r="CS345">
            <v>1133333.3333333333</v>
          </cell>
          <cell r="CT345">
            <v>1133333.3333333333</v>
          </cell>
          <cell r="CU345">
            <v>1133333.3333333333</v>
          </cell>
          <cell r="CV345">
            <v>1133333.3333333333</v>
          </cell>
          <cell r="CW345">
            <v>1133333.3333333333</v>
          </cell>
          <cell r="CX345">
            <v>1208333.3333333333</v>
          </cell>
          <cell r="CY345">
            <v>1208333.3333333333</v>
          </cell>
          <cell r="CZ345">
            <v>1208333.3333333333</v>
          </cell>
          <cell r="DA345">
            <v>1208333.3333333333</v>
          </cell>
          <cell r="DB345">
            <v>1208333.3333333333</v>
          </cell>
          <cell r="DC345">
            <v>1208333.3333333333</v>
          </cell>
          <cell r="DD345">
            <v>1208333.3333333333</v>
          </cell>
          <cell r="DE345">
            <v>1208333.3333333333</v>
          </cell>
          <cell r="DF345">
            <v>1208333.3333333333</v>
          </cell>
          <cell r="DG345">
            <v>1208333.3333333333</v>
          </cell>
          <cell r="DH345">
            <v>1208333.3333333333</v>
          </cell>
          <cell r="DI345">
            <v>1208333.3333333333</v>
          </cell>
          <cell r="DJ345">
            <v>1250000</v>
          </cell>
          <cell r="DK345">
            <v>1250000</v>
          </cell>
          <cell r="DL345">
            <v>1250000</v>
          </cell>
          <cell r="DM345">
            <v>1250000</v>
          </cell>
          <cell r="DN345">
            <v>1250000</v>
          </cell>
          <cell r="DO345">
            <v>1250000</v>
          </cell>
          <cell r="DP345">
            <v>1250000</v>
          </cell>
          <cell r="DQ345">
            <v>1250000</v>
          </cell>
          <cell r="DR345">
            <v>1250000</v>
          </cell>
          <cell r="DS345">
            <v>1250000</v>
          </cell>
          <cell r="DT345">
            <v>1250000</v>
          </cell>
          <cell r="DU345">
            <v>1250000</v>
          </cell>
          <cell r="DV345"/>
          <cell r="DW345"/>
          <cell r="DX345"/>
          <cell r="DY345"/>
          <cell r="DZ345"/>
          <cell r="EA345"/>
          <cell r="EB345"/>
          <cell r="EC345"/>
          <cell r="ED345"/>
          <cell r="EE345"/>
          <cell r="EF345"/>
          <cell r="EG345"/>
          <cell r="EH345"/>
          <cell r="EI345"/>
          <cell r="EJ345"/>
          <cell r="EK345"/>
          <cell r="EL345"/>
          <cell r="EM345"/>
          <cell r="EN345"/>
          <cell r="EO345"/>
          <cell r="EP345"/>
          <cell r="EQ345"/>
          <cell r="ER345"/>
          <cell r="ES345"/>
        </row>
        <row r="346">
          <cell r="A346"/>
          <cell r="B346"/>
          <cell r="C346">
            <v>425</v>
          </cell>
          <cell r="D346" t="str">
            <v>425p</v>
          </cell>
          <cell r="E346" t="str">
            <v>Ostala prava iz zdravstvenog osiguranja</v>
          </cell>
          <cell r="F346"/>
          <cell r="G346"/>
          <cell r="H346"/>
          <cell r="I346"/>
          <cell r="J346"/>
          <cell r="K346"/>
          <cell r="L346"/>
          <cell r="M346"/>
          <cell r="N346"/>
          <cell r="O346"/>
          <cell r="P346"/>
          <cell r="Q346"/>
          <cell r="R346"/>
          <cell r="S346"/>
          <cell r="T346"/>
          <cell r="U346"/>
          <cell r="V346"/>
          <cell r="W346"/>
          <cell r="X346"/>
          <cell r="Y346"/>
          <cell r="Z346"/>
          <cell r="AA346"/>
          <cell r="AB346"/>
          <cell r="AC346"/>
          <cell r="AD346"/>
          <cell r="AE346"/>
          <cell r="AF346"/>
          <cell r="AG346"/>
          <cell r="AH346"/>
          <cell r="AI346"/>
          <cell r="AJ346"/>
          <cell r="AK346"/>
          <cell r="AL346"/>
          <cell r="AM346"/>
          <cell r="AN346"/>
          <cell r="AO346"/>
          <cell r="AP346"/>
          <cell r="AQ346"/>
          <cell r="AR346"/>
          <cell r="AS346"/>
          <cell r="AT346"/>
          <cell r="AU346"/>
          <cell r="AV346"/>
          <cell r="AW346"/>
          <cell r="AX346"/>
          <cell r="AY346"/>
          <cell r="AZ346"/>
          <cell r="BA346"/>
          <cell r="BB346"/>
          <cell r="BC346"/>
          <cell r="BD346"/>
          <cell r="BE346"/>
          <cell r="BF346"/>
          <cell r="BG346"/>
          <cell r="BH346"/>
          <cell r="BI346"/>
          <cell r="BJ346"/>
          <cell r="BK346"/>
          <cell r="BL346"/>
          <cell r="BM346"/>
          <cell r="BN346"/>
          <cell r="BO346"/>
          <cell r="BP346"/>
          <cell r="BQ346"/>
          <cell r="BR346"/>
          <cell r="BS346"/>
          <cell r="BT346"/>
          <cell r="BU346"/>
          <cell r="BV346"/>
          <cell r="BW346"/>
          <cell r="BX346"/>
          <cell r="BY346"/>
          <cell r="BZ346"/>
          <cell r="CA346"/>
          <cell r="CB346"/>
          <cell r="CC346"/>
          <cell r="CD346"/>
          <cell r="CE346"/>
          <cell r="CF346"/>
          <cell r="CG346"/>
          <cell r="CH346"/>
          <cell r="CI346"/>
          <cell r="CJ346"/>
          <cell r="CK346"/>
          <cell r="CL346">
            <v>583333.33333333326</v>
          </cell>
          <cell r="CM346">
            <v>583333.33333333326</v>
          </cell>
          <cell r="CN346">
            <v>583333.33333333326</v>
          </cell>
          <cell r="CO346">
            <v>583333.33333333326</v>
          </cell>
          <cell r="CP346">
            <v>583333.33333333326</v>
          </cell>
          <cell r="CQ346">
            <v>583333.33333333326</v>
          </cell>
          <cell r="CR346">
            <v>583333.33333333326</v>
          </cell>
          <cell r="CS346">
            <v>583333.33333333326</v>
          </cell>
          <cell r="CT346">
            <v>583333.33333333326</v>
          </cell>
          <cell r="CU346">
            <v>583333.33333333326</v>
          </cell>
          <cell r="CV346">
            <v>583333.33333333326</v>
          </cell>
          <cell r="CW346">
            <v>583333.33333333326</v>
          </cell>
          <cell r="CX346">
            <v>583333.33333333326</v>
          </cell>
          <cell r="CY346">
            <v>583333.33333333326</v>
          </cell>
          <cell r="CZ346">
            <v>583333.33333333326</v>
          </cell>
          <cell r="DA346">
            <v>583333.33333333326</v>
          </cell>
          <cell r="DB346">
            <v>583333.33333333326</v>
          </cell>
          <cell r="DC346">
            <v>583333.33333333326</v>
          </cell>
          <cell r="DD346">
            <v>583333.33333333326</v>
          </cell>
          <cell r="DE346">
            <v>583333.33333333326</v>
          </cell>
          <cell r="DF346">
            <v>583333.33333333326</v>
          </cell>
          <cell r="DG346">
            <v>583333.33333333326</v>
          </cell>
          <cell r="DH346">
            <v>583333.33333333326</v>
          </cell>
          <cell r="DI346">
            <v>583333.33333333326</v>
          </cell>
          <cell r="DJ346">
            <v>618333.33333333326</v>
          </cell>
          <cell r="DK346">
            <v>618333.33333333326</v>
          </cell>
          <cell r="DL346">
            <v>618333.33333333326</v>
          </cell>
          <cell r="DM346">
            <v>618333.33333333326</v>
          </cell>
          <cell r="DN346">
            <v>618333.33333333326</v>
          </cell>
          <cell r="DO346">
            <v>618333.33333333326</v>
          </cell>
          <cell r="DP346">
            <v>618333.33333333326</v>
          </cell>
          <cell r="DQ346">
            <v>618333.33333333326</v>
          </cell>
          <cell r="DR346">
            <v>618333.33333333326</v>
          </cell>
          <cell r="DS346">
            <v>618333.33333333326</v>
          </cell>
          <cell r="DT346">
            <v>618333.33333333326</v>
          </cell>
          <cell r="DU346">
            <v>618333.33333333326</v>
          </cell>
          <cell r="DV346">
            <v>663871.66666666663</v>
          </cell>
          <cell r="DW346">
            <v>663871.66666666663</v>
          </cell>
          <cell r="DX346">
            <v>663871.66666666663</v>
          </cell>
          <cell r="DY346">
            <v>663871.66666666663</v>
          </cell>
          <cell r="DZ346">
            <v>663871.66666666663</v>
          </cell>
          <cell r="EA346">
            <v>663871.66666666663</v>
          </cell>
          <cell r="EB346">
            <v>663871.66666666663</v>
          </cell>
          <cell r="EC346">
            <v>663871.66666666663</v>
          </cell>
          <cell r="ED346">
            <v>663871.66666666663</v>
          </cell>
          <cell r="EE346">
            <v>663871.66666666663</v>
          </cell>
          <cell r="EF346">
            <v>663871.66666666663</v>
          </cell>
          <cell r="EG346">
            <v>663871.66666666663</v>
          </cell>
          <cell r="EH346">
            <v>710416.66666666663</v>
          </cell>
          <cell r="EI346">
            <v>710416.66666666663</v>
          </cell>
          <cell r="EJ346">
            <v>710416.66666666663</v>
          </cell>
          <cell r="EK346">
            <v>710416.66666666663</v>
          </cell>
          <cell r="EL346">
            <v>710416.66666666663</v>
          </cell>
          <cell r="EM346">
            <v>710416.66666666663</v>
          </cell>
          <cell r="EN346">
            <v>710416.66666666663</v>
          </cell>
          <cell r="EO346">
            <v>710416.66666666663</v>
          </cell>
          <cell r="EP346">
            <v>710416.66666666663</v>
          </cell>
          <cell r="EQ346">
            <v>710416.66666666663</v>
          </cell>
          <cell r="ER346">
            <v>710416.66666666663</v>
          </cell>
          <cell r="ES346">
            <v>710416.66666666663</v>
          </cell>
          <cell r="ET346">
            <v>752083.33333333337</v>
          </cell>
          <cell r="EU346">
            <v>752083.33333333337</v>
          </cell>
          <cell r="EV346">
            <v>752083.33333333337</v>
          </cell>
          <cell r="EW346">
            <v>752083.33333333337</v>
          </cell>
          <cell r="EX346">
            <v>752083.33333333337</v>
          </cell>
          <cell r="EY346">
            <v>752083.33333333337</v>
          </cell>
          <cell r="EZ346">
            <v>752083.33333333337</v>
          </cell>
          <cell r="FA346">
            <v>752083.33333333337</v>
          </cell>
          <cell r="FB346">
            <v>2039583.333333334</v>
          </cell>
          <cell r="FC346">
            <v>2039583.333333334</v>
          </cell>
          <cell r="FD346">
            <v>2039583.333333334</v>
          </cell>
          <cell r="FE346">
            <v>2039583.333333334</v>
          </cell>
          <cell r="FF346">
            <v>885416.75</v>
          </cell>
          <cell r="FG346">
            <v>885416.75</v>
          </cell>
          <cell r="FH346">
            <v>885416.75</v>
          </cell>
          <cell r="FI346">
            <v>885416.75</v>
          </cell>
          <cell r="FJ346">
            <v>885416.75</v>
          </cell>
          <cell r="FK346">
            <v>885416.75</v>
          </cell>
          <cell r="FL346">
            <v>885416.75</v>
          </cell>
          <cell r="FM346">
            <v>885416.75</v>
          </cell>
          <cell r="FN346">
            <v>885416.75</v>
          </cell>
          <cell r="FO346">
            <v>885416.75</v>
          </cell>
          <cell r="FP346">
            <v>885416.75</v>
          </cell>
          <cell r="FQ346">
            <v>885416.75</v>
          </cell>
          <cell r="FR346">
            <v>10625001</v>
          </cell>
        </row>
        <row r="347">
          <cell r="D347" t="str">
            <v>4251p</v>
          </cell>
          <cell r="E347" t="str">
            <v>Ortopedske sprave i pomagala</v>
          </cell>
          <cell r="F347"/>
          <cell r="G347"/>
          <cell r="H347"/>
          <cell r="I347"/>
          <cell r="J347"/>
          <cell r="K347"/>
          <cell r="L347"/>
          <cell r="M347"/>
          <cell r="N347"/>
          <cell r="O347"/>
          <cell r="P347"/>
          <cell r="Q347"/>
          <cell r="R347"/>
          <cell r="S347"/>
          <cell r="T347"/>
          <cell r="U347"/>
          <cell r="V347"/>
          <cell r="W347"/>
          <cell r="X347"/>
          <cell r="Y347"/>
          <cell r="Z347"/>
          <cell r="AA347"/>
          <cell r="AB347"/>
          <cell r="AC347"/>
          <cell r="AD347"/>
          <cell r="AE347"/>
          <cell r="AF347"/>
          <cell r="AG347"/>
          <cell r="AH347"/>
          <cell r="AI347"/>
          <cell r="AJ347"/>
          <cell r="AK347"/>
          <cell r="AL347"/>
          <cell r="AM347"/>
          <cell r="AN347"/>
          <cell r="AO347"/>
          <cell r="AP347"/>
          <cell r="AQ347"/>
          <cell r="AR347"/>
          <cell r="AS347"/>
          <cell r="AT347"/>
          <cell r="AU347"/>
          <cell r="AV347"/>
          <cell r="AW347"/>
          <cell r="AX347"/>
          <cell r="AY347"/>
          <cell r="AZ347"/>
          <cell r="BA347"/>
          <cell r="BB347"/>
          <cell r="BC347"/>
          <cell r="BD347"/>
          <cell r="BE347"/>
          <cell r="BF347"/>
          <cell r="BG347"/>
          <cell r="BH347"/>
          <cell r="BI347"/>
          <cell r="BJ347"/>
          <cell r="BK347"/>
          <cell r="BL347"/>
          <cell r="BM347"/>
          <cell r="BN347"/>
          <cell r="BO347"/>
          <cell r="BP347"/>
          <cell r="BQ347"/>
          <cell r="BR347"/>
          <cell r="BS347"/>
          <cell r="BT347"/>
          <cell r="BU347"/>
          <cell r="BV347"/>
          <cell r="BW347"/>
          <cell r="BX347"/>
          <cell r="BY347"/>
          <cell r="BZ347"/>
          <cell r="CA347"/>
          <cell r="CB347"/>
          <cell r="CC347"/>
          <cell r="CD347"/>
          <cell r="CE347"/>
          <cell r="CF347"/>
          <cell r="CG347"/>
          <cell r="CH347"/>
          <cell r="CI347"/>
          <cell r="CJ347"/>
          <cell r="CK347"/>
          <cell r="CL347">
            <v>108333.33333333333</v>
          </cell>
          <cell r="CM347">
            <v>108333.33333333333</v>
          </cell>
          <cell r="CN347">
            <v>108333.33333333333</v>
          </cell>
          <cell r="CO347">
            <v>108333.33333333333</v>
          </cell>
          <cell r="CP347">
            <v>108333.33333333333</v>
          </cell>
          <cell r="CQ347">
            <v>108333.33333333333</v>
          </cell>
          <cell r="CR347">
            <v>108333.33333333333</v>
          </cell>
          <cell r="CS347">
            <v>108333.33333333333</v>
          </cell>
          <cell r="CT347">
            <v>108333.33333333333</v>
          </cell>
          <cell r="CU347">
            <v>108333.33333333333</v>
          </cell>
          <cell r="CV347">
            <v>108333.33333333333</v>
          </cell>
          <cell r="CW347">
            <v>108333.33333333333</v>
          </cell>
          <cell r="CX347">
            <v>108333.33333333333</v>
          </cell>
          <cell r="CY347">
            <v>108333.33333333333</v>
          </cell>
          <cell r="CZ347">
            <v>108333.33333333333</v>
          </cell>
          <cell r="DA347">
            <v>108333.33333333333</v>
          </cell>
          <cell r="DB347">
            <v>108333.33333333333</v>
          </cell>
          <cell r="DC347">
            <v>108333.33333333333</v>
          </cell>
          <cell r="DD347">
            <v>108333.33333333333</v>
          </cell>
          <cell r="DE347">
            <v>108333.33333333333</v>
          </cell>
          <cell r="DF347">
            <v>108333.33333333333</v>
          </cell>
          <cell r="DG347">
            <v>108333.33333333333</v>
          </cell>
          <cell r="DH347">
            <v>108333.33333333333</v>
          </cell>
          <cell r="DI347">
            <v>108333.33333333333</v>
          </cell>
          <cell r="DJ347">
            <v>114166.66666666667</v>
          </cell>
          <cell r="DK347">
            <v>114166.66666666667</v>
          </cell>
          <cell r="DL347">
            <v>114166.66666666667</v>
          </cell>
          <cell r="DM347">
            <v>114166.66666666667</v>
          </cell>
          <cell r="DN347">
            <v>114166.66666666667</v>
          </cell>
          <cell r="DO347">
            <v>114166.66666666667</v>
          </cell>
          <cell r="DP347">
            <v>114166.66666666667</v>
          </cell>
          <cell r="DQ347">
            <v>114166.66666666667</v>
          </cell>
          <cell r="DR347">
            <v>114166.66666666667</v>
          </cell>
          <cell r="DS347">
            <v>114166.66666666667</v>
          </cell>
          <cell r="DT347">
            <v>114166.66666666667</v>
          </cell>
          <cell r="DU347">
            <v>114166.66666666667</v>
          </cell>
          <cell r="DV347"/>
          <cell r="DW347"/>
          <cell r="DX347"/>
          <cell r="DY347"/>
          <cell r="DZ347"/>
          <cell r="EA347"/>
          <cell r="EB347"/>
          <cell r="EC347"/>
          <cell r="ED347"/>
          <cell r="EE347"/>
          <cell r="EF347"/>
          <cell r="EG347"/>
          <cell r="EH347"/>
          <cell r="EI347"/>
          <cell r="EJ347"/>
          <cell r="EK347"/>
          <cell r="EL347"/>
          <cell r="EM347"/>
          <cell r="EN347"/>
          <cell r="EO347"/>
          <cell r="EP347"/>
          <cell r="EQ347"/>
          <cell r="ER347"/>
          <cell r="ES347"/>
        </row>
        <row r="348">
          <cell r="D348" t="str">
            <v>4252p</v>
          </cell>
          <cell r="E348" t="str">
            <v>Naknade za bolovanje preko 60 dana</v>
          </cell>
          <cell r="F348"/>
          <cell r="G348"/>
          <cell r="H348"/>
          <cell r="I348"/>
          <cell r="J348"/>
          <cell r="K348"/>
          <cell r="L348"/>
          <cell r="M348"/>
          <cell r="N348"/>
          <cell r="O348"/>
          <cell r="P348"/>
          <cell r="Q348"/>
          <cell r="R348"/>
          <cell r="S348"/>
          <cell r="T348"/>
          <cell r="U348"/>
          <cell r="V348"/>
          <cell r="W348"/>
          <cell r="X348"/>
          <cell r="Y348"/>
          <cell r="Z348"/>
          <cell r="AA348"/>
          <cell r="AB348"/>
          <cell r="AC348"/>
          <cell r="AD348"/>
          <cell r="AE348"/>
          <cell r="AF348"/>
          <cell r="AG348"/>
          <cell r="AH348"/>
          <cell r="AI348"/>
          <cell r="AJ348"/>
          <cell r="AK348"/>
          <cell r="AL348"/>
          <cell r="AM348"/>
          <cell r="AN348"/>
          <cell r="AO348"/>
          <cell r="AP348"/>
          <cell r="AQ348"/>
          <cell r="AR348"/>
          <cell r="AS348"/>
          <cell r="AT348"/>
          <cell r="AU348"/>
          <cell r="AV348"/>
          <cell r="AW348"/>
          <cell r="AX348"/>
          <cell r="AY348"/>
          <cell r="AZ348"/>
          <cell r="BA348"/>
          <cell r="BB348"/>
          <cell r="BC348"/>
          <cell r="BD348"/>
          <cell r="BE348"/>
          <cell r="BF348"/>
          <cell r="BG348"/>
          <cell r="BH348"/>
          <cell r="BI348"/>
          <cell r="BJ348"/>
          <cell r="BK348"/>
          <cell r="BL348"/>
          <cell r="BM348"/>
          <cell r="BN348"/>
          <cell r="BO348"/>
          <cell r="BP348"/>
          <cell r="BQ348"/>
          <cell r="BR348"/>
          <cell r="BS348"/>
          <cell r="BT348"/>
          <cell r="BU348"/>
          <cell r="BV348"/>
          <cell r="BW348"/>
          <cell r="BX348"/>
          <cell r="BY348"/>
          <cell r="BZ348"/>
          <cell r="CA348"/>
          <cell r="CB348"/>
          <cell r="CC348"/>
          <cell r="CD348"/>
          <cell r="CE348"/>
          <cell r="CF348"/>
          <cell r="CG348"/>
          <cell r="CH348"/>
          <cell r="CI348"/>
          <cell r="CJ348"/>
          <cell r="CK348"/>
          <cell r="CL348">
            <v>193750</v>
          </cell>
          <cell r="CM348">
            <v>193750</v>
          </cell>
          <cell r="CN348">
            <v>193750</v>
          </cell>
          <cell r="CO348">
            <v>193750</v>
          </cell>
          <cell r="CP348">
            <v>193750</v>
          </cell>
          <cell r="CQ348">
            <v>193750</v>
          </cell>
          <cell r="CR348">
            <v>193750</v>
          </cell>
          <cell r="CS348">
            <v>193750</v>
          </cell>
          <cell r="CT348">
            <v>193750</v>
          </cell>
          <cell r="CU348">
            <v>193750</v>
          </cell>
          <cell r="CV348">
            <v>193750</v>
          </cell>
          <cell r="CW348">
            <v>193750</v>
          </cell>
          <cell r="CX348">
            <v>193750</v>
          </cell>
          <cell r="CY348">
            <v>193750</v>
          </cell>
          <cell r="CZ348">
            <v>193750</v>
          </cell>
          <cell r="DA348">
            <v>193750</v>
          </cell>
          <cell r="DB348">
            <v>193750</v>
          </cell>
          <cell r="DC348">
            <v>193750</v>
          </cell>
          <cell r="DD348">
            <v>193750</v>
          </cell>
          <cell r="DE348">
            <v>193750</v>
          </cell>
          <cell r="DF348">
            <v>193750</v>
          </cell>
          <cell r="DG348">
            <v>193750</v>
          </cell>
          <cell r="DH348">
            <v>193750</v>
          </cell>
          <cell r="DI348">
            <v>193750</v>
          </cell>
          <cell r="DJ348">
            <v>202083.33333333334</v>
          </cell>
          <cell r="DK348">
            <v>202083.33333333334</v>
          </cell>
          <cell r="DL348">
            <v>202083.33333333334</v>
          </cell>
          <cell r="DM348">
            <v>202083.33333333334</v>
          </cell>
          <cell r="DN348">
            <v>202083.33333333334</v>
          </cell>
          <cell r="DO348">
            <v>202083.33333333334</v>
          </cell>
          <cell r="DP348">
            <v>202083.33333333334</v>
          </cell>
          <cell r="DQ348">
            <v>202083.33333333334</v>
          </cell>
          <cell r="DR348">
            <v>202083.33333333334</v>
          </cell>
          <cell r="DS348">
            <v>202083.33333333334</v>
          </cell>
          <cell r="DT348">
            <v>202083.33333333334</v>
          </cell>
          <cell r="DU348">
            <v>202083.33333333334</v>
          </cell>
          <cell r="DV348"/>
          <cell r="DW348"/>
          <cell r="DX348"/>
          <cell r="DY348"/>
          <cell r="DZ348"/>
          <cell r="EA348"/>
          <cell r="EB348"/>
          <cell r="EC348"/>
          <cell r="ED348"/>
          <cell r="EE348"/>
          <cell r="EF348"/>
          <cell r="EG348"/>
          <cell r="EH348"/>
          <cell r="EI348"/>
          <cell r="EJ348"/>
          <cell r="EK348"/>
          <cell r="EL348"/>
          <cell r="EM348"/>
          <cell r="EN348"/>
          <cell r="EO348"/>
          <cell r="EP348"/>
          <cell r="EQ348"/>
          <cell r="ER348"/>
          <cell r="ES348"/>
        </row>
        <row r="349">
          <cell r="D349" t="str">
            <v>4253p</v>
          </cell>
          <cell r="E349" t="str">
            <v>Naknade za putne troškove osiguranika</v>
          </cell>
          <cell r="F349"/>
          <cell r="G349"/>
          <cell r="H349"/>
          <cell r="I349"/>
          <cell r="J349"/>
          <cell r="K349"/>
          <cell r="L349"/>
          <cell r="M349"/>
          <cell r="N349"/>
          <cell r="O349"/>
          <cell r="P349"/>
          <cell r="Q349"/>
          <cell r="R349"/>
          <cell r="S349"/>
          <cell r="T349"/>
          <cell r="U349"/>
          <cell r="V349"/>
          <cell r="W349"/>
          <cell r="X349"/>
          <cell r="Y349"/>
          <cell r="Z349"/>
          <cell r="AA349"/>
          <cell r="AB349"/>
          <cell r="AC349"/>
          <cell r="AD349"/>
          <cell r="AE349"/>
          <cell r="AF349"/>
          <cell r="AG349"/>
          <cell r="AH349"/>
          <cell r="AI349"/>
          <cell r="AJ349"/>
          <cell r="AK349"/>
          <cell r="AL349"/>
          <cell r="AM349"/>
          <cell r="AN349"/>
          <cell r="AO349"/>
          <cell r="AP349"/>
          <cell r="AQ349"/>
          <cell r="AR349"/>
          <cell r="AS349"/>
          <cell r="AT349"/>
          <cell r="AU349"/>
          <cell r="AV349"/>
          <cell r="AW349"/>
          <cell r="AX349"/>
          <cell r="AY349"/>
          <cell r="AZ349"/>
          <cell r="BA349"/>
          <cell r="BB349"/>
          <cell r="BC349"/>
          <cell r="BD349"/>
          <cell r="BE349"/>
          <cell r="BF349"/>
          <cell r="BG349"/>
          <cell r="BH349"/>
          <cell r="BI349"/>
          <cell r="BJ349"/>
          <cell r="BK349"/>
          <cell r="BL349"/>
          <cell r="BM349"/>
          <cell r="BN349"/>
          <cell r="BO349"/>
          <cell r="BP349"/>
          <cell r="BQ349"/>
          <cell r="BR349"/>
          <cell r="BS349"/>
          <cell r="BT349"/>
          <cell r="BU349"/>
          <cell r="BV349"/>
          <cell r="BW349"/>
          <cell r="BX349"/>
          <cell r="BY349"/>
          <cell r="BZ349"/>
          <cell r="CA349"/>
          <cell r="CB349"/>
          <cell r="CC349"/>
          <cell r="CD349"/>
          <cell r="CE349"/>
          <cell r="CF349"/>
          <cell r="CG349"/>
          <cell r="CH349"/>
          <cell r="CI349"/>
          <cell r="CJ349"/>
          <cell r="CK349"/>
          <cell r="CL349">
            <v>281250</v>
          </cell>
          <cell r="CM349">
            <v>281250</v>
          </cell>
          <cell r="CN349">
            <v>281250</v>
          </cell>
          <cell r="CO349">
            <v>281250</v>
          </cell>
          <cell r="CP349">
            <v>281250</v>
          </cell>
          <cell r="CQ349">
            <v>281250</v>
          </cell>
          <cell r="CR349">
            <v>281250</v>
          </cell>
          <cell r="CS349">
            <v>281250</v>
          </cell>
          <cell r="CT349">
            <v>281250</v>
          </cell>
          <cell r="CU349">
            <v>281250</v>
          </cell>
          <cell r="CV349">
            <v>281250</v>
          </cell>
          <cell r="CW349">
            <v>281250</v>
          </cell>
          <cell r="CX349">
            <v>281250</v>
          </cell>
          <cell r="CY349">
            <v>281250</v>
          </cell>
          <cell r="CZ349">
            <v>281250</v>
          </cell>
          <cell r="DA349">
            <v>281250</v>
          </cell>
          <cell r="DB349">
            <v>281250</v>
          </cell>
          <cell r="DC349">
            <v>281250</v>
          </cell>
          <cell r="DD349">
            <v>281250</v>
          </cell>
          <cell r="DE349">
            <v>281250</v>
          </cell>
          <cell r="DF349">
            <v>281250</v>
          </cell>
          <cell r="DG349">
            <v>281250</v>
          </cell>
          <cell r="DH349">
            <v>281250</v>
          </cell>
          <cell r="DI349">
            <v>281250</v>
          </cell>
          <cell r="DJ349">
            <v>302083.33333333331</v>
          </cell>
          <cell r="DK349">
            <v>302083.33333333331</v>
          </cell>
          <cell r="DL349">
            <v>302083.33333333331</v>
          </cell>
          <cell r="DM349">
            <v>302083.33333333331</v>
          </cell>
          <cell r="DN349">
            <v>302083.33333333331</v>
          </cell>
          <cell r="DO349">
            <v>302083.33333333331</v>
          </cell>
          <cell r="DP349">
            <v>302083.33333333331</v>
          </cell>
          <cell r="DQ349">
            <v>302083.33333333331</v>
          </cell>
          <cell r="DR349">
            <v>302083.33333333331</v>
          </cell>
          <cell r="DS349">
            <v>302083.33333333331</v>
          </cell>
          <cell r="DT349">
            <v>302083.33333333331</v>
          </cell>
          <cell r="DU349">
            <v>302083.33333333331</v>
          </cell>
          <cell r="DV349"/>
          <cell r="DW349"/>
          <cell r="DX349"/>
          <cell r="DY349"/>
          <cell r="DZ349"/>
          <cell r="EA349"/>
          <cell r="EB349"/>
          <cell r="EC349"/>
          <cell r="ED349"/>
          <cell r="EE349"/>
          <cell r="EF349"/>
          <cell r="EG349"/>
          <cell r="EH349"/>
          <cell r="EI349"/>
          <cell r="EJ349"/>
          <cell r="EK349"/>
          <cell r="EL349"/>
          <cell r="EM349"/>
          <cell r="EN349"/>
          <cell r="EO349"/>
          <cell r="EP349"/>
          <cell r="EQ349"/>
          <cell r="ER349"/>
          <cell r="ES349"/>
          <cell r="FF349"/>
        </row>
        <row r="350">
          <cell r="A350" t="str">
            <v xml:space="preserve"> </v>
          </cell>
          <cell r="B350">
            <v>43</v>
          </cell>
          <cell r="C350"/>
          <cell r="D350" t="str">
            <v>43p</v>
          </cell>
          <cell r="E350" t="str">
            <v xml:space="preserve">Transferi institucijama, pojedincima, nevladinom i javnom sektoru </v>
          </cell>
          <cell r="F350"/>
          <cell r="G350"/>
          <cell r="H350"/>
          <cell r="I350"/>
          <cell r="J350"/>
          <cell r="K350"/>
          <cell r="L350"/>
          <cell r="M350"/>
          <cell r="N350"/>
          <cell r="O350"/>
          <cell r="P350"/>
          <cell r="Q350"/>
          <cell r="R350"/>
          <cell r="S350"/>
          <cell r="T350"/>
          <cell r="U350"/>
          <cell r="V350"/>
          <cell r="W350"/>
          <cell r="X350"/>
          <cell r="Y350"/>
          <cell r="Z350"/>
          <cell r="AA350"/>
          <cell r="AB350"/>
          <cell r="AC350"/>
          <cell r="AD350"/>
          <cell r="AE350"/>
          <cell r="AF350"/>
          <cell r="AG350"/>
          <cell r="AH350"/>
          <cell r="AI350"/>
          <cell r="AJ350"/>
          <cell r="AK350"/>
          <cell r="AL350"/>
          <cell r="AM350"/>
          <cell r="AN350"/>
          <cell r="AO350"/>
          <cell r="AP350"/>
          <cell r="AQ350"/>
          <cell r="AR350"/>
          <cell r="AS350"/>
          <cell r="AT350"/>
          <cell r="AU350"/>
          <cell r="AV350"/>
          <cell r="AW350"/>
          <cell r="AX350"/>
          <cell r="AY350"/>
          <cell r="AZ350"/>
          <cell r="BA350"/>
          <cell r="BB350"/>
          <cell r="BC350"/>
          <cell r="BD350"/>
          <cell r="BE350"/>
          <cell r="BF350"/>
          <cell r="BG350"/>
          <cell r="BH350"/>
          <cell r="BI350"/>
          <cell r="BJ350"/>
          <cell r="BK350"/>
          <cell r="BL350"/>
          <cell r="BM350"/>
          <cell r="BN350"/>
          <cell r="BO350"/>
          <cell r="BP350"/>
          <cell r="BQ350"/>
          <cell r="BR350"/>
          <cell r="BS350"/>
          <cell r="BT350"/>
          <cell r="BU350"/>
          <cell r="BV350"/>
          <cell r="BW350"/>
          <cell r="BX350"/>
          <cell r="BY350"/>
          <cell r="BZ350"/>
          <cell r="CA350"/>
          <cell r="CB350"/>
          <cell r="CC350"/>
          <cell r="CD350"/>
          <cell r="CE350"/>
          <cell r="CF350"/>
          <cell r="CG350"/>
          <cell r="CH350"/>
          <cell r="CI350"/>
          <cell r="CJ350"/>
          <cell r="CK350"/>
          <cell r="CL350">
            <v>7656724.8525</v>
          </cell>
          <cell r="CM350">
            <v>7656724.8525</v>
          </cell>
          <cell r="CN350">
            <v>7656724.8525</v>
          </cell>
          <cell r="CO350">
            <v>7656724.8525</v>
          </cell>
          <cell r="CP350">
            <v>7656724.8525</v>
          </cell>
          <cell r="CQ350">
            <v>7656724.8525</v>
          </cell>
          <cell r="CR350">
            <v>7656724.8525</v>
          </cell>
          <cell r="CS350">
            <v>7656724.8525</v>
          </cell>
          <cell r="CT350">
            <v>7656724.8525</v>
          </cell>
          <cell r="CU350">
            <v>7656724.8525</v>
          </cell>
          <cell r="CV350">
            <v>7656724.8525</v>
          </cell>
          <cell r="CW350">
            <v>7656724.8525</v>
          </cell>
          <cell r="CX350">
            <v>8288399.6951821186</v>
          </cell>
          <cell r="CY350">
            <v>8288399.6951821186</v>
          </cell>
          <cell r="CZ350">
            <v>8288399.6951821186</v>
          </cell>
          <cell r="DA350">
            <v>8288399.6951821186</v>
          </cell>
          <cell r="DB350">
            <v>8288399.6951821186</v>
          </cell>
          <cell r="DC350">
            <v>8288399.6951821186</v>
          </cell>
          <cell r="DD350">
            <v>8288399.6951821186</v>
          </cell>
          <cell r="DE350">
            <v>8288399.6951821186</v>
          </cell>
          <cell r="DF350">
            <v>8288399.6951821186</v>
          </cell>
          <cell r="DG350">
            <v>8288399.6951821186</v>
          </cell>
          <cell r="DH350">
            <v>8288399.6951821186</v>
          </cell>
          <cell r="DI350">
            <v>8287650.975182116</v>
          </cell>
          <cell r="DJ350">
            <v>10691224.718333334</v>
          </cell>
          <cell r="DK350">
            <v>10691224.718333334</v>
          </cell>
          <cell r="DL350">
            <v>10691224.718333334</v>
          </cell>
          <cell r="DM350">
            <v>10691224.718333334</v>
          </cell>
          <cell r="DN350">
            <v>10691224.718333334</v>
          </cell>
          <cell r="DO350">
            <v>10691224.718333334</v>
          </cell>
          <cell r="DP350">
            <v>10691224.718333334</v>
          </cell>
          <cell r="DQ350">
            <v>10691224.718333334</v>
          </cell>
          <cell r="DR350">
            <v>10691224.718333334</v>
          </cell>
          <cell r="DS350">
            <v>10691224.718333334</v>
          </cell>
          <cell r="DT350">
            <v>10691224.718333334</v>
          </cell>
          <cell r="DU350">
            <v>10691224.718333334</v>
          </cell>
          <cell r="DV350">
            <v>12196628.3375</v>
          </cell>
          <cell r="DW350">
            <v>12196628.3375</v>
          </cell>
          <cell r="DX350">
            <v>12196628.3375</v>
          </cell>
          <cell r="DY350">
            <v>12196628.3375</v>
          </cell>
          <cell r="DZ350">
            <v>12196628.3375</v>
          </cell>
          <cell r="EA350">
            <v>12196628.3375</v>
          </cell>
          <cell r="EB350">
            <v>12196628.3375</v>
          </cell>
          <cell r="EC350">
            <v>12196628.3375</v>
          </cell>
          <cell r="ED350">
            <v>12196628.3375</v>
          </cell>
          <cell r="EE350">
            <v>12196628.3375</v>
          </cell>
          <cell r="EF350">
            <v>12196628.3375</v>
          </cell>
          <cell r="EG350">
            <v>12196628.3375</v>
          </cell>
          <cell r="EH350">
            <v>13641275.691666668</v>
          </cell>
          <cell r="EI350">
            <v>13641275.691666668</v>
          </cell>
          <cell r="EJ350">
            <v>13641275.691666668</v>
          </cell>
          <cell r="EK350">
            <v>13641275.691666668</v>
          </cell>
          <cell r="EL350">
            <v>13641275.691666668</v>
          </cell>
          <cell r="EM350">
            <v>13641275.691666668</v>
          </cell>
          <cell r="EN350">
            <v>13641275.691666668</v>
          </cell>
          <cell r="EO350">
            <v>13641275.691666668</v>
          </cell>
          <cell r="EP350">
            <v>13641275.691666668</v>
          </cell>
          <cell r="EQ350">
            <v>13641275.691666668</v>
          </cell>
          <cell r="ER350">
            <v>13641275.691666668</v>
          </cell>
          <cell r="ES350">
            <v>13641275.691666668</v>
          </cell>
          <cell r="ET350">
            <v>15295211.558333334</v>
          </cell>
          <cell r="EU350">
            <v>15295211.558333334</v>
          </cell>
          <cell r="EV350">
            <v>15295211.558333334</v>
          </cell>
          <cell r="EW350">
            <v>18161878.224999998</v>
          </cell>
          <cell r="EX350">
            <v>18161878.224999998</v>
          </cell>
          <cell r="EY350">
            <v>18161878.224999998</v>
          </cell>
          <cell r="EZ350">
            <v>15295211.558333334</v>
          </cell>
          <cell r="FA350">
            <v>15295211.558333334</v>
          </cell>
          <cell r="FB350">
            <v>18930636.555833336</v>
          </cell>
          <cell r="FC350">
            <v>18930636.555833336</v>
          </cell>
          <cell r="FD350">
            <v>18930636.555833336</v>
          </cell>
          <cell r="FE350">
            <v>18930636.555833336</v>
          </cell>
          <cell r="FF350">
            <v>20338750.958333332</v>
          </cell>
          <cell r="FG350">
            <v>22018439.158333331</v>
          </cell>
          <cell r="FH350">
            <v>17975691.918333333</v>
          </cell>
          <cell r="FI350">
            <v>15972358.598333333</v>
          </cell>
          <cell r="FJ350">
            <v>15993608.598333333</v>
          </cell>
          <cell r="FK350">
            <v>16020602.668333333</v>
          </cell>
          <cell r="FL350">
            <v>22848909.595000003</v>
          </cell>
          <cell r="FM350">
            <v>17972208.524999999</v>
          </cell>
          <cell r="FN350">
            <v>17992208.524999999</v>
          </cell>
          <cell r="FO350">
            <v>17923875.184999999</v>
          </cell>
          <cell r="FP350">
            <v>17866375.204999998</v>
          </cell>
          <cell r="FQ350">
            <v>18024758.024999999</v>
          </cell>
          <cell r="FR350">
            <v>208898534.95999995</v>
          </cell>
        </row>
        <row r="351">
          <cell r="A351" t="str">
            <v xml:space="preserve"> </v>
          </cell>
          <cell r="B351" t="str">
            <v xml:space="preserve"> </v>
          </cell>
          <cell r="C351">
            <v>431</v>
          </cell>
          <cell r="D351" t="str">
            <v>431p</v>
          </cell>
          <cell r="E351" t="str">
            <v xml:space="preserve">Transferi institucijama, pojedincima, nevladinom i javnom sektoru </v>
          </cell>
          <cell r="F351"/>
          <cell r="G351"/>
          <cell r="H351"/>
          <cell r="I351"/>
          <cell r="J351"/>
          <cell r="K351"/>
          <cell r="L351"/>
          <cell r="M351"/>
          <cell r="N351"/>
          <cell r="O351"/>
          <cell r="P351"/>
          <cell r="Q351"/>
          <cell r="R351"/>
          <cell r="S351"/>
          <cell r="T351"/>
          <cell r="U351"/>
          <cell r="V351"/>
          <cell r="W351"/>
          <cell r="X351"/>
          <cell r="Y351"/>
          <cell r="Z351"/>
          <cell r="AA351"/>
          <cell r="AB351"/>
          <cell r="AC351"/>
          <cell r="AD351"/>
          <cell r="AE351"/>
          <cell r="AF351"/>
          <cell r="AG351"/>
          <cell r="AH351"/>
          <cell r="AI351"/>
          <cell r="AJ351"/>
          <cell r="AK351"/>
          <cell r="AL351"/>
          <cell r="AM351"/>
          <cell r="AN351"/>
          <cell r="AO351"/>
          <cell r="AP351"/>
          <cell r="AQ351"/>
          <cell r="AR351"/>
          <cell r="AS351"/>
          <cell r="AT351"/>
          <cell r="AU351"/>
          <cell r="AV351"/>
          <cell r="AW351"/>
          <cell r="AX351"/>
          <cell r="AY351"/>
          <cell r="AZ351"/>
          <cell r="BA351"/>
          <cell r="BB351"/>
          <cell r="BC351"/>
          <cell r="BD351"/>
          <cell r="BE351"/>
          <cell r="BF351"/>
          <cell r="BG351"/>
          <cell r="BH351"/>
          <cell r="BI351"/>
          <cell r="BJ351"/>
          <cell r="BK351"/>
          <cell r="BL351"/>
          <cell r="BM351"/>
          <cell r="BN351"/>
          <cell r="BO351"/>
          <cell r="BP351"/>
          <cell r="BQ351"/>
          <cell r="BR351"/>
          <cell r="BS351"/>
          <cell r="BT351"/>
          <cell r="BU351"/>
          <cell r="BV351"/>
          <cell r="BW351"/>
          <cell r="BX351"/>
          <cell r="BY351"/>
          <cell r="BZ351"/>
          <cell r="CA351"/>
          <cell r="CB351"/>
          <cell r="CC351"/>
          <cell r="CD351"/>
          <cell r="CE351"/>
          <cell r="CF351"/>
          <cell r="CG351"/>
          <cell r="CH351"/>
          <cell r="CI351"/>
          <cell r="CJ351"/>
          <cell r="CK351"/>
          <cell r="CL351">
            <v>7635891.519166667</v>
          </cell>
          <cell r="CM351">
            <v>7635891.519166667</v>
          </cell>
          <cell r="CN351">
            <v>7635891.519166667</v>
          </cell>
          <cell r="CO351">
            <v>7635891.519166667</v>
          </cell>
          <cell r="CP351">
            <v>7635891.519166667</v>
          </cell>
          <cell r="CQ351">
            <v>7635891.519166667</v>
          </cell>
          <cell r="CR351">
            <v>7635891.519166667</v>
          </cell>
          <cell r="CS351">
            <v>7635891.519166667</v>
          </cell>
          <cell r="CT351">
            <v>7635891.519166667</v>
          </cell>
          <cell r="CU351">
            <v>7635891.519166667</v>
          </cell>
          <cell r="CV351">
            <v>7635891.519166667</v>
          </cell>
          <cell r="CW351">
            <v>7635891.519166667</v>
          </cell>
          <cell r="CX351">
            <v>8102373.0414896114</v>
          </cell>
          <cell r="CY351">
            <v>8102373.0414896114</v>
          </cell>
          <cell r="CZ351">
            <v>8102373.0414896114</v>
          </cell>
          <cell r="DA351">
            <v>8102373.0414896114</v>
          </cell>
          <cell r="DB351">
            <v>8102373.0414896114</v>
          </cell>
          <cell r="DC351">
            <v>8102373.0414896114</v>
          </cell>
          <cell r="DD351">
            <v>8102373.0414896114</v>
          </cell>
          <cell r="DE351">
            <v>8102373.0414896114</v>
          </cell>
          <cell r="DF351">
            <v>8102373.0414896114</v>
          </cell>
          <cell r="DG351">
            <v>8102373.0414896114</v>
          </cell>
          <cell r="DH351">
            <v>8102373.0414896114</v>
          </cell>
          <cell r="DI351">
            <v>8101624.3214896088</v>
          </cell>
          <cell r="DJ351">
            <v>10655599.718333334</v>
          </cell>
          <cell r="DK351">
            <v>10655599.718333334</v>
          </cell>
          <cell r="DL351">
            <v>10655599.718333334</v>
          </cell>
          <cell r="DM351">
            <v>10655599.718333334</v>
          </cell>
          <cell r="DN351">
            <v>10655599.718333334</v>
          </cell>
          <cell r="DO351">
            <v>10655599.718333334</v>
          </cell>
          <cell r="DP351">
            <v>10655599.718333334</v>
          </cell>
          <cell r="DQ351">
            <v>10655599.718333334</v>
          </cell>
          <cell r="DR351">
            <v>10655599.718333334</v>
          </cell>
          <cell r="DS351">
            <v>10655599.718333334</v>
          </cell>
          <cell r="DT351">
            <v>10655599.718333334</v>
          </cell>
          <cell r="DU351">
            <v>10655599.718333334</v>
          </cell>
          <cell r="DV351">
            <v>12101836.670833334</v>
          </cell>
          <cell r="DW351">
            <v>12101836.670833334</v>
          </cell>
          <cell r="DX351">
            <v>12101836.670833334</v>
          </cell>
          <cell r="DY351">
            <v>12101836.670833334</v>
          </cell>
          <cell r="DZ351">
            <v>12101836.670833334</v>
          </cell>
          <cell r="EA351">
            <v>12101836.670833334</v>
          </cell>
          <cell r="EB351">
            <v>12101836.670833334</v>
          </cell>
          <cell r="EC351">
            <v>12101836.670833334</v>
          </cell>
          <cell r="ED351">
            <v>12101836.670833334</v>
          </cell>
          <cell r="EE351">
            <v>12101836.670833334</v>
          </cell>
          <cell r="EF351">
            <v>12101836.670833334</v>
          </cell>
          <cell r="EG351">
            <v>12101836.670833334</v>
          </cell>
          <cell r="EH351"/>
          <cell r="EI351"/>
          <cell r="EJ351"/>
          <cell r="EK351"/>
          <cell r="EL351"/>
          <cell r="EM351"/>
          <cell r="EN351"/>
          <cell r="EO351"/>
          <cell r="EP351"/>
          <cell r="EQ351"/>
          <cell r="ER351"/>
          <cell r="ES351"/>
          <cell r="ET351">
            <v>14810545.166666666</v>
          </cell>
          <cell r="EU351">
            <v>14810545.166666666</v>
          </cell>
          <cell r="EV351">
            <v>14810545.166666666</v>
          </cell>
          <cell r="EW351">
            <v>17677211.833333332</v>
          </cell>
          <cell r="EX351">
            <v>17677211.833333332</v>
          </cell>
          <cell r="EY351">
            <v>17677211.833333332</v>
          </cell>
          <cell r="EZ351">
            <v>14810545.166666666</v>
          </cell>
          <cell r="FA351">
            <v>14810545.166666666</v>
          </cell>
          <cell r="FB351">
            <v>18469212.55916667</v>
          </cell>
          <cell r="FC351">
            <v>18469212.55916667</v>
          </cell>
          <cell r="FD351">
            <v>18469212.55916667</v>
          </cell>
          <cell r="FE351">
            <v>18469212.55916667</v>
          </cell>
          <cell r="FF351">
            <v>18445155.148333333</v>
          </cell>
          <cell r="FG351">
            <v>20224843.348333333</v>
          </cell>
          <cell r="FH351">
            <v>16273762.778333332</v>
          </cell>
          <cell r="FI351">
            <v>14270429.458333332</v>
          </cell>
          <cell r="FJ351">
            <v>14291679.458333332</v>
          </cell>
          <cell r="FK351">
            <v>14318673.528333332</v>
          </cell>
          <cell r="FL351">
            <v>19138771.788333334</v>
          </cell>
          <cell r="FM351">
            <v>14278737.378333332</v>
          </cell>
          <cell r="FN351">
            <v>14298737.378333332</v>
          </cell>
          <cell r="FO351">
            <v>14278737.378333332</v>
          </cell>
          <cell r="FP351">
            <v>14298737.388333332</v>
          </cell>
          <cell r="FQ351">
            <v>14457120.208333332</v>
          </cell>
          <cell r="FR351">
            <v>188575385.23999998</v>
          </cell>
        </row>
        <row r="352">
          <cell r="D352" t="str">
            <v>4311p</v>
          </cell>
          <cell r="E352" t="str">
            <v xml:space="preserve">Transferi za zdravstvenu zaštitu </v>
          </cell>
          <cell r="F352"/>
          <cell r="G352"/>
          <cell r="H352"/>
          <cell r="I352"/>
          <cell r="J352"/>
          <cell r="K352"/>
          <cell r="L352"/>
          <cell r="M352"/>
          <cell r="N352"/>
          <cell r="O352"/>
          <cell r="P352"/>
          <cell r="Q352"/>
          <cell r="R352"/>
          <cell r="S352"/>
          <cell r="T352"/>
          <cell r="U352"/>
          <cell r="V352"/>
          <cell r="W352"/>
          <cell r="X352"/>
          <cell r="Y352"/>
          <cell r="Z352"/>
          <cell r="AA352"/>
          <cell r="AB352"/>
          <cell r="AC352"/>
          <cell r="AD352"/>
          <cell r="AE352"/>
          <cell r="AF352"/>
          <cell r="AG352"/>
          <cell r="AH352"/>
          <cell r="AI352"/>
          <cell r="AJ352"/>
          <cell r="AK352"/>
          <cell r="AL352"/>
          <cell r="AM352"/>
          <cell r="AN352"/>
          <cell r="AO352"/>
          <cell r="AP352"/>
          <cell r="AQ352"/>
          <cell r="AR352"/>
          <cell r="AS352"/>
          <cell r="AT352"/>
          <cell r="AU352"/>
          <cell r="AV352"/>
          <cell r="AW352"/>
          <cell r="AX352"/>
          <cell r="AY352"/>
          <cell r="AZ352"/>
          <cell r="BA352"/>
          <cell r="BB352"/>
          <cell r="BC352"/>
          <cell r="BD352"/>
          <cell r="BE352"/>
          <cell r="BF352"/>
          <cell r="BG352"/>
          <cell r="BH352"/>
          <cell r="BI352"/>
          <cell r="BJ352"/>
          <cell r="BK352"/>
          <cell r="BL352"/>
          <cell r="BM352"/>
          <cell r="BN352"/>
          <cell r="BO352"/>
          <cell r="BP352"/>
          <cell r="BQ352"/>
          <cell r="BR352"/>
          <cell r="BS352"/>
          <cell r="BT352"/>
          <cell r="BU352"/>
          <cell r="BV352"/>
          <cell r="BW352"/>
          <cell r="BX352"/>
          <cell r="BY352"/>
          <cell r="BZ352"/>
          <cell r="CA352"/>
          <cell r="CB352"/>
          <cell r="CC352"/>
          <cell r="CD352"/>
          <cell r="CE352"/>
          <cell r="CF352"/>
          <cell r="CG352"/>
          <cell r="CH352"/>
          <cell r="CI352"/>
          <cell r="CJ352"/>
          <cell r="CK352"/>
          <cell r="CL352">
            <v>5053750</v>
          </cell>
          <cell r="CM352">
            <v>5053750</v>
          </cell>
          <cell r="CN352">
            <v>5053750</v>
          </cell>
          <cell r="CO352">
            <v>5053750</v>
          </cell>
          <cell r="CP352">
            <v>5053750</v>
          </cell>
          <cell r="CQ352">
            <v>5053750</v>
          </cell>
          <cell r="CR352">
            <v>5053750</v>
          </cell>
          <cell r="CS352">
            <v>5053750</v>
          </cell>
          <cell r="CT352">
            <v>5053750</v>
          </cell>
          <cell r="CU352">
            <v>5053750</v>
          </cell>
          <cell r="CV352">
            <v>5053750</v>
          </cell>
          <cell r="CW352">
            <v>5053750</v>
          </cell>
          <cell r="CX352">
            <v>5084273.0662195422</v>
          </cell>
          <cell r="CY352">
            <v>5084273.0662195422</v>
          </cell>
          <cell r="CZ352">
            <v>5084273.0662195422</v>
          </cell>
          <cell r="DA352">
            <v>5084273.0662195422</v>
          </cell>
          <cell r="DB352">
            <v>5084273.0662195422</v>
          </cell>
          <cell r="DC352">
            <v>5084273.0662195422</v>
          </cell>
          <cell r="DD352">
            <v>5084273.0662195422</v>
          </cell>
          <cell r="DE352">
            <v>5084273.0662195422</v>
          </cell>
          <cell r="DF352">
            <v>5084273.0662195422</v>
          </cell>
          <cell r="DG352">
            <v>5084273.0662195422</v>
          </cell>
          <cell r="DH352">
            <v>5084273.0662195422</v>
          </cell>
          <cell r="DI352">
            <v>5083524.3462195396</v>
          </cell>
          <cell r="DJ352">
            <v>5223333.333333333</v>
          </cell>
          <cell r="DK352">
            <v>5223333.333333333</v>
          </cell>
          <cell r="DL352">
            <v>5223333.333333333</v>
          </cell>
          <cell r="DM352">
            <v>5223333.333333333</v>
          </cell>
          <cell r="DN352">
            <v>5223333.333333333</v>
          </cell>
          <cell r="DO352">
            <v>5223333.333333333</v>
          </cell>
          <cell r="DP352">
            <v>5223333.333333333</v>
          </cell>
          <cell r="DQ352">
            <v>5223333.333333333</v>
          </cell>
          <cell r="DR352">
            <v>5223333.333333333</v>
          </cell>
          <cell r="DS352">
            <v>5223333.333333333</v>
          </cell>
          <cell r="DT352">
            <v>5223333.333333333</v>
          </cell>
          <cell r="DU352">
            <v>5223333.333333333</v>
          </cell>
          <cell r="DV352"/>
          <cell r="DW352"/>
          <cell r="DX352"/>
          <cell r="DY352"/>
          <cell r="DZ352"/>
          <cell r="EA352"/>
          <cell r="EB352"/>
          <cell r="EC352"/>
          <cell r="ED352"/>
          <cell r="EE352"/>
          <cell r="EF352"/>
          <cell r="EG352"/>
          <cell r="EH352"/>
          <cell r="EI352"/>
          <cell r="EJ352"/>
          <cell r="EK352"/>
          <cell r="EL352"/>
          <cell r="EM352"/>
          <cell r="EN352"/>
          <cell r="EO352"/>
          <cell r="EP352"/>
          <cell r="EQ352"/>
          <cell r="ER352"/>
          <cell r="ES352"/>
        </row>
        <row r="353">
          <cell r="D353" t="str">
            <v>4312p</v>
          </cell>
          <cell r="E353" t="str">
            <v>Transferi obrazovanju</v>
          </cell>
          <cell r="F353"/>
          <cell r="G353"/>
          <cell r="H353"/>
          <cell r="I353"/>
          <cell r="J353"/>
          <cell r="K353"/>
          <cell r="L353"/>
          <cell r="M353"/>
          <cell r="N353"/>
          <cell r="O353"/>
          <cell r="P353"/>
          <cell r="Q353"/>
          <cell r="R353"/>
          <cell r="S353"/>
          <cell r="T353"/>
          <cell r="U353"/>
          <cell r="V353"/>
          <cell r="W353"/>
          <cell r="X353"/>
          <cell r="Y353"/>
          <cell r="Z353"/>
          <cell r="AA353"/>
          <cell r="AB353"/>
          <cell r="AC353"/>
          <cell r="AD353"/>
          <cell r="AE353"/>
          <cell r="AF353"/>
          <cell r="AG353"/>
          <cell r="AH353"/>
          <cell r="AI353"/>
          <cell r="AJ353"/>
          <cell r="AK353"/>
          <cell r="AL353"/>
          <cell r="AM353"/>
          <cell r="AN353"/>
          <cell r="AO353"/>
          <cell r="AP353"/>
          <cell r="AQ353"/>
          <cell r="AR353"/>
          <cell r="AS353"/>
          <cell r="AT353"/>
          <cell r="AU353"/>
          <cell r="AV353"/>
          <cell r="AW353"/>
          <cell r="AX353"/>
          <cell r="AY353"/>
          <cell r="AZ353"/>
          <cell r="BA353"/>
          <cell r="BB353"/>
          <cell r="BC353"/>
          <cell r="BD353"/>
          <cell r="BE353"/>
          <cell r="BF353"/>
          <cell r="BG353"/>
          <cell r="BH353"/>
          <cell r="BI353"/>
          <cell r="BJ353"/>
          <cell r="BK353"/>
          <cell r="BL353"/>
          <cell r="BM353"/>
          <cell r="BN353"/>
          <cell r="BO353"/>
          <cell r="BP353"/>
          <cell r="BQ353"/>
          <cell r="BR353"/>
          <cell r="BS353"/>
          <cell r="BT353"/>
          <cell r="BU353"/>
          <cell r="BV353"/>
          <cell r="BW353"/>
          <cell r="BX353"/>
          <cell r="BY353"/>
          <cell r="BZ353"/>
          <cell r="CA353"/>
          <cell r="CB353"/>
          <cell r="CC353"/>
          <cell r="CD353"/>
          <cell r="CE353"/>
          <cell r="CF353"/>
          <cell r="CG353"/>
          <cell r="CH353"/>
          <cell r="CI353"/>
          <cell r="CJ353"/>
          <cell r="CK353"/>
          <cell r="CL353">
            <v>112916.66666666667</v>
          </cell>
          <cell r="CM353">
            <v>112916.66666666667</v>
          </cell>
          <cell r="CN353">
            <v>112916.66666666667</v>
          </cell>
          <cell r="CO353">
            <v>112916.66666666667</v>
          </cell>
          <cell r="CP353">
            <v>112916.66666666667</v>
          </cell>
          <cell r="CQ353">
            <v>112916.66666666667</v>
          </cell>
          <cell r="CR353">
            <v>112916.66666666667</v>
          </cell>
          <cell r="CS353">
            <v>112916.66666666667</v>
          </cell>
          <cell r="CT353">
            <v>112916.66666666667</v>
          </cell>
          <cell r="CU353">
            <v>112916.66666666667</v>
          </cell>
          <cell r="CV353">
            <v>112916.66666666667</v>
          </cell>
          <cell r="CW353">
            <v>112916.66666666667</v>
          </cell>
          <cell r="CX353">
            <v>379802.90894799092</v>
          </cell>
          <cell r="CY353">
            <v>379802.90894799092</v>
          </cell>
          <cell r="CZ353">
            <v>379802.90894799092</v>
          </cell>
          <cell r="DA353">
            <v>379802.90894799092</v>
          </cell>
          <cell r="DB353">
            <v>379802.90894799092</v>
          </cell>
          <cell r="DC353">
            <v>379802.90894799092</v>
          </cell>
          <cell r="DD353">
            <v>379802.90894799092</v>
          </cell>
          <cell r="DE353">
            <v>379802.90894799092</v>
          </cell>
          <cell r="DF353">
            <v>379802.90894799092</v>
          </cell>
          <cell r="DG353">
            <v>379802.90894799092</v>
          </cell>
          <cell r="DH353">
            <v>379802.90894799092</v>
          </cell>
          <cell r="DI353">
            <v>379802.90894799092</v>
          </cell>
          <cell r="DJ353">
            <v>1586343.5</v>
          </cell>
          <cell r="DK353">
            <v>1586343.5</v>
          </cell>
          <cell r="DL353">
            <v>1586343.5</v>
          </cell>
          <cell r="DM353">
            <v>1586343.5</v>
          </cell>
          <cell r="DN353">
            <v>1586343.5</v>
          </cell>
          <cell r="DO353">
            <v>1586343.5</v>
          </cell>
          <cell r="DP353">
            <v>1586343.5</v>
          </cell>
          <cell r="DQ353">
            <v>1586343.5</v>
          </cell>
          <cell r="DR353">
            <v>1586343.5</v>
          </cell>
          <cell r="DS353">
            <v>1586343.5</v>
          </cell>
          <cell r="DT353">
            <v>1586343.5</v>
          </cell>
          <cell r="DU353">
            <v>1586343.5</v>
          </cell>
          <cell r="DV353"/>
          <cell r="DW353"/>
          <cell r="DX353"/>
          <cell r="DY353"/>
          <cell r="DZ353"/>
          <cell r="EA353"/>
          <cell r="EB353"/>
          <cell r="EC353"/>
          <cell r="ED353"/>
          <cell r="EE353"/>
          <cell r="EF353"/>
          <cell r="EG353"/>
          <cell r="EH353"/>
          <cell r="EI353"/>
          <cell r="EJ353"/>
          <cell r="EK353"/>
          <cell r="EL353"/>
          <cell r="EM353"/>
          <cell r="EN353"/>
          <cell r="EO353"/>
          <cell r="EP353"/>
          <cell r="EQ353"/>
          <cell r="ER353"/>
          <cell r="ES353"/>
        </row>
        <row r="354">
          <cell r="D354" t="str">
            <v>4313p</v>
          </cell>
          <cell r="E354" t="str">
            <v>Transferi institucijama kulture i sporta</v>
          </cell>
          <cell r="F354"/>
          <cell r="G354"/>
          <cell r="H354"/>
          <cell r="I354"/>
          <cell r="J354"/>
          <cell r="K354"/>
          <cell r="L354"/>
          <cell r="M354"/>
          <cell r="N354"/>
          <cell r="O354"/>
          <cell r="P354"/>
          <cell r="Q354"/>
          <cell r="R354"/>
          <cell r="S354"/>
          <cell r="T354"/>
          <cell r="U354"/>
          <cell r="V354"/>
          <cell r="W354"/>
          <cell r="X354"/>
          <cell r="Y354"/>
          <cell r="Z354"/>
          <cell r="AA354"/>
          <cell r="AB354"/>
          <cell r="AC354"/>
          <cell r="AD354"/>
          <cell r="AE354"/>
          <cell r="AF354"/>
          <cell r="AG354"/>
          <cell r="AH354"/>
          <cell r="AI354"/>
          <cell r="AJ354"/>
          <cell r="AK354"/>
          <cell r="AL354"/>
          <cell r="AM354"/>
          <cell r="AN354"/>
          <cell r="AO354"/>
          <cell r="AP354"/>
          <cell r="AQ354"/>
          <cell r="AR354"/>
          <cell r="AS354"/>
          <cell r="AT354"/>
          <cell r="AU354"/>
          <cell r="AV354"/>
          <cell r="AW354"/>
          <cell r="AX354"/>
          <cell r="AY354"/>
          <cell r="AZ354"/>
          <cell r="BA354"/>
          <cell r="BB354"/>
          <cell r="BC354"/>
          <cell r="BD354"/>
          <cell r="BE354"/>
          <cell r="BF354"/>
          <cell r="BG354"/>
          <cell r="BH354"/>
          <cell r="BI354"/>
          <cell r="BJ354"/>
          <cell r="BK354"/>
          <cell r="BL354"/>
          <cell r="BM354"/>
          <cell r="BN354"/>
          <cell r="BO354"/>
          <cell r="BP354"/>
          <cell r="BQ354"/>
          <cell r="BR354"/>
          <cell r="BS354"/>
          <cell r="BT354"/>
          <cell r="BU354"/>
          <cell r="BV354"/>
          <cell r="BW354"/>
          <cell r="BX354"/>
          <cell r="BY354"/>
          <cell r="BZ354"/>
          <cell r="CA354"/>
          <cell r="CB354"/>
          <cell r="CC354"/>
          <cell r="CD354"/>
          <cell r="CE354"/>
          <cell r="CF354"/>
          <cell r="CG354"/>
          <cell r="CH354"/>
          <cell r="CI354"/>
          <cell r="CJ354"/>
          <cell r="CK354"/>
          <cell r="CL354">
            <v>270250</v>
          </cell>
          <cell r="CM354">
            <v>270250</v>
          </cell>
          <cell r="CN354">
            <v>270250</v>
          </cell>
          <cell r="CO354">
            <v>270250</v>
          </cell>
          <cell r="CP354">
            <v>270250</v>
          </cell>
          <cell r="CQ354">
            <v>270250</v>
          </cell>
          <cell r="CR354">
            <v>270250</v>
          </cell>
          <cell r="CS354">
            <v>270250</v>
          </cell>
          <cell r="CT354">
            <v>270250</v>
          </cell>
          <cell r="CU354">
            <v>270250</v>
          </cell>
          <cell r="CV354">
            <v>270250</v>
          </cell>
          <cell r="CW354">
            <v>270250</v>
          </cell>
          <cell r="CX354">
            <v>271612.39996062481</v>
          </cell>
          <cell r="CY354">
            <v>271612.39996062481</v>
          </cell>
          <cell r="CZ354">
            <v>271612.39996062481</v>
          </cell>
          <cell r="DA354">
            <v>271612.39996062481</v>
          </cell>
          <cell r="DB354">
            <v>271612.39996062481</v>
          </cell>
          <cell r="DC354">
            <v>271612.39996062481</v>
          </cell>
          <cell r="DD354">
            <v>271612.39996062481</v>
          </cell>
          <cell r="DE354">
            <v>271612.39996062481</v>
          </cell>
          <cell r="DF354">
            <v>271612.39996062481</v>
          </cell>
          <cell r="DG354">
            <v>271612.39996062481</v>
          </cell>
          <cell r="DH354">
            <v>271612.39996062481</v>
          </cell>
          <cell r="DI354">
            <v>271612.39996062481</v>
          </cell>
          <cell r="DJ354">
            <v>282833.33333333331</v>
          </cell>
          <cell r="DK354">
            <v>282833.33333333331</v>
          </cell>
          <cell r="DL354">
            <v>282833.33333333331</v>
          </cell>
          <cell r="DM354">
            <v>282833.33333333331</v>
          </cell>
          <cell r="DN354">
            <v>282833.33333333331</v>
          </cell>
          <cell r="DO354">
            <v>282833.33333333331</v>
          </cell>
          <cell r="DP354">
            <v>282833.33333333331</v>
          </cell>
          <cell r="DQ354">
            <v>282833.33333333331</v>
          </cell>
          <cell r="DR354">
            <v>282833.33333333331</v>
          </cell>
          <cell r="DS354">
            <v>282833.33333333331</v>
          </cell>
          <cell r="DT354">
            <v>282833.33333333331</v>
          </cell>
          <cell r="DU354">
            <v>282833.33333333331</v>
          </cell>
          <cell r="DV354"/>
          <cell r="DW354"/>
          <cell r="DX354"/>
          <cell r="DY354"/>
          <cell r="DZ354"/>
          <cell r="EA354"/>
          <cell r="EB354"/>
          <cell r="EC354"/>
          <cell r="ED354"/>
          <cell r="EE354"/>
          <cell r="EF354"/>
          <cell r="EG354"/>
          <cell r="EH354"/>
          <cell r="EI354"/>
          <cell r="EJ354"/>
          <cell r="EK354"/>
          <cell r="EL354"/>
          <cell r="EM354"/>
          <cell r="EN354"/>
          <cell r="EO354"/>
          <cell r="EP354"/>
          <cell r="EQ354"/>
          <cell r="ER354"/>
          <cell r="ES354"/>
        </row>
        <row r="355">
          <cell r="D355" t="str">
            <v>4314p</v>
          </cell>
          <cell r="E355" t="str">
            <v>Transferi nevladinim organizacijama</v>
          </cell>
          <cell r="F355"/>
          <cell r="G355"/>
          <cell r="H355"/>
          <cell r="I355"/>
          <cell r="J355"/>
          <cell r="K355"/>
          <cell r="L355"/>
          <cell r="M355"/>
          <cell r="N355"/>
          <cell r="O355"/>
          <cell r="P355"/>
          <cell r="Q355"/>
          <cell r="R355"/>
          <cell r="S355"/>
          <cell r="T355"/>
          <cell r="U355"/>
          <cell r="V355"/>
          <cell r="W355"/>
          <cell r="X355"/>
          <cell r="Y355"/>
          <cell r="Z355"/>
          <cell r="AA355"/>
          <cell r="AB355"/>
          <cell r="AC355"/>
          <cell r="AD355"/>
          <cell r="AE355"/>
          <cell r="AF355"/>
          <cell r="AG355"/>
          <cell r="AH355"/>
          <cell r="AI355"/>
          <cell r="AJ355"/>
          <cell r="AK355"/>
          <cell r="AL355"/>
          <cell r="AM355"/>
          <cell r="AN355"/>
          <cell r="AO355"/>
          <cell r="AP355"/>
          <cell r="AQ355"/>
          <cell r="AR355"/>
          <cell r="AS355"/>
          <cell r="AT355"/>
          <cell r="AU355"/>
          <cell r="AV355"/>
          <cell r="AW355"/>
          <cell r="AX355"/>
          <cell r="AY355"/>
          <cell r="AZ355"/>
          <cell r="BA355"/>
          <cell r="BB355"/>
          <cell r="BC355"/>
          <cell r="BD355"/>
          <cell r="BE355"/>
          <cell r="BF355"/>
          <cell r="BG355"/>
          <cell r="BH355"/>
          <cell r="BI355"/>
          <cell r="BJ355"/>
          <cell r="BK355"/>
          <cell r="BL355"/>
          <cell r="BM355"/>
          <cell r="BN355"/>
          <cell r="BO355"/>
          <cell r="BP355"/>
          <cell r="BQ355"/>
          <cell r="BR355"/>
          <cell r="BS355"/>
          <cell r="BT355"/>
          <cell r="BU355"/>
          <cell r="BV355"/>
          <cell r="BW355"/>
          <cell r="BX355"/>
          <cell r="BY355"/>
          <cell r="BZ355"/>
          <cell r="CA355"/>
          <cell r="CB355"/>
          <cell r="CC355"/>
          <cell r="CD355"/>
          <cell r="CE355"/>
          <cell r="CF355"/>
          <cell r="CG355"/>
          <cell r="CH355"/>
          <cell r="CI355"/>
          <cell r="CJ355"/>
          <cell r="CK355"/>
          <cell r="CL355">
            <v>211218.84833333336</v>
          </cell>
          <cell r="CM355">
            <v>211218.84833333336</v>
          </cell>
          <cell r="CN355">
            <v>211218.84833333336</v>
          </cell>
          <cell r="CO355">
            <v>211218.84833333336</v>
          </cell>
          <cell r="CP355">
            <v>211218.84833333336</v>
          </cell>
          <cell r="CQ355">
            <v>211218.84833333336</v>
          </cell>
          <cell r="CR355">
            <v>211218.84833333336</v>
          </cell>
          <cell r="CS355">
            <v>211218.84833333336</v>
          </cell>
          <cell r="CT355">
            <v>211218.84833333336</v>
          </cell>
          <cell r="CU355">
            <v>211218.84833333336</v>
          </cell>
          <cell r="CV355">
            <v>211218.84833333336</v>
          </cell>
          <cell r="CW355">
            <v>211218.84833333336</v>
          </cell>
          <cell r="CX355">
            <v>202904.1621001664</v>
          </cell>
          <cell r="CY355">
            <v>202904.1621001664</v>
          </cell>
          <cell r="CZ355">
            <v>202904.1621001664</v>
          </cell>
          <cell r="DA355">
            <v>202904.1621001664</v>
          </cell>
          <cell r="DB355">
            <v>202904.1621001664</v>
          </cell>
          <cell r="DC355">
            <v>202904.1621001664</v>
          </cell>
          <cell r="DD355">
            <v>202904.1621001664</v>
          </cell>
          <cell r="DE355">
            <v>202904.1621001664</v>
          </cell>
          <cell r="DF355">
            <v>202904.1621001664</v>
          </cell>
          <cell r="DG355">
            <v>202904.1621001664</v>
          </cell>
          <cell r="DH355">
            <v>202904.1621001664</v>
          </cell>
          <cell r="DI355">
            <v>202904.1621001664</v>
          </cell>
          <cell r="DJ355">
            <v>254355.37749999997</v>
          </cell>
          <cell r="DK355">
            <v>254355.37749999997</v>
          </cell>
          <cell r="DL355">
            <v>254355.37749999997</v>
          </cell>
          <cell r="DM355">
            <v>254355.37749999997</v>
          </cell>
          <cell r="DN355">
            <v>254355.37749999997</v>
          </cell>
          <cell r="DO355">
            <v>254355.37749999997</v>
          </cell>
          <cell r="DP355">
            <v>254355.37749999997</v>
          </cell>
          <cell r="DQ355">
            <v>254355.37749999997</v>
          </cell>
          <cell r="DR355">
            <v>254355.37749999997</v>
          </cell>
          <cell r="DS355">
            <v>254355.37749999997</v>
          </cell>
          <cell r="DT355">
            <v>254355.37749999997</v>
          </cell>
          <cell r="DU355">
            <v>254355.37749999997</v>
          </cell>
          <cell r="DV355"/>
          <cell r="DW355"/>
          <cell r="DX355"/>
          <cell r="DY355"/>
          <cell r="DZ355"/>
          <cell r="EA355"/>
          <cell r="EB355"/>
          <cell r="EC355"/>
          <cell r="ED355"/>
          <cell r="EE355"/>
          <cell r="EF355"/>
          <cell r="EG355"/>
          <cell r="EH355"/>
          <cell r="EI355"/>
          <cell r="EJ355"/>
          <cell r="EK355"/>
          <cell r="EL355"/>
          <cell r="EM355"/>
          <cell r="EN355"/>
          <cell r="EO355"/>
          <cell r="EP355"/>
          <cell r="EQ355"/>
          <cell r="ER355"/>
          <cell r="ES355"/>
        </row>
        <row r="356">
          <cell r="D356" t="str">
            <v>4315p</v>
          </cell>
          <cell r="E356" t="str">
            <v>Transferi političkim partijama, strankama i udruženjima</v>
          </cell>
          <cell r="F356"/>
          <cell r="G356"/>
          <cell r="H356"/>
          <cell r="I356"/>
          <cell r="J356"/>
          <cell r="K356"/>
          <cell r="L356"/>
          <cell r="M356"/>
          <cell r="N356"/>
          <cell r="O356"/>
          <cell r="P356"/>
          <cell r="Q356"/>
          <cell r="R356"/>
          <cell r="S356"/>
          <cell r="T356"/>
          <cell r="U356"/>
          <cell r="V356"/>
          <cell r="W356"/>
          <cell r="X356"/>
          <cell r="Y356"/>
          <cell r="Z356"/>
          <cell r="AA356"/>
          <cell r="AB356"/>
          <cell r="AC356"/>
          <cell r="AD356"/>
          <cell r="AE356"/>
          <cell r="AF356"/>
          <cell r="AG356"/>
          <cell r="AH356"/>
          <cell r="AI356"/>
          <cell r="AJ356"/>
          <cell r="AK356"/>
          <cell r="AL356"/>
          <cell r="AM356"/>
          <cell r="AN356"/>
          <cell r="AO356"/>
          <cell r="AP356"/>
          <cell r="AQ356"/>
          <cell r="AR356"/>
          <cell r="AS356"/>
          <cell r="AT356"/>
          <cell r="AU356"/>
          <cell r="AV356"/>
          <cell r="AW356"/>
          <cell r="AX356"/>
          <cell r="AY356"/>
          <cell r="AZ356"/>
          <cell r="BA356"/>
          <cell r="BB356"/>
          <cell r="BC356"/>
          <cell r="BD356"/>
          <cell r="BE356"/>
          <cell r="BF356"/>
          <cell r="BG356"/>
          <cell r="BH356"/>
          <cell r="BI356"/>
          <cell r="BJ356"/>
          <cell r="BK356"/>
          <cell r="BL356"/>
          <cell r="BM356"/>
          <cell r="BN356"/>
          <cell r="BO356"/>
          <cell r="BP356"/>
          <cell r="BQ356"/>
          <cell r="BR356"/>
          <cell r="BS356"/>
          <cell r="BT356"/>
          <cell r="BU356"/>
          <cell r="BV356"/>
          <cell r="BW356"/>
          <cell r="BX356"/>
          <cell r="BY356"/>
          <cell r="BZ356"/>
          <cell r="CA356"/>
          <cell r="CB356"/>
          <cell r="CC356"/>
          <cell r="CD356"/>
          <cell r="CE356"/>
          <cell r="CF356"/>
          <cell r="CG356"/>
          <cell r="CH356"/>
          <cell r="CI356"/>
          <cell r="CJ356"/>
          <cell r="CK356"/>
          <cell r="CL356">
            <v>291915.28166666668</v>
          </cell>
          <cell r="CM356">
            <v>291915.28166666668</v>
          </cell>
          <cell r="CN356">
            <v>291915.28166666668</v>
          </cell>
          <cell r="CO356">
            <v>291915.28166666668</v>
          </cell>
          <cell r="CP356">
            <v>291915.28166666668</v>
          </cell>
          <cell r="CQ356">
            <v>291915.28166666668</v>
          </cell>
          <cell r="CR356">
            <v>291915.28166666668</v>
          </cell>
          <cell r="CS356">
            <v>291915.28166666668</v>
          </cell>
          <cell r="CT356">
            <v>291915.28166666668</v>
          </cell>
          <cell r="CU356">
            <v>291915.28166666668</v>
          </cell>
          <cell r="CV356">
            <v>291915.28166666668</v>
          </cell>
          <cell r="CW356">
            <v>291915.28166666668</v>
          </cell>
          <cell r="CX356">
            <v>306527.95618361421</v>
          </cell>
          <cell r="CY356">
            <v>306527.95618361421</v>
          </cell>
          <cell r="CZ356">
            <v>306527.95618361421</v>
          </cell>
          <cell r="DA356">
            <v>306527.95618361421</v>
          </cell>
          <cell r="DB356">
            <v>306527.95618361421</v>
          </cell>
          <cell r="DC356">
            <v>306527.95618361421</v>
          </cell>
          <cell r="DD356">
            <v>306527.95618361421</v>
          </cell>
          <cell r="DE356">
            <v>306527.95618361421</v>
          </cell>
          <cell r="DF356">
            <v>306527.95618361421</v>
          </cell>
          <cell r="DG356">
            <v>306527.95618361421</v>
          </cell>
          <cell r="DH356">
            <v>306527.95618361421</v>
          </cell>
          <cell r="DI356">
            <v>306527.95618361421</v>
          </cell>
          <cell r="DJ356">
            <v>381658.78583333333</v>
          </cell>
          <cell r="DK356">
            <v>381658.78583333333</v>
          </cell>
          <cell r="DL356">
            <v>381658.78583333333</v>
          </cell>
          <cell r="DM356">
            <v>381658.78583333333</v>
          </cell>
          <cell r="DN356">
            <v>381658.78583333333</v>
          </cell>
          <cell r="DO356">
            <v>381658.78583333333</v>
          </cell>
          <cell r="DP356">
            <v>381658.78583333333</v>
          </cell>
          <cell r="DQ356">
            <v>381658.78583333333</v>
          </cell>
          <cell r="DR356">
            <v>381658.78583333333</v>
          </cell>
          <cell r="DS356">
            <v>381658.78583333333</v>
          </cell>
          <cell r="DT356">
            <v>381658.78583333333</v>
          </cell>
          <cell r="DU356">
            <v>381658.78583333333</v>
          </cell>
          <cell r="DV356"/>
          <cell r="DW356"/>
          <cell r="DX356"/>
          <cell r="DY356"/>
          <cell r="DZ356"/>
          <cell r="EA356"/>
          <cell r="EB356"/>
          <cell r="EC356"/>
          <cell r="ED356"/>
          <cell r="EE356"/>
          <cell r="EF356"/>
          <cell r="EG356"/>
          <cell r="EH356"/>
          <cell r="EI356"/>
          <cell r="EJ356"/>
          <cell r="EK356"/>
          <cell r="EL356"/>
          <cell r="EM356"/>
          <cell r="EN356"/>
          <cell r="EO356"/>
          <cell r="EP356"/>
          <cell r="EQ356"/>
          <cell r="ER356"/>
          <cell r="ES356"/>
        </row>
        <row r="357">
          <cell r="D357" t="str">
            <v>4316p</v>
          </cell>
          <cell r="E357" t="str">
            <v>Transferi za jednokratne socijalne pomoći</v>
          </cell>
          <cell r="F357"/>
          <cell r="G357"/>
          <cell r="H357"/>
          <cell r="I357"/>
          <cell r="J357"/>
          <cell r="K357"/>
          <cell r="L357"/>
          <cell r="M357"/>
          <cell r="N357"/>
          <cell r="O357"/>
          <cell r="P357"/>
          <cell r="Q357"/>
          <cell r="R357"/>
          <cell r="S357"/>
          <cell r="T357"/>
          <cell r="U357"/>
          <cell r="V357"/>
          <cell r="W357"/>
          <cell r="X357"/>
          <cell r="Y357"/>
          <cell r="Z357"/>
          <cell r="AA357"/>
          <cell r="AB357"/>
          <cell r="AC357"/>
          <cell r="AD357"/>
          <cell r="AE357"/>
          <cell r="AF357"/>
          <cell r="AG357"/>
          <cell r="AH357"/>
          <cell r="AI357"/>
          <cell r="AJ357"/>
          <cell r="AK357"/>
          <cell r="AL357"/>
          <cell r="AM357"/>
          <cell r="AN357"/>
          <cell r="AO357"/>
          <cell r="AP357"/>
          <cell r="AQ357"/>
          <cell r="AR357"/>
          <cell r="AS357"/>
          <cell r="AT357"/>
          <cell r="AU357"/>
          <cell r="AV357"/>
          <cell r="AW357"/>
          <cell r="AX357"/>
          <cell r="AY357"/>
          <cell r="AZ357"/>
          <cell r="BA357"/>
          <cell r="BB357"/>
          <cell r="BC357"/>
          <cell r="BD357"/>
          <cell r="BE357"/>
          <cell r="BF357"/>
          <cell r="BG357"/>
          <cell r="BH357"/>
          <cell r="BI357"/>
          <cell r="BJ357"/>
          <cell r="BK357"/>
          <cell r="BL357"/>
          <cell r="BM357"/>
          <cell r="BN357"/>
          <cell r="BO357"/>
          <cell r="BP357"/>
          <cell r="BQ357"/>
          <cell r="BR357"/>
          <cell r="BS357"/>
          <cell r="BT357"/>
          <cell r="BU357"/>
          <cell r="BV357"/>
          <cell r="BW357"/>
          <cell r="BX357"/>
          <cell r="BY357"/>
          <cell r="BZ357"/>
          <cell r="CA357"/>
          <cell r="CB357"/>
          <cell r="CC357"/>
          <cell r="CD357"/>
          <cell r="CE357"/>
          <cell r="CF357"/>
          <cell r="CG357"/>
          <cell r="CH357"/>
          <cell r="CI357"/>
          <cell r="CJ357"/>
          <cell r="CK357"/>
          <cell r="CL357">
            <v>31916.666666666668</v>
          </cell>
          <cell r="CM357">
            <v>31916.666666666668</v>
          </cell>
          <cell r="CN357">
            <v>31916.666666666668</v>
          </cell>
          <cell r="CO357">
            <v>31916.666666666668</v>
          </cell>
          <cell r="CP357">
            <v>31916.666666666668</v>
          </cell>
          <cell r="CQ357">
            <v>31916.666666666668</v>
          </cell>
          <cell r="CR357">
            <v>31916.666666666668</v>
          </cell>
          <cell r="CS357">
            <v>31916.666666666668</v>
          </cell>
          <cell r="CT357">
            <v>31916.666666666668</v>
          </cell>
          <cell r="CU357">
            <v>31916.666666666668</v>
          </cell>
          <cell r="CV357">
            <v>31916.666666666668</v>
          </cell>
          <cell r="CW357">
            <v>31916.666666666668</v>
          </cell>
          <cell r="CX357">
            <v>95730.020462700966</v>
          </cell>
          <cell r="CY357">
            <v>95730.020462700966</v>
          </cell>
          <cell r="CZ357">
            <v>95730.020462700966</v>
          </cell>
          <cell r="DA357">
            <v>95730.020462700966</v>
          </cell>
          <cell r="DB357">
            <v>95730.020462700966</v>
          </cell>
          <cell r="DC357">
            <v>95730.020462700966</v>
          </cell>
          <cell r="DD357">
            <v>95730.020462700966</v>
          </cell>
          <cell r="DE357">
            <v>95730.020462700966</v>
          </cell>
          <cell r="DF357">
            <v>95730.020462700966</v>
          </cell>
          <cell r="DG357">
            <v>95730.020462700966</v>
          </cell>
          <cell r="DH357">
            <v>95730.020462700966</v>
          </cell>
          <cell r="DI357">
            <v>95730.020462700966</v>
          </cell>
          <cell r="DJ357">
            <v>91041.666666666672</v>
          </cell>
          <cell r="DK357">
            <v>91041.666666666672</v>
          </cell>
          <cell r="DL357">
            <v>91041.666666666672</v>
          </cell>
          <cell r="DM357">
            <v>91041.666666666672</v>
          </cell>
          <cell r="DN357">
            <v>91041.666666666672</v>
          </cell>
          <cell r="DO357">
            <v>91041.666666666672</v>
          </cell>
          <cell r="DP357">
            <v>91041.666666666672</v>
          </cell>
          <cell r="DQ357">
            <v>91041.666666666672</v>
          </cell>
          <cell r="DR357">
            <v>91041.666666666672</v>
          </cell>
          <cell r="DS357">
            <v>91041.666666666672</v>
          </cell>
          <cell r="DT357">
            <v>91041.666666666672</v>
          </cell>
          <cell r="DU357">
            <v>91041.666666666672</v>
          </cell>
          <cell r="DV357"/>
          <cell r="DW357"/>
          <cell r="DX357"/>
          <cell r="DY357"/>
          <cell r="DZ357"/>
          <cell r="EA357"/>
          <cell r="EB357"/>
          <cell r="EC357"/>
          <cell r="ED357"/>
          <cell r="EE357"/>
          <cell r="EF357"/>
          <cell r="EG357"/>
          <cell r="EH357"/>
          <cell r="EI357"/>
          <cell r="EJ357"/>
          <cell r="EK357"/>
          <cell r="EL357"/>
          <cell r="EM357"/>
          <cell r="EN357"/>
          <cell r="EO357"/>
          <cell r="EP357"/>
          <cell r="EQ357"/>
          <cell r="ER357"/>
          <cell r="ES357"/>
        </row>
        <row r="358">
          <cell r="D358" t="str">
            <v>4317p</v>
          </cell>
          <cell r="E358" t="str">
            <v>Transferi za lična primanja pripravnika</v>
          </cell>
          <cell r="F358"/>
          <cell r="G358"/>
          <cell r="H358"/>
          <cell r="I358"/>
          <cell r="J358"/>
          <cell r="K358"/>
          <cell r="L358"/>
          <cell r="M358"/>
          <cell r="N358"/>
          <cell r="O358"/>
          <cell r="P358"/>
          <cell r="Q358"/>
          <cell r="R358"/>
          <cell r="S358"/>
          <cell r="T358"/>
          <cell r="U358"/>
          <cell r="V358"/>
          <cell r="W358"/>
          <cell r="X358"/>
          <cell r="Y358"/>
          <cell r="Z358"/>
          <cell r="AA358"/>
          <cell r="AB358"/>
          <cell r="AC358"/>
          <cell r="AD358"/>
          <cell r="AE358"/>
          <cell r="AF358"/>
          <cell r="AG358"/>
          <cell r="AH358"/>
          <cell r="AI358"/>
          <cell r="AJ358"/>
          <cell r="AK358"/>
          <cell r="AL358"/>
          <cell r="AM358"/>
          <cell r="AN358"/>
          <cell r="AO358"/>
          <cell r="AP358"/>
          <cell r="AQ358"/>
          <cell r="AR358"/>
          <cell r="AS358"/>
          <cell r="AT358"/>
          <cell r="AU358"/>
          <cell r="AV358"/>
          <cell r="AW358"/>
          <cell r="AX358"/>
          <cell r="AY358"/>
          <cell r="AZ358"/>
          <cell r="BA358"/>
          <cell r="BB358"/>
          <cell r="BC358"/>
          <cell r="BD358"/>
          <cell r="BE358"/>
          <cell r="BF358"/>
          <cell r="BG358"/>
          <cell r="BH358"/>
          <cell r="BI358"/>
          <cell r="BJ358"/>
          <cell r="BK358"/>
          <cell r="BL358"/>
          <cell r="BM358"/>
          <cell r="BN358"/>
          <cell r="BO358"/>
          <cell r="BP358"/>
          <cell r="BQ358"/>
          <cell r="BR358"/>
          <cell r="BS358"/>
          <cell r="BT358"/>
          <cell r="BU358"/>
          <cell r="BV358"/>
          <cell r="BW358"/>
          <cell r="BX358"/>
          <cell r="BY358"/>
          <cell r="BZ358"/>
          <cell r="CA358"/>
          <cell r="CB358"/>
          <cell r="CC358"/>
          <cell r="CD358"/>
          <cell r="CE358"/>
          <cell r="CF358"/>
          <cell r="CG358"/>
          <cell r="CH358"/>
          <cell r="CI358"/>
          <cell r="CJ358"/>
          <cell r="CK358"/>
          <cell r="CL358">
            <v>87300</v>
          </cell>
          <cell r="CM358">
            <v>87300</v>
          </cell>
          <cell r="CN358">
            <v>87300</v>
          </cell>
          <cell r="CO358">
            <v>87300</v>
          </cell>
          <cell r="CP358">
            <v>87300</v>
          </cell>
          <cell r="CQ358">
            <v>87300</v>
          </cell>
          <cell r="CR358">
            <v>87300</v>
          </cell>
          <cell r="CS358">
            <v>87300</v>
          </cell>
          <cell r="CT358">
            <v>87300</v>
          </cell>
          <cell r="CU358">
            <v>87300</v>
          </cell>
          <cell r="CV358">
            <v>87300</v>
          </cell>
          <cell r="CW358">
            <v>87300</v>
          </cell>
          <cell r="CX358">
            <v>755012.08940762596</v>
          </cell>
          <cell r="CY358">
            <v>755012.08940762596</v>
          </cell>
          <cell r="CZ358">
            <v>755012.08940762596</v>
          </cell>
          <cell r="DA358">
            <v>755012.08940762596</v>
          </cell>
          <cell r="DB358">
            <v>755012.08940762596</v>
          </cell>
          <cell r="DC358">
            <v>755012.08940762596</v>
          </cell>
          <cell r="DD358">
            <v>755012.08940762596</v>
          </cell>
          <cell r="DE358">
            <v>755012.08940762596</v>
          </cell>
          <cell r="DF358">
            <v>755012.08940762596</v>
          </cell>
          <cell r="DG358">
            <v>755012.08940762596</v>
          </cell>
          <cell r="DH358">
            <v>755012.08940762596</v>
          </cell>
          <cell r="DI358">
            <v>755012.08940762596</v>
          </cell>
          <cell r="DJ358">
            <v>733666.66666666663</v>
          </cell>
          <cell r="DK358">
            <v>733666.66666666663</v>
          </cell>
          <cell r="DL358">
            <v>733666.66666666663</v>
          </cell>
          <cell r="DM358">
            <v>733666.66666666663</v>
          </cell>
          <cell r="DN358">
            <v>733666.66666666663</v>
          </cell>
          <cell r="DO358">
            <v>733666.66666666663</v>
          </cell>
          <cell r="DP358">
            <v>733666.66666666663</v>
          </cell>
          <cell r="DQ358">
            <v>733666.66666666663</v>
          </cell>
          <cell r="DR358">
            <v>733666.66666666663</v>
          </cell>
          <cell r="DS358">
            <v>733666.66666666663</v>
          </cell>
          <cell r="DT358">
            <v>733666.66666666663</v>
          </cell>
          <cell r="DU358">
            <v>733666.66666666663</v>
          </cell>
          <cell r="DV358"/>
          <cell r="DW358"/>
          <cell r="DX358"/>
          <cell r="DY358"/>
          <cell r="DZ358"/>
          <cell r="EA358"/>
          <cell r="EB358"/>
          <cell r="EC358"/>
          <cell r="ED358"/>
          <cell r="EE358"/>
          <cell r="EF358"/>
          <cell r="EG358"/>
          <cell r="EH358"/>
          <cell r="EI358"/>
          <cell r="EJ358"/>
          <cell r="EK358"/>
          <cell r="EL358"/>
          <cell r="EM358"/>
          <cell r="EN358"/>
          <cell r="EO358"/>
          <cell r="EP358"/>
          <cell r="EQ358"/>
          <cell r="ER358"/>
          <cell r="ES358"/>
        </row>
        <row r="359">
          <cell r="D359" t="str">
            <v>4318p</v>
          </cell>
          <cell r="E359" t="str">
            <v>Ostali transferi pojedincima</v>
          </cell>
          <cell r="F359"/>
          <cell r="G359"/>
          <cell r="H359"/>
          <cell r="I359"/>
          <cell r="J359"/>
          <cell r="K359"/>
          <cell r="L359"/>
          <cell r="M359"/>
          <cell r="N359"/>
          <cell r="O359"/>
          <cell r="P359"/>
          <cell r="Q359"/>
          <cell r="R359"/>
          <cell r="S359"/>
          <cell r="T359"/>
          <cell r="U359"/>
          <cell r="V359"/>
          <cell r="W359"/>
          <cell r="X359"/>
          <cell r="Y359"/>
          <cell r="Z359"/>
          <cell r="AA359"/>
          <cell r="AB359"/>
          <cell r="AC359"/>
          <cell r="AD359"/>
          <cell r="AE359"/>
          <cell r="AF359"/>
          <cell r="AG359"/>
          <cell r="AH359"/>
          <cell r="AI359"/>
          <cell r="AJ359"/>
          <cell r="AK359"/>
          <cell r="AL359"/>
          <cell r="AM359"/>
          <cell r="AN359"/>
          <cell r="AO359"/>
          <cell r="AP359"/>
          <cell r="AQ359"/>
          <cell r="AR359"/>
          <cell r="AS359"/>
          <cell r="AT359"/>
          <cell r="AU359"/>
          <cell r="AV359"/>
          <cell r="AW359"/>
          <cell r="AX359"/>
          <cell r="AY359"/>
          <cell r="AZ359"/>
          <cell r="BA359"/>
          <cell r="BB359"/>
          <cell r="BC359"/>
          <cell r="BD359"/>
          <cell r="BE359"/>
          <cell r="BF359"/>
          <cell r="BG359"/>
          <cell r="BH359"/>
          <cell r="BI359"/>
          <cell r="BJ359"/>
          <cell r="BK359"/>
          <cell r="BL359"/>
          <cell r="BM359"/>
          <cell r="BN359"/>
          <cell r="BO359"/>
          <cell r="BP359"/>
          <cell r="BQ359"/>
          <cell r="BR359"/>
          <cell r="BS359"/>
          <cell r="BT359"/>
          <cell r="BU359"/>
          <cell r="BV359"/>
          <cell r="BW359"/>
          <cell r="BX359"/>
          <cell r="BY359"/>
          <cell r="BZ359"/>
          <cell r="CA359"/>
          <cell r="CB359"/>
          <cell r="CC359"/>
          <cell r="CD359"/>
          <cell r="CE359"/>
          <cell r="CF359"/>
          <cell r="CG359"/>
          <cell r="CH359"/>
          <cell r="CI359"/>
          <cell r="CJ359"/>
          <cell r="CK359"/>
          <cell r="CL359">
            <v>1415750</v>
          </cell>
          <cell r="CM359">
            <v>1415750</v>
          </cell>
          <cell r="CN359">
            <v>1415750</v>
          </cell>
          <cell r="CO359">
            <v>1415750</v>
          </cell>
          <cell r="CP359">
            <v>1415750</v>
          </cell>
          <cell r="CQ359">
            <v>1415750</v>
          </cell>
          <cell r="CR359">
            <v>1415750</v>
          </cell>
          <cell r="CS359">
            <v>1415750</v>
          </cell>
          <cell r="CT359">
            <v>1415750</v>
          </cell>
          <cell r="CU359">
            <v>1415750</v>
          </cell>
          <cell r="CV359">
            <v>1415750</v>
          </cell>
          <cell r="CW359">
            <v>1415750</v>
          </cell>
          <cell r="CX359">
            <v>744893.74616509536</v>
          </cell>
          <cell r="CY359">
            <v>744893.74616509536</v>
          </cell>
          <cell r="CZ359">
            <v>744893.74616509536</v>
          </cell>
          <cell r="DA359">
            <v>744893.74616509536</v>
          </cell>
          <cell r="DB359">
            <v>744893.74616509536</v>
          </cell>
          <cell r="DC359">
            <v>744893.74616509536</v>
          </cell>
          <cell r="DD359">
            <v>744893.74616509536</v>
          </cell>
          <cell r="DE359">
            <v>744893.74616509536</v>
          </cell>
          <cell r="DF359">
            <v>744893.74616509536</v>
          </cell>
          <cell r="DG359">
            <v>744893.74616509536</v>
          </cell>
          <cell r="DH359">
            <v>744893.74616509536</v>
          </cell>
          <cell r="DI359">
            <v>744893.74616509536</v>
          </cell>
          <cell r="DJ359">
            <v>734362.96666666667</v>
          </cell>
          <cell r="DK359">
            <v>734362.96666666667</v>
          </cell>
          <cell r="DL359">
            <v>734362.96666666667</v>
          </cell>
          <cell r="DM359">
            <v>734362.96666666667</v>
          </cell>
          <cell r="DN359">
            <v>734362.96666666667</v>
          </cell>
          <cell r="DO359">
            <v>734362.96666666667</v>
          </cell>
          <cell r="DP359">
            <v>734362.96666666667</v>
          </cell>
          <cell r="DQ359">
            <v>734362.96666666667</v>
          </cell>
          <cell r="DR359">
            <v>734362.96666666667</v>
          </cell>
          <cell r="DS359">
            <v>734362.96666666667</v>
          </cell>
          <cell r="DT359">
            <v>734362.96666666667</v>
          </cell>
          <cell r="DU359">
            <v>734362.96666666667</v>
          </cell>
          <cell r="DV359"/>
          <cell r="DW359"/>
          <cell r="DX359"/>
          <cell r="DY359"/>
          <cell r="DZ359"/>
          <cell r="EA359"/>
          <cell r="EB359"/>
          <cell r="EC359"/>
          <cell r="ED359"/>
          <cell r="EE359"/>
          <cell r="EF359"/>
          <cell r="EG359"/>
          <cell r="EH359"/>
          <cell r="EI359"/>
          <cell r="EJ359"/>
          <cell r="EK359"/>
          <cell r="EL359"/>
          <cell r="EM359"/>
          <cell r="EN359"/>
          <cell r="EO359"/>
          <cell r="EP359"/>
          <cell r="EQ359"/>
          <cell r="ER359"/>
          <cell r="ES359"/>
        </row>
        <row r="360">
          <cell r="D360" t="str">
            <v>4319p</v>
          </cell>
          <cell r="E360" t="str">
            <v>Ostali transferi institucijama</v>
          </cell>
          <cell r="F360"/>
          <cell r="G360"/>
          <cell r="H360"/>
          <cell r="I360"/>
          <cell r="J360"/>
          <cell r="K360"/>
          <cell r="L360"/>
          <cell r="M360"/>
          <cell r="N360"/>
          <cell r="O360"/>
          <cell r="P360"/>
          <cell r="Q360"/>
          <cell r="R360"/>
          <cell r="S360"/>
          <cell r="T360"/>
          <cell r="U360"/>
          <cell r="V360"/>
          <cell r="W360"/>
          <cell r="X360"/>
          <cell r="Y360"/>
          <cell r="Z360"/>
          <cell r="AA360"/>
          <cell r="AB360"/>
          <cell r="AC360"/>
          <cell r="AD360"/>
          <cell r="AE360"/>
          <cell r="AF360"/>
          <cell r="AG360"/>
          <cell r="AH360"/>
          <cell r="AI360"/>
          <cell r="AJ360"/>
          <cell r="AK360"/>
          <cell r="AL360"/>
          <cell r="AM360"/>
          <cell r="AN360"/>
          <cell r="AO360"/>
          <cell r="AP360"/>
          <cell r="AQ360"/>
          <cell r="AR360"/>
          <cell r="AS360"/>
          <cell r="AT360"/>
          <cell r="AU360"/>
          <cell r="AV360"/>
          <cell r="AW360"/>
          <cell r="AX360"/>
          <cell r="AY360"/>
          <cell r="AZ360"/>
          <cell r="BA360"/>
          <cell r="BB360"/>
          <cell r="BC360"/>
          <cell r="BD360"/>
          <cell r="BE360"/>
          <cell r="BF360"/>
          <cell r="BG360"/>
          <cell r="BH360"/>
          <cell r="BI360"/>
          <cell r="BJ360"/>
          <cell r="BK360"/>
          <cell r="BL360"/>
          <cell r="BM360"/>
          <cell r="BN360"/>
          <cell r="BO360"/>
          <cell r="BP360"/>
          <cell r="BQ360"/>
          <cell r="BR360"/>
          <cell r="BS360"/>
          <cell r="BT360"/>
          <cell r="BU360"/>
          <cell r="BV360"/>
          <cell r="BW360"/>
          <cell r="BX360"/>
          <cell r="BY360"/>
          <cell r="BZ360"/>
          <cell r="CA360"/>
          <cell r="CB360"/>
          <cell r="CC360"/>
          <cell r="CD360"/>
          <cell r="CE360"/>
          <cell r="CF360"/>
          <cell r="CG360"/>
          <cell r="CH360"/>
          <cell r="CI360"/>
          <cell r="CJ360"/>
          <cell r="CK360"/>
          <cell r="CL360">
            <v>160874.05583333332</v>
          </cell>
          <cell r="CM360">
            <v>160874.05583333332</v>
          </cell>
          <cell r="CN360">
            <v>160874.05583333332</v>
          </cell>
          <cell r="CO360">
            <v>160874.05583333332</v>
          </cell>
          <cell r="CP360">
            <v>160874.05583333332</v>
          </cell>
          <cell r="CQ360">
            <v>160874.05583333332</v>
          </cell>
          <cell r="CR360">
            <v>160874.05583333332</v>
          </cell>
          <cell r="CS360">
            <v>160874.05583333332</v>
          </cell>
          <cell r="CT360">
            <v>160874.05583333332</v>
          </cell>
          <cell r="CU360">
            <v>160874.05583333332</v>
          </cell>
          <cell r="CV360">
            <v>160874.05583333332</v>
          </cell>
          <cell r="CW360">
            <v>160874.05583333332</v>
          </cell>
          <cell r="CX360">
            <v>261616.69204225147</v>
          </cell>
          <cell r="CY360">
            <v>261616.69204225147</v>
          </cell>
          <cell r="CZ360">
            <v>261616.69204225147</v>
          </cell>
          <cell r="DA360">
            <v>261616.69204225147</v>
          </cell>
          <cell r="DB360">
            <v>261616.69204225147</v>
          </cell>
          <cell r="DC360">
            <v>261616.69204225147</v>
          </cell>
          <cell r="DD360">
            <v>261616.69204225147</v>
          </cell>
          <cell r="DE360">
            <v>261616.69204225147</v>
          </cell>
          <cell r="DF360">
            <v>261616.69204225147</v>
          </cell>
          <cell r="DG360">
            <v>261616.69204225147</v>
          </cell>
          <cell r="DH360">
            <v>261616.69204225147</v>
          </cell>
          <cell r="DI360">
            <v>261616.69204225147</v>
          </cell>
          <cell r="DJ360">
            <v>1368004.0883333334</v>
          </cell>
          <cell r="DK360">
            <v>1368004.0883333334</v>
          </cell>
          <cell r="DL360">
            <v>1368004.0883333334</v>
          </cell>
          <cell r="DM360">
            <v>1368004.0883333334</v>
          </cell>
          <cell r="DN360">
            <v>1368004.0883333334</v>
          </cell>
          <cell r="DO360">
            <v>1368004.0883333334</v>
          </cell>
          <cell r="DP360">
            <v>1368004.0883333334</v>
          </cell>
          <cell r="DQ360">
            <v>1368004.0883333334</v>
          </cell>
          <cell r="DR360">
            <v>1368004.0883333334</v>
          </cell>
          <cell r="DS360">
            <v>1368004.0883333334</v>
          </cell>
          <cell r="DT360">
            <v>1368004.0883333334</v>
          </cell>
          <cell r="DU360">
            <v>1368004.0883333334</v>
          </cell>
          <cell r="DV360"/>
          <cell r="DW360"/>
          <cell r="DX360"/>
          <cell r="DY360"/>
          <cell r="DZ360"/>
          <cell r="EA360"/>
          <cell r="EB360"/>
          <cell r="EC360"/>
          <cell r="ED360"/>
          <cell r="EE360"/>
          <cell r="EF360"/>
          <cell r="EG360"/>
          <cell r="EH360"/>
          <cell r="EI360"/>
          <cell r="EJ360"/>
          <cell r="EK360"/>
          <cell r="EL360"/>
          <cell r="EM360"/>
          <cell r="EN360"/>
          <cell r="EO360"/>
          <cell r="EP360"/>
          <cell r="EQ360"/>
          <cell r="ER360"/>
          <cell r="ES360"/>
        </row>
        <row r="361">
          <cell r="A361" t="str">
            <v xml:space="preserve"> </v>
          </cell>
          <cell r="B361" t="str">
            <v xml:space="preserve"> </v>
          </cell>
          <cell r="C361">
            <v>432</v>
          </cell>
          <cell r="D361" t="str">
            <v>432p</v>
          </cell>
          <cell r="E361" t="str">
            <v xml:space="preserve">Ostali transferi </v>
          </cell>
          <cell r="F361"/>
          <cell r="G361"/>
          <cell r="H361"/>
          <cell r="I361"/>
          <cell r="J361"/>
          <cell r="K361"/>
          <cell r="L361"/>
          <cell r="M361"/>
          <cell r="N361"/>
          <cell r="O361"/>
          <cell r="P361"/>
          <cell r="Q361"/>
          <cell r="R361"/>
          <cell r="S361"/>
          <cell r="T361"/>
          <cell r="U361"/>
          <cell r="V361"/>
          <cell r="W361"/>
          <cell r="X361"/>
          <cell r="Y361"/>
          <cell r="Z361"/>
          <cell r="AA361"/>
          <cell r="AB361"/>
          <cell r="AC361"/>
          <cell r="AD361"/>
          <cell r="AE361"/>
          <cell r="AF361"/>
          <cell r="AG361"/>
          <cell r="AH361"/>
          <cell r="AI361"/>
          <cell r="AJ361"/>
          <cell r="AK361"/>
          <cell r="AL361"/>
          <cell r="AM361"/>
          <cell r="AN361"/>
          <cell r="AO361"/>
          <cell r="AP361"/>
          <cell r="AQ361"/>
          <cell r="AR361"/>
          <cell r="AS361"/>
          <cell r="AT361"/>
          <cell r="AU361"/>
          <cell r="AV361"/>
          <cell r="AW361"/>
          <cell r="AX361"/>
          <cell r="AY361"/>
          <cell r="AZ361"/>
          <cell r="BA361"/>
          <cell r="BB361"/>
          <cell r="BC361"/>
          <cell r="BD361"/>
          <cell r="BE361"/>
          <cell r="BF361"/>
          <cell r="BG361"/>
          <cell r="BH361"/>
          <cell r="BI361"/>
          <cell r="BJ361"/>
          <cell r="BK361"/>
          <cell r="BL361"/>
          <cell r="BM361"/>
          <cell r="BN361"/>
          <cell r="BO361"/>
          <cell r="BP361"/>
          <cell r="BQ361"/>
          <cell r="BR361"/>
          <cell r="BS361"/>
          <cell r="BT361"/>
          <cell r="BU361"/>
          <cell r="BV361"/>
          <cell r="BW361"/>
          <cell r="BX361"/>
          <cell r="BY361"/>
          <cell r="BZ361"/>
          <cell r="CA361"/>
          <cell r="CB361"/>
          <cell r="CC361"/>
          <cell r="CD361"/>
          <cell r="CE361"/>
          <cell r="CF361"/>
          <cell r="CG361"/>
          <cell r="CH361"/>
          <cell r="CI361"/>
          <cell r="CJ361"/>
          <cell r="CK361"/>
          <cell r="CL361">
            <v>20833.333333333332</v>
          </cell>
          <cell r="CM361">
            <v>20833.333333333332</v>
          </cell>
          <cell r="CN361">
            <v>20833.333333333332</v>
          </cell>
          <cell r="CO361">
            <v>20833.333333333332</v>
          </cell>
          <cell r="CP361">
            <v>20833.333333333332</v>
          </cell>
          <cell r="CQ361">
            <v>20833.333333333332</v>
          </cell>
          <cell r="CR361">
            <v>20833.333333333332</v>
          </cell>
          <cell r="CS361">
            <v>20833.333333333332</v>
          </cell>
          <cell r="CT361">
            <v>20833.333333333332</v>
          </cell>
          <cell r="CU361">
            <v>20833.333333333332</v>
          </cell>
          <cell r="CV361">
            <v>20833.333333333332</v>
          </cell>
          <cell r="CW361">
            <v>20833.333333333332</v>
          </cell>
          <cell r="CX361">
            <v>186026.65369250745</v>
          </cell>
          <cell r="CY361">
            <v>186026.65369250745</v>
          </cell>
          <cell r="CZ361">
            <v>186026.65369250745</v>
          </cell>
          <cell r="DA361">
            <v>186026.65369250745</v>
          </cell>
          <cell r="DB361">
            <v>186026.65369250745</v>
          </cell>
          <cell r="DC361">
            <v>186026.65369250745</v>
          </cell>
          <cell r="DD361">
            <v>186026.65369250745</v>
          </cell>
          <cell r="DE361">
            <v>186026.65369250745</v>
          </cell>
          <cell r="DF361">
            <v>186026.65369250745</v>
          </cell>
          <cell r="DG361">
            <v>186026.65369250745</v>
          </cell>
          <cell r="DH361">
            <v>186026.65369250745</v>
          </cell>
          <cell r="DI361">
            <v>186026.65369250745</v>
          </cell>
          <cell r="DJ361">
            <v>35625</v>
          </cell>
          <cell r="DK361">
            <v>35625</v>
          </cell>
          <cell r="DL361">
            <v>35625</v>
          </cell>
          <cell r="DM361">
            <v>35625</v>
          </cell>
          <cell r="DN361">
            <v>35625</v>
          </cell>
          <cell r="DO361">
            <v>35625</v>
          </cell>
          <cell r="DP361">
            <v>35625</v>
          </cell>
          <cell r="DQ361">
            <v>35625</v>
          </cell>
          <cell r="DR361">
            <v>35625</v>
          </cell>
          <cell r="DS361">
            <v>35625</v>
          </cell>
          <cell r="DT361">
            <v>35625</v>
          </cell>
          <cell r="DU361">
            <v>35625</v>
          </cell>
          <cell r="DV361">
            <v>94791.666666666672</v>
          </cell>
          <cell r="DW361">
            <v>94791.666666666672</v>
          </cell>
          <cell r="DX361">
            <v>94791.666666666672</v>
          </cell>
          <cell r="DY361">
            <v>94791.666666666672</v>
          </cell>
          <cell r="DZ361">
            <v>94791.666666666672</v>
          </cell>
          <cell r="EA361">
            <v>94791.666666666672</v>
          </cell>
          <cell r="EB361">
            <v>94791.666666666672</v>
          </cell>
          <cell r="EC361">
            <v>94791.666666666672</v>
          </cell>
          <cell r="ED361">
            <v>94791.666666666672</v>
          </cell>
          <cell r="EE361">
            <v>94791.666666666672</v>
          </cell>
          <cell r="EF361">
            <v>94791.666666666672</v>
          </cell>
          <cell r="EG361">
            <v>94791.666666666672</v>
          </cell>
          <cell r="EH361"/>
          <cell r="EI361"/>
          <cell r="EJ361"/>
          <cell r="EK361"/>
          <cell r="EL361"/>
          <cell r="EM361"/>
          <cell r="EN361"/>
          <cell r="EO361"/>
          <cell r="EP361"/>
          <cell r="EQ361"/>
          <cell r="ER361"/>
          <cell r="ES361"/>
          <cell r="ET361">
            <v>484666.39166666666</v>
          </cell>
          <cell r="EU361">
            <v>484666.39166666666</v>
          </cell>
          <cell r="EV361">
            <v>484666.39166666666</v>
          </cell>
          <cell r="EW361">
            <v>484666.39166666666</v>
          </cell>
          <cell r="EX361">
            <v>484666.39166666666</v>
          </cell>
          <cell r="EY361">
            <v>484666.39166666666</v>
          </cell>
          <cell r="EZ361">
            <v>484666.39166666666</v>
          </cell>
          <cell r="FA361">
            <v>484666.39166666666</v>
          </cell>
          <cell r="FB361">
            <v>461423.99666666664</v>
          </cell>
          <cell r="FC361">
            <v>461423.99666666664</v>
          </cell>
          <cell r="FD361">
            <v>461423.99666666664</v>
          </cell>
          <cell r="FE361">
            <v>461423.99666666664</v>
          </cell>
          <cell r="FF361">
            <v>1893595.81</v>
          </cell>
          <cell r="FG361">
            <v>1793595.81</v>
          </cell>
          <cell r="FH361">
            <v>1701929.1400000001</v>
          </cell>
          <cell r="FI361">
            <v>1701929.1400000001</v>
          </cell>
          <cell r="FJ361">
            <v>1701929.1400000001</v>
          </cell>
          <cell r="FK361">
            <v>1701929.1400000001</v>
          </cell>
          <cell r="FL361">
            <v>1701929.1400000001</v>
          </cell>
          <cell r="FM361">
            <v>1685262.48</v>
          </cell>
          <cell r="FN361">
            <v>1685262.48</v>
          </cell>
          <cell r="FO361">
            <v>1636929.14</v>
          </cell>
          <cell r="FP361">
            <v>1559429.15</v>
          </cell>
          <cell r="FQ361">
            <v>1559429.15</v>
          </cell>
          <cell r="FR361">
            <v>20323149.719999999</v>
          </cell>
        </row>
        <row r="362">
          <cell r="D362" t="str">
            <v>4321p</v>
          </cell>
          <cell r="E362" t="str">
            <v>Transferi Fondu penzijskog i invalidskog osiguranja</v>
          </cell>
          <cell r="F362"/>
          <cell r="G362"/>
          <cell r="H362"/>
          <cell r="I362"/>
          <cell r="J362"/>
          <cell r="K362"/>
          <cell r="L362"/>
          <cell r="M362"/>
          <cell r="N362"/>
          <cell r="O362"/>
          <cell r="P362"/>
          <cell r="Q362"/>
          <cell r="R362"/>
          <cell r="S362"/>
          <cell r="T362"/>
          <cell r="U362"/>
          <cell r="V362"/>
          <cell r="W362"/>
          <cell r="X362"/>
          <cell r="Y362"/>
          <cell r="Z362"/>
          <cell r="AA362"/>
          <cell r="AB362"/>
          <cell r="AC362"/>
          <cell r="AD362"/>
          <cell r="AE362"/>
          <cell r="AF362"/>
          <cell r="AG362"/>
          <cell r="AH362"/>
          <cell r="AI362"/>
          <cell r="AJ362"/>
          <cell r="AK362"/>
          <cell r="AL362"/>
          <cell r="AM362"/>
          <cell r="AN362"/>
          <cell r="AO362"/>
          <cell r="AP362"/>
          <cell r="AQ362"/>
          <cell r="AR362"/>
          <cell r="AS362"/>
          <cell r="AT362"/>
          <cell r="AU362"/>
          <cell r="AV362"/>
          <cell r="AW362"/>
          <cell r="AX362"/>
          <cell r="AY362"/>
          <cell r="AZ362"/>
          <cell r="BA362"/>
          <cell r="BB362"/>
          <cell r="BC362"/>
          <cell r="BD362"/>
          <cell r="BE362"/>
          <cell r="BF362"/>
          <cell r="BG362"/>
          <cell r="BH362"/>
          <cell r="BI362"/>
          <cell r="BJ362"/>
          <cell r="BK362"/>
          <cell r="BL362"/>
          <cell r="BM362"/>
          <cell r="BN362"/>
          <cell r="BO362"/>
          <cell r="BP362"/>
          <cell r="BQ362"/>
          <cell r="BR362"/>
          <cell r="BS362"/>
          <cell r="BT362"/>
          <cell r="BU362"/>
          <cell r="BV362"/>
          <cell r="BW362"/>
          <cell r="BX362"/>
          <cell r="BY362"/>
          <cell r="BZ362"/>
          <cell r="CA362"/>
          <cell r="CB362"/>
          <cell r="CC362"/>
          <cell r="CD362"/>
          <cell r="CE362"/>
          <cell r="CF362"/>
          <cell r="CG362"/>
          <cell r="CH362"/>
          <cell r="CI362"/>
          <cell r="CJ362"/>
          <cell r="CK362"/>
          <cell r="CL362"/>
          <cell r="CM362"/>
          <cell r="CN362"/>
          <cell r="CO362"/>
          <cell r="CP362"/>
          <cell r="CQ362"/>
          <cell r="CR362"/>
          <cell r="CS362"/>
          <cell r="CT362"/>
          <cell r="CU362"/>
          <cell r="CV362"/>
          <cell r="CW362"/>
          <cell r="CX362">
            <v>0</v>
          </cell>
          <cell r="CY362">
            <v>0</v>
          </cell>
          <cell r="CZ362">
            <v>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0</v>
          </cell>
          <cell r="DO362">
            <v>0</v>
          </cell>
          <cell r="DP362">
            <v>0</v>
          </cell>
          <cell r="DQ362">
            <v>0</v>
          </cell>
          <cell r="DR362">
            <v>0</v>
          </cell>
          <cell r="DS362">
            <v>0</v>
          </cell>
          <cell r="DT362">
            <v>0</v>
          </cell>
          <cell r="DU362">
            <v>0</v>
          </cell>
          <cell r="DV362"/>
          <cell r="DW362"/>
          <cell r="DX362"/>
          <cell r="DY362"/>
          <cell r="DZ362"/>
          <cell r="EA362"/>
          <cell r="EB362"/>
          <cell r="EC362"/>
          <cell r="ED362"/>
          <cell r="EE362"/>
          <cell r="EF362"/>
          <cell r="EG362"/>
          <cell r="EH362"/>
          <cell r="EI362"/>
          <cell r="EJ362"/>
          <cell r="EK362"/>
          <cell r="EL362"/>
          <cell r="EM362"/>
          <cell r="EN362"/>
          <cell r="EO362"/>
          <cell r="EP362"/>
          <cell r="EQ362"/>
          <cell r="ER362"/>
          <cell r="ES362"/>
        </row>
        <row r="363">
          <cell r="D363" t="str">
            <v>4322p</v>
          </cell>
          <cell r="E363" t="str">
            <v>Transferi Fondu zdravstva</v>
          </cell>
          <cell r="F363"/>
          <cell r="G363"/>
          <cell r="H363"/>
          <cell r="I363"/>
          <cell r="J363"/>
          <cell r="K363"/>
          <cell r="L363"/>
          <cell r="M363"/>
          <cell r="N363"/>
          <cell r="O363"/>
          <cell r="P363"/>
          <cell r="Q363"/>
          <cell r="R363"/>
          <cell r="S363"/>
          <cell r="T363"/>
          <cell r="U363"/>
          <cell r="V363"/>
          <cell r="W363"/>
          <cell r="X363"/>
          <cell r="Y363"/>
          <cell r="Z363"/>
          <cell r="AA363"/>
          <cell r="AB363"/>
          <cell r="AC363"/>
          <cell r="AD363"/>
          <cell r="AE363"/>
          <cell r="AF363"/>
          <cell r="AG363"/>
          <cell r="AH363"/>
          <cell r="AI363"/>
          <cell r="AJ363"/>
          <cell r="AK363"/>
          <cell r="AL363"/>
          <cell r="AM363"/>
          <cell r="AN363"/>
          <cell r="AO363"/>
          <cell r="AP363"/>
          <cell r="AQ363"/>
          <cell r="AR363"/>
          <cell r="AS363"/>
          <cell r="AT363"/>
          <cell r="AU363"/>
          <cell r="AV363"/>
          <cell r="AW363"/>
          <cell r="AX363"/>
          <cell r="AY363"/>
          <cell r="AZ363"/>
          <cell r="BA363"/>
          <cell r="BB363"/>
          <cell r="BC363"/>
          <cell r="BD363"/>
          <cell r="BE363"/>
          <cell r="BF363"/>
          <cell r="BG363"/>
          <cell r="BH363"/>
          <cell r="BI363"/>
          <cell r="BJ363"/>
          <cell r="BK363"/>
          <cell r="BL363"/>
          <cell r="BM363"/>
          <cell r="BN363"/>
          <cell r="BO363"/>
          <cell r="BP363"/>
          <cell r="BQ363"/>
          <cell r="BR363"/>
          <cell r="BS363"/>
          <cell r="BT363"/>
          <cell r="BU363"/>
          <cell r="BV363"/>
          <cell r="BW363"/>
          <cell r="BX363"/>
          <cell r="BY363"/>
          <cell r="BZ363"/>
          <cell r="CA363"/>
          <cell r="CB363"/>
          <cell r="CC363"/>
          <cell r="CD363"/>
          <cell r="CE363"/>
          <cell r="CF363"/>
          <cell r="CG363"/>
          <cell r="CH363"/>
          <cell r="CI363"/>
          <cell r="CJ363"/>
          <cell r="CK363"/>
          <cell r="CL363"/>
          <cell r="CM363"/>
          <cell r="CN363"/>
          <cell r="CO363"/>
          <cell r="CP363"/>
          <cell r="CQ363"/>
          <cell r="CR363"/>
          <cell r="CS363"/>
          <cell r="CT363"/>
          <cell r="CU363"/>
          <cell r="CV363"/>
          <cell r="CW363"/>
          <cell r="CX363">
            <v>0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0</v>
          </cell>
          <cell r="DO363">
            <v>0</v>
          </cell>
          <cell r="DP363">
            <v>0</v>
          </cell>
          <cell r="DQ363">
            <v>0</v>
          </cell>
          <cell r="DR363">
            <v>0</v>
          </cell>
          <cell r="DS363">
            <v>0</v>
          </cell>
          <cell r="DT363">
            <v>0</v>
          </cell>
          <cell r="DU363">
            <v>0</v>
          </cell>
          <cell r="DV363"/>
          <cell r="DW363"/>
          <cell r="DX363"/>
          <cell r="DY363"/>
          <cell r="DZ363"/>
          <cell r="EA363"/>
          <cell r="EB363"/>
          <cell r="EC363"/>
          <cell r="ED363"/>
          <cell r="EE363"/>
          <cell r="EF363"/>
          <cell r="EG363"/>
          <cell r="EH363"/>
          <cell r="EI363"/>
          <cell r="EJ363"/>
          <cell r="EK363"/>
          <cell r="EL363"/>
          <cell r="EM363"/>
          <cell r="EN363"/>
          <cell r="EO363"/>
          <cell r="EP363"/>
          <cell r="EQ363"/>
          <cell r="ER363"/>
          <cell r="ES363"/>
        </row>
        <row r="364">
          <cell r="D364" t="str">
            <v>4323p</v>
          </cell>
          <cell r="E364" t="str">
            <v>Transferi zavodu za zapošljavanje</v>
          </cell>
          <cell r="F364"/>
          <cell r="G364"/>
          <cell r="H364"/>
          <cell r="I364"/>
          <cell r="J364"/>
          <cell r="K364"/>
          <cell r="L364"/>
          <cell r="M364"/>
          <cell r="N364"/>
          <cell r="O364"/>
          <cell r="P364"/>
          <cell r="Q364"/>
          <cell r="R364"/>
          <cell r="S364"/>
          <cell r="T364"/>
          <cell r="U364"/>
          <cell r="V364"/>
          <cell r="W364"/>
          <cell r="X364"/>
          <cell r="Y364"/>
          <cell r="Z364"/>
          <cell r="AA364"/>
          <cell r="AB364"/>
          <cell r="AC364"/>
          <cell r="AD364"/>
          <cell r="AE364"/>
          <cell r="AF364"/>
          <cell r="AG364"/>
          <cell r="AH364"/>
          <cell r="AI364"/>
          <cell r="AJ364"/>
          <cell r="AK364"/>
          <cell r="AL364"/>
          <cell r="AM364"/>
          <cell r="AN364"/>
          <cell r="AO364"/>
          <cell r="AP364"/>
          <cell r="AQ364"/>
          <cell r="AR364"/>
          <cell r="AS364"/>
          <cell r="AT364"/>
          <cell r="AU364"/>
          <cell r="AV364"/>
          <cell r="AW364"/>
          <cell r="AX364"/>
          <cell r="AY364"/>
          <cell r="AZ364"/>
          <cell r="BA364"/>
          <cell r="BB364"/>
          <cell r="BC364"/>
          <cell r="BD364"/>
          <cell r="BE364"/>
          <cell r="BF364"/>
          <cell r="BG364"/>
          <cell r="BH364"/>
          <cell r="BI364"/>
          <cell r="BJ364"/>
          <cell r="BK364"/>
          <cell r="BL364"/>
          <cell r="BM364"/>
          <cell r="BN364"/>
          <cell r="BO364"/>
          <cell r="BP364"/>
          <cell r="BQ364"/>
          <cell r="BR364"/>
          <cell r="BS364"/>
          <cell r="BT364"/>
          <cell r="BU364"/>
          <cell r="BV364"/>
          <cell r="BW364"/>
          <cell r="BX364"/>
          <cell r="BY364"/>
          <cell r="BZ364"/>
          <cell r="CA364"/>
          <cell r="CB364"/>
          <cell r="CC364"/>
          <cell r="CD364"/>
          <cell r="CE364"/>
          <cell r="CF364"/>
          <cell r="CG364"/>
          <cell r="CH364"/>
          <cell r="CI364"/>
          <cell r="CJ364"/>
          <cell r="CK364"/>
          <cell r="CL364"/>
          <cell r="CM364"/>
          <cell r="CN364"/>
          <cell r="CO364"/>
          <cell r="CP364"/>
          <cell r="CQ364"/>
          <cell r="CR364"/>
          <cell r="CS364"/>
          <cell r="CT364"/>
          <cell r="CU364"/>
          <cell r="CV364"/>
          <cell r="CW364"/>
          <cell r="CX364">
            <v>0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</v>
          </cell>
          <cell r="DN364">
            <v>0</v>
          </cell>
          <cell r="DO364">
            <v>0</v>
          </cell>
          <cell r="DP364">
            <v>0</v>
          </cell>
          <cell r="DQ364">
            <v>0</v>
          </cell>
          <cell r="DR364">
            <v>0</v>
          </cell>
          <cell r="DS364">
            <v>0</v>
          </cell>
          <cell r="DT364">
            <v>0</v>
          </cell>
          <cell r="DU364">
            <v>0</v>
          </cell>
          <cell r="DV364"/>
          <cell r="DW364"/>
          <cell r="DX364"/>
          <cell r="DY364"/>
          <cell r="DZ364"/>
          <cell r="EA364"/>
          <cell r="EB364"/>
          <cell r="EC364"/>
          <cell r="ED364"/>
          <cell r="EE364"/>
          <cell r="EF364"/>
          <cell r="EG364"/>
          <cell r="EH364"/>
          <cell r="EI364"/>
          <cell r="EJ364"/>
          <cell r="EK364"/>
          <cell r="EL364"/>
          <cell r="EM364"/>
          <cell r="EN364"/>
          <cell r="EO364"/>
          <cell r="EP364"/>
          <cell r="EQ364"/>
          <cell r="ER364"/>
          <cell r="ES364"/>
        </row>
        <row r="365">
          <cell r="D365" t="str">
            <v>4324p</v>
          </cell>
          <cell r="E365" t="str">
            <v>Transferi opštinama</v>
          </cell>
          <cell r="F365"/>
          <cell r="G365"/>
          <cell r="H365"/>
          <cell r="I365"/>
          <cell r="J365"/>
          <cell r="K365"/>
          <cell r="L365"/>
          <cell r="M365"/>
          <cell r="N365"/>
          <cell r="O365"/>
          <cell r="P365"/>
          <cell r="Q365"/>
          <cell r="R365"/>
          <cell r="S365"/>
          <cell r="T365"/>
          <cell r="U365"/>
          <cell r="V365"/>
          <cell r="W365"/>
          <cell r="X365"/>
          <cell r="Y365"/>
          <cell r="Z365"/>
          <cell r="AA365"/>
          <cell r="AB365"/>
          <cell r="AC365"/>
          <cell r="AD365"/>
          <cell r="AE365"/>
          <cell r="AF365"/>
          <cell r="AG365"/>
          <cell r="AH365"/>
          <cell r="AI365"/>
          <cell r="AJ365"/>
          <cell r="AK365"/>
          <cell r="AL365"/>
          <cell r="AM365"/>
          <cell r="AN365"/>
          <cell r="AO365"/>
          <cell r="AP365"/>
          <cell r="AQ365"/>
          <cell r="AR365"/>
          <cell r="AS365"/>
          <cell r="AT365"/>
          <cell r="AU365"/>
          <cell r="AV365"/>
          <cell r="AW365"/>
          <cell r="AX365"/>
          <cell r="AY365"/>
          <cell r="AZ365"/>
          <cell r="BA365"/>
          <cell r="BB365"/>
          <cell r="BC365"/>
          <cell r="BD365"/>
          <cell r="BE365"/>
          <cell r="BF365"/>
          <cell r="BG365"/>
          <cell r="BH365"/>
          <cell r="BI365"/>
          <cell r="BJ365"/>
          <cell r="BK365"/>
          <cell r="BL365"/>
          <cell r="BM365"/>
          <cell r="BN365"/>
          <cell r="BO365"/>
          <cell r="BP365"/>
          <cell r="BQ365"/>
          <cell r="BR365"/>
          <cell r="BS365"/>
          <cell r="BT365"/>
          <cell r="BU365"/>
          <cell r="BV365"/>
          <cell r="BW365"/>
          <cell r="BX365"/>
          <cell r="BY365"/>
          <cell r="BZ365"/>
          <cell r="CA365"/>
          <cell r="CB365"/>
          <cell r="CC365"/>
          <cell r="CD365"/>
          <cell r="CE365"/>
          <cell r="CF365"/>
          <cell r="CG365"/>
          <cell r="CH365"/>
          <cell r="CI365"/>
          <cell r="CJ365"/>
          <cell r="CK365"/>
          <cell r="CL365">
            <v>20833.333333333332</v>
          </cell>
          <cell r="CM365">
            <v>20833.333333333332</v>
          </cell>
          <cell r="CN365">
            <v>20833.333333333332</v>
          </cell>
          <cell r="CO365">
            <v>20833.333333333332</v>
          </cell>
          <cell r="CP365">
            <v>20833.333333333332</v>
          </cell>
          <cell r="CQ365">
            <v>20833.333333333332</v>
          </cell>
          <cell r="CR365">
            <v>20833.333333333332</v>
          </cell>
          <cell r="CS365">
            <v>20833.333333333332</v>
          </cell>
          <cell r="CT365">
            <v>20833.333333333332</v>
          </cell>
          <cell r="CU365">
            <v>20833.333333333332</v>
          </cell>
          <cell r="CV365">
            <v>20833.333333333332</v>
          </cell>
          <cell r="CW365">
            <v>20833.333333333332</v>
          </cell>
          <cell r="CX365">
            <v>155209.55905985044</v>
          </cell>
          <cell r="CY365">
            <v>155209.55905985044</v>
          </cell>
          <cell r="CZ365">
            <v>155209.55905985044</v>
          </cell>
          <cell r="DA365">
            <v>155209.55905985044</v>
          </cell>
          <cell r="DB365">
            <v>155209.55905985044</v>
          </cell>
          <cell r="DC365">
            <v>155209.55905985044</v>
          </cell>
          <cell r="DD365">
            <v>155209.55905985044</v>
          </cell>
          <cell r="DE365">
            <v>155209.55905985044</v>
          </cell>
          <cell r="DF365">
            <v>155209.55905985044</v>
          </cell>
          <cell r="DG365">
            <v>155209.55905985044</v>
          </cell>
          <cell r="DH365">
            <v>155209.55905985044</v>
          </cell>
          <cell r="DI365">
            <v>155209.55905985044</v>
          </cell>
          <cell r="DJ365">
            <v>35625</v>
          </cell>
          <cell r="DK365">
            <v>35625</v>
          </cell>
          <cell r="DL365">
            <v>35625</v>
          </cell>
          <cell r="DM365">
            <v>35625</v>
          </cell>
          <cell r="DN365">
            <v>35625</v>
          </cell>
          <cell r="DO365">
            <v>35625</v>
          </cell>
          <cell r="DP365">
            <v>35625</v>
          </cell>
          <cell r="DQ365">
            <v>35625</v>
          </cell>
          <cell r="DR365">
            <v>35625</v>
          </cell>
          <cell r="DS365">
            <v>35625</v>
          </cell>
          <cell r="DT365">
            <v>35625</v>
          </cell>
          <cell r="DU365">
            <v>35625</v>
          </cell>
          <cell r="DV365"/>
          <cell r="DW365"/>
          <cell r="DX365"/>
          <cell r="DY365"/>
          <cell r="DZ365"/>
          <cell r="EA365"/>
          <cell r="EB365"/>
          <cell r="EC365"/>
          <cell r="ED365"/>
          <cell r="EE365"/>
          <cell r="EF365"/>
          <cell r="EG365"/>
          <cell r="EH365"/>
          <cell r="EI365"/>
          <cell r="EJ365"/>
          <cell r="EK365"/>
          <cell r="EL365"/>
          <cell r="EM365"/>
          <cell r="EN365"/>
          <cell r="EO365"/>
          <cell r="EP365"/>
          <cell r="EQ365"/>
          <cell r="ER365"/>
          <cell r="ES365"/>
        </row>
        <row r="366">
          <cell r="D366" t="str">
            <v>4325p</v>
          </cell>
          <cell r="E366" t="str">
            <v>Transferi budžetu države</v>
          </cell>
          <cell r="F366"/>
          <cell r="G366"/>
          <cell r="H366"/>
          <cell r="I366"/>
          <cell r="J366"/>
          <cell r="K366"/>
          <cell r="L366"/>
          <cell r="M366"/>
          <cell r="N366"/>
          <cell r="O366"/>
          <cell r="P366"/>
          <cell r="Q366"/>
          <cell r="R366"/>
          <cell r="S366"/>
          <cell r="T366"/>
          <cell r="U366"/>
          <cell r="V366"/>
          <cell r="W366"/>
          <cell r="X366"/>
          <cell r="Y366"/>
          <cell r="Z366"/>
          <cell r="AA366"/>
          <cell r="AB366"/>
          <cell r="AC366"/>
          <cell r="AD366"/>
          <cell r="AE366"/>
          <cell r="AF366"/>
          <cell r="AG366"/>
          <cell r="AH366"/>
          <cell r="AI366"/>
          <cell r="AJ366"/>
          <cell r="AK366"/>
          <cell r="AL366"/>
          <cell r="AM366"/>
          <cell r="AN366"/>
          <cell r="AO366"/>
          <cell r="AP366"/>
          <cell r="AQ366"/>
          <cell r="AR366"/>
          <cell r="AS366"/>
          <cell r="AT366"/>
          <cell r="AU366"/>
          <cell r="AV366"/>
          <cell r="AW366"/>
          <cell r="AX366"/>
          <cell r="AY366"/>
          <cell r="AZ366"/>
          <cell r="BA366"/>
          <cell r="BB366"/>
          <cell r="BC366"/>
          <cell r="BD366"/>
          <cell r="BE366"/>
          <cell r="BF366"/>
          <cell r="BG366"/>
          <cell r="BH366"/>
          <cell r="BI366"/>
          <cell r="BJ366"/>
          <cell r="BK366"/>
          <cell r="BL366"/>
          <cell r="BM366"/>
          <cell r="BN366"/>
          <cell r="BO366"/>
          <cell r="BP366"/>
          <cell r="BQ366"/>
          <cell r="BR366"/>
          <cell r="BS366"/>
          <cell r="BT366"/>
          <cell r="BU366"/>
          <cell r="BV366"/>
          <cell r="BW366"/>
          <cell r="BX366"/>
          <cell r="BY366"/>
          <cell r="BZ366"/>
          <cell r="CA366"/>
          <cell r="CB366"/>
          <cell r="CC366"/>
          <cell r="CD366"/>
          <cell r="CE366"/>
          <cell r="CF366"/>
          <cell r="CG366"/>
          <cell r="CH366"/>
          <cell r="CI366"/>
          <cell r="CJ366"/>
          <cell r="CK366"/>
          <cell r="CL366"/>
          <cell r="CM366"/>
          <cell r="CN366"/>
          <cell r="CO366"/>
          <cell r="CP366"/>
          <cell r="CQ366"/>
          <cell r="CR366"/>
          <cell r="CS366"/>
          <cell r="CT366"/>
          <cell r="CU366"/>
          <cell r="CV366"/>
          <cell r="CW366"/>
          <cell r="CX366">
            <v>2106.7388384172764</v>
          </cell>
          <cell r="CY366">
            <v>2106.7388384172764</v>
          </cell>
          <cell r="CZ366">
            <v>2106.7388384172764</v>
          </cell>
          <cell r="DA366">
            <v>2106.7388384172764</v>
          </cell>
          <cell r="DB366">
            <v>2106.7388384172764</v>
          </cell>
          <cell r="DC366">
            <v>2106.7388384172764</v>
          </cell>
          <cell r="DD366">
            <v>2106.7388384172764</v>
          </cell>
          <cell r="DE366">
            <v>2106.7388384172764</v>
          </cell>
          <cell r="DF366">
            <v>2106.7388384172764</v>
          </cell>
          <cell r="DG366">
            <v>2106.7388384172764</v>
          </cell>
          <cell r="DH366">
            <v>2106.7388384172764</v>
          </cell>
          <cell r="DI366">
            <v>2106.7388384172764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0</v>
          </cell>
          <cell r="DO366">
            <v>0</v>
          </cell>
          <cell r="DP366">
            <v>0</v>
          </cell>
          <cell r="DQ366">
            <v>0</v>
          </cell>
          <cell r="DR366">
            <v>0</v>
          </cell>
          <cell r="DS366">
            <v>0</v>
          </cell>
          <cell r="DT366">
            <v>0</v>
          </cell>
          <cell r="DU366">
            <v>0</v>
          </cell>
          <cell r="DV366"/>
          <cell r="DW366"/>
          <cell r="DX366"/>
          <cell r="DY366"/>
          <cell r="DZ366"/>
          <cell r="EA366"/>
          <cell r="EB366"/>
          <cell r="EC366"/>
          <cell r="ED366"/>
          <cell r="EE366"/>
          <cell r="EF366"/>
          <cell r="EG366"/>
          <cell r="EH366"/>
          <cell r="EI366"/>
          <cell r="EJ366"/>
          <cell r="EK366"/>
          <cell r="EL366"/>
          <cell r="EM366"/>
          <cell r="EN366"/>
          <cell r="EO366"/>
          <cell r="EP366"/>
          <cell r="EQ366"/>
          <cell r="ER366"/>
          <cell r="ES366"/>
        </row>
        <row r="367">
          <cell r="D367" t="str">
            <v>4326p</v>
          </cell>
          <cell r="E367" t="str">
            <v>Transferi javnim preduzećima</v>
          </cell>
          <cell r="F367"/>
          <cell r="G367"/>
          <cell r="H367"/>
          <cell r="I367"/>
          <cell r="J367"/>
          <cell r="K367"/>
          <cell r="L367"/>
          <cell r="M367"/>
          <cell r="N367"/>
          <cell r="O367"/>
          <cell r="P367"/>
          <cell r="Q367"/>
          <cell r="R367"/>
          <cell r="S367"/>
          <cell r="T367"/>
          <cell r="U367"/>
          <cell r="V367"/>
          <cell r="W367"/>
          <cell r="X367"/>
          <cell r="Y367"/>
          <cell r="Z367"/>
          <cell r="AA367"/>
          <cell r="AB367"/>
          <cell r="AC367"/>
          <cell r="AD367"/>
          <cell r="AE367"/>
          <cell r="AF367"/>
          <cell r="AG367"/>
          <cell r="AH367"/>
          <cell r="AI367"/>
          <cell r="AJ367"/>
          <cell r="AK367"/>
          <cell r="AL367"/>
          <cell r="AM367"/>
          <cell r="AN367"/>
          <cell r="AO367"/>
          <cell r="AP367"/>
          <cell r="AQ367"/>
          <cell r="AR367"/>
          <cell r="AS367"/>
          <cell r="AT367"/>
          <cell r="AU367"/>
          <cell r="AV367"/>
          <cell r="AW367"/>
          <cell r="AX367"/>
          <cell r="AY367"/>
          <cell r="AZ367"/>
          <cell r="BA367"/>
          <cell r="BB367"/>
          <cell r="BC367"/>
          <cell r="BD367"/>
          <cell r="BE367"/>
          <cell r="BF367"/>
          <cell r="BG367"/>
          <cell r="BH367"/>
          <cell r="BI367"/>
          <cell r="BJ367"/>
          <cell r="BK367"/>
          <cell r="BL367"/>
          <cell r="BM367"/>
          <cell r="BN367"/>
          <cell r="BO367"/>
          <cell r="BP367"/>
          <cell r="BQ367"/>
          <cell r="BR367"/>
          <cell r="BS367"/>
          <cell r="BT367"/>
          <cell r="BU367"/>
          <cell r="BV367"/>
          <cell r="BW367"/>
          <cell r="BX367"/>
          <cell r="BY367"/>
          <cell r="BZ367"/>
          <cell r="CA367"/>
          <cell r="CB367"/>
          <cell r="CC367"/>
          <cell r="CD367"/>
          <cell r="CE367"/>
          <cell r="CF367"/>
          <cell r="CG367"/>
          <cell r="CH367"/>
          <cell r="CI367"/>
          <cell r="CJ367"/>
          <cell r="CK367"/>
          <cell r="CL367"/>
          <cell r="CM367"/>
          <cell r="CN367"/>
          <cell r="CO367"/>
          <cell r="CP367"/>
          <cell r="CQ367"/>
          <cell r="CR367"/>
          <cell r="CS367"/>
          <cell r="CT367"/>
          <cell r="CU367"/>
          <cell r="CV367"/>
          <cell r="CW367"/>
          <cell r="CX367">
            <v>28710.355794239727</v>
          </cell>
          <cell r="CY367">
            <v>28710.355794239727</v>
          </cell>
          <cell r="CZ367">
            <v>28710.355794239727</v>
          </cell>
          <cell r="DA367">
            <v>28710.355794239727</v>
          </cell>
          <cell r="DB367">
            <v>28710.355794239727</v>
          </cell>
          <cell r="DC367">
            <v>28710.355794239727</v>
          </cell>
          <cell r="DD367">
            <v>28710.355794239727</v>
          </cell>
          <cell r="DE367">
            <v>28710.355794239727</v>
          </cell>
          <cell r="DF367">
            <v>28710.355794239727</v>
          </cell>
          <cell r="DG367">
            <v>28710.355794239727</v>
          </cell>
          <cell r="DH367">
            <v>28710.355794239727</v>
          </cell>
          <cell r="DI367">
            <v>28710.355794239727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0</v>
          </cell>
          <cell r="DO367">
            <v>0</v>
          </cell>
          <cell r="DP367">
            <v>0</v>
          </cell>
          <cell r="DQ367">
            <v>0</v>
          </cell>
          <cell r="DR367">
            <v>0</v>
          </cell>
          <cell r="DS367">
            <v>0</v>
          </cell>
          <cell r="DT367">
            <v>0</v>
          </cell>
          <cell r="DU367">
            <v>0</v>
          </cell>
          <cell r="DV367"/>
          <cell r="DW367"/>
          <cell r="DX367"/>
          <cell r="DY367"/>
          <cell r="DZ367"/>
          <cell r="EA367"/>
          <cell r="EB367"/>
          <cell r="EC367"/>
          <cell r="ED367"/>
          <cell r="EE367"/>
          <cell r="EF367"/>
          <cell r="EG367"/>
          <cell r="EH367"/>
          <cell r="EI367"/>
          <cell r="EJ367"/>
          <cell r="EK367"/>
          <cell r="EL367"/>
          <cell r="EM367"/>
          <cell r="EN367"/>
          <cell r="EO367"/>
          <cell r="EP367"/>
          <cell r="EQ367"/>
          <cell r="ER367"/>
          <cell r="ES367"/>
        </row>
        <row r="368">
          <cell r="A368"/>
          <cell r="B368"/>
          <cell r="C368">
            <v>441</v>
          </cell>
          <cell r="D368" t="str">
            <v>44p</v>
          </cell>
          <cell r="E368" t="str">
            <v>Kapitalni budžet</v>
          </cell>
          <cell r="F368"/>
          <cell r="G368"/>
          <cell r="H368"/>
          <cell r="I368"/>
          <cell r="J368"/>
          <cell r="K368"/>
          <cell r="L368"/>
          <cell r="M368"/>
          <cell r="N368"/>
          <cell r="O368"/>
          <cell r="P368"/>
          <cell r="Q368"/>
          <cell r="R368"/>
          <cell r="S368"/>
          <cell r="T368"/>
          <cell r="U368"/>
          <cell r="V368"/>
          <cell r="W368"/>
          <cell r="X368"/>
          <cell r="Y368"/>
          <cell r="Z368"/>
          <cell r="AA368"/>
          <cell r="AB368"/>
          <cell r="AC368"/>
          <cell r="AD368"/>
          <cell r="AE368"/>
          <cell r="AF368"/>
          <cell r="AG368"/>
          <cell r="AH368"/>
          <cell r="AI368"/>
          <cell r="AJ368"/>
          <cell r="AK368"/>
          <cell r="AL368"/>
          <cell r="AM368"/>
          <cell r="AN368"/>
          <cell r="AO368"/>
          <cell r="AP368"/>
          <cell r="AQ368"/>
          <cell r="AR368"/>
          <cell r="AS368"/>
          <cell r="AT368"/>
          <cell r="AU368"/>
          <cell r="AV368"/>
          <cell r="AW368"/>
          <cell r="AX368"/>
          <cell r="AY368"/>
          <cell r="AZ368"/>
          <cell r="BA368"/>
          <cell r="BB368"/>
          <cell r="BC368"/>
          <cell r="BD368"/>
          <cell r="BE368"/>
          <cell r="BF368"/>
          <cell r="BG368"/>
          <cell r="BH368"/>
          <cell r="BI368"/>
          <cell r="BJ368"/>
          <cell r="BK368"/>
          <cell r="BL368"/>
          <cell r="BM368"/>
          <cell r="BN368"/>
          <cell r="BO368"/>
          <cell r="BP368"/>
          <cell r="BQ368"/>
          <cell r="BR368"/>
          <cell r="BS368"/>
          <cell r="BT368"/>
          <cell r="BU368"/>
          <cell r="BV368"/>
          <cell r="BW368"/>
          <cell r="BX368"/>
          <cell r="BY368"/>
          <cell r="BZ368"/>
          <cell r="CA368"/>
          <cell r="CB368"/>
          <cell r="CC368"/>
          <cell r="CD368"/>
          <cell r="CE368"/>
          <cell r="CF368"/>
          <cell r="CG368"/>
          <cell r="CH368"/>
          <cell r="CI368"/>
          <cell r="CJ368"/>
          <cell r="CK368"/>
          <cell r="CL368"/>
          <cell r="CM368"/>
          <cell r="CN368"/>
          <cell r="CO368"/>
          <cell r="CP368"/>
          <cell r="CQ368"/>
          <cell r="CR368"/>
          <cell r="CS368"/>
          <cell r="CT368"/>
          <cell r="CU368"/>
          <cell r="CV368"/>
          <cell r="CW368"/>
          <cell r="CX368">
            <v>7522541.6666666651</v>
          </cell>
          <cell r="CY368">
            <v>7522541.6666666651</v>
          </cell>
          <cell r="CZ368">
            <v>7522541.6666666651</v>
          </cell>
          <cell r="DA368">
            <v>7522541.6666666651</v>
          </cell>
          <cell r="DB368">
            <v>7522541.6666666651</v>
          </cell>
          <cell r="DC368">
            <v>7522541.6666666651</v>
          </cell>
          <cell r="DD368">
            <v>7522541.6666666651</v>
          </cell>
          <cell r="DE368">
            <v>7522541.6666666651</v>
          </cell>
          <cell r="DF368">
            <v>7522541.6666666651</v>
          </cell>
          <cell r="DG368">
            <v>7522541.6666666651</v>
          </cell>
          <cell r="DH368">
            <v>7522541.6666666651</v>
          </cell>
          <cell r="DI368">
            <v>7522541.6666666651</v>
          </cell>
          <cell r="DJ368">
            <v>23724756.416666668</v>
          </cell>
          <cell r="DK368">
            <v>23724756.416666668</v>
          </cell>
          <cell r="DL368">
            <v>23724756.416666668</v>
          </cell>
          <cell r="DM368">
            <v>23724756.416666668</v>
          </cell>
          <cell r="DN368">
            <v>23724756.416666668</v>
          </cell>
          <cell r="DO368">
            <v>23724756.416666668</v>
          </cell>
          <cell r="DP368">
            <v>23724756.416666668</v>
          </cell>
          <cell r="DQ368">
            <v>23724756.416666668</v>
          </cell>
          <cell r="DR368">
            <v>23724756.416666668</v>
          </cell>
          <cell r="DS368">
            <v>23724756.416666668</v>
          </cell>
          <cell r="DT368">
            <v>23724756.416666668</v>
          </cell>
          <cell r="DU368">
            <v>23724756.416666668</v>
          </cell>
          <cell r="DV368">
            <v>27904816.666666668</v>
          </cell>
          <cell r="DW368">
            <v>27904816.666666668</v>
          </cell>
          <cell r="DX368">
            <v>27904816.666666668</v>
          </cell>
          <cell r="DY368">
            <v>27904816.666666668</v>
          </cell>
          <cell r="DZ368">
            <v>27904816.666666668</v>
          </cell>
          <cell r="EA368">
            <v>27904816.666666668</v>
          </cell>
          <cell r="EB368">
            <v>27904816.666666668</v>
          </cell>
          <cell r="EC368">
            <v>27904816.666666668</v>
          </cell>
          <cell r="ED368">
            <v>27904816.666666668</v>
          </cell>
          <cell r="EE368">
            <v>27904816.666666668</v>
          </cell>
          <cell r="EF368">
            <v>27904816.666666668</v>
          </cell>
          <cell r="EG368">
            <v>27904816.666666668</v>
          </cell>
          <cell r="EH368">
            <v>14153930</v>
          </cell>
          <cell r="EI368">
            <v>14153930</v>
          </cell>
          <cell r="EJ368">
            <v>14153930</v>
          </cell>
          <cell r="EK368">
            <v>14153930</v>
          </cell>
          <cell r="EL368">
            <v>14153930</v>
          </cell>
          <cell r="EM368">
            <v>14153930</v>
          </cell>
          <cell r="EN368">
            <v>33025836.670000002</v>
          </cell>
          <cell r="EO368">
            <v>33025836.670000002</v>
          </cell>
          <cell r="EP368">
            <v>33025836.670000002</v>
          </cell>
          <cell r="EQ368">
            <v>33025836.670000002</v>
          </cell>
          <cell r="ER368">
            <v>33025836.670000002</v>
          </cell>
          <cell r="ES368">
            <v>33025836.670000002</v>
          </cell>
          <cell r="ET368">
            <v>21472083.333333332</v>
          </cell>
          <cell r="EU368">
            <v>21472083.333333332</v>
          </cell>
          <cell r="EV368">
            <v>21472083.333333332</v>
          </cell>
          <cell r="EW368">
            <v>21472083.333333332</v>
          </cell>
          <cell r="EX368">
            <v>21472083.333333332</v>
          </cell>
          <cell r="EY368">
            <v>21472083.333333332</v>
          </cell>
          <cell r="EZ368">
            <v>26990416.666666664</v>
          </cell>
          <cell r="FA368">
            <v>26990416.666666664</v>
          </cell>
          <cell r="FB368">
            <v>26315416.666666701</v>
          </cell>
          <cell r="FC368">
            <v>26315416.666666701</v>
          </cell>
          <cell r="FD368">
            <v>26815416.670000002</v>
          </cell>
          <cell r="FE368">
            <v>26815416.66</v>
          </cell>
          <cell r="FF368">
            <v>26743749.989999995</v>
          </cell>
          <cell r="FG368">
            <v>26743749.989999995</v>
          </cell>
          <cell r="FH368">
            <v>26743749.989999995</v>
          </cell>
          <cell r="FI368">
            <v>26743749.989999995</v>
          </cell>
          <cell r="FJ368">
            <v>26743749.989999995</v>
          </cell>
          <cell r="FK368">
            <v>26743749.989999995</v>
          </cell>
          <cell r="FL368">
            <v>26743749.989999995</v>
          </cell>
          <cell r="FM368">
            <v>26743749.989999995</v>
          </cell>
          <cell r="FN368">
            <v>26743749.989999995</v>
          </cell>
          <cell r="FO368">
            <v>26743749.989999995</v>
          </cell>
          <cell r="FP368">
            <v>14243749.989999998</v>
          </cell>
          <cell r="FQ368">
            <v>14243750.109999999</v>
          </cell>
          <cell r="FR368">
            <v>320925000</v>
          </cell>
        </row>
        <row r="369">
          <cell r="A369"/>
          <cell r="B369"/>
          <cell r="C369">
            <v>441</v>
          </cell>
          <cell r="D369" t="str">
            <v>440p</v>
          </cell>
          <cell r="E369" t="str">
            <v>Kapitalni izdaci u tekućem budžetu</v>
          </cell>
          <cell r="F369"/>
          <cell r="G369"/>
          <cell r="H369"/>
          <cell r="I369"/>
          <cell r="J369"/>
          <cell r="K369"/>
          <cell r="L369"/>
          <cell r="M369"/>
          <cell r="N369"/>
          <cell r="O369"/>
          <cell r="P369"/>
          <cell r="Q369"/>
          <cell r="R369"/>
          <cell r="S369"/>
          <cell r="T369"/>
          <cell r="U369"/>
          <cell r="V369"/>
          <cell r="W369"/>
          <cell r="X369"/>
          <cell r="Y369"/>
          <cell r="Z369"/>
          <cell r="AA369"/>
          <cell r="AB369"/>
          <cell r="AC369"/>
          <cell r="AD369"/>
          <cell r="AE369"/>
          <cell r="AF369"/>
          <cell r="AG369"/>
          <cell r="AH369"/>
          <cell r="AI369"/>
          <cell r="AJ369"/>
          <cell r="AK369"/>
          <cell r="AL369"/>
          <cell r="AM369"/>
          <cell r="AN369"/>
          <cell r="AO369"/>
          <cell r="AP369"/>
          <cell r="AQ369"/>
          <cell r="AR369"/>
          <cell r="AS369"/>
          <cell r="AT369"/>
          <cell r="AU369"/>
          <cell r="AV369"/>
          <cell r="AW369"/>
          <cell r="AX369"/>
          <cell r="AY369"/>
          <cell r="AZ369"/>
          <cell r="BA369"/>
          <cell r="BB369"/>
          <cell r="BC369"/>
          <cell r="BD369"/>
          <cell r="BE369"/>
          <cell r="BF369"/>
          <cell r="BG369"/>
          <cell r="BH369"/>
          <cell r="BI369"/>
          <cell r="BJ369"/>
          <cell r="BK369"/>
          <cell r="BL369"/>
          <cell r="BM369"/>
          <cell r="BN369"/>
          <cell r="BO369"/>
          <cell r="BP369"/>
          <cell r="BQ369"/>
          <cell r="BR369"/>
          <cell r="BS369"/>
          <cell r="BT369"/>
          <cell r="BU369"/>
          <cell r="BV369"/>
          <cell r="BW369"/>
          <cell r="BX369"/>
          <cell r="BY369"/>
          <cell r="BZ369"/>
          <cell r="CA369"/>
          <cell r="CB369"/>
          <cell r="CC369"/>
          <cell r="CD369"/>
          <cell r="CE369"/>
          <cell r="CF369"/>
          <cell r="CG369"/>
          <cell r="CH369"/>
          <cell r="CI369"/>
          <cell r="CJ369"/>
          <cell r="CK369"/>
          <cell r="CL369">
            <v>5664403.9874999989</v>
          </cell>
          <cell r="CM369">
            <v>5664403.9874999989</v>
          </cell>
          <cell r="CN369">
            <v>5664403.9874999989</v>
          </cell>
          <cell r="CO369">
            <v>5664403.9874999989</v>
          </cell>
          <cell r="CP369">
            <v>5664403.9874999989</v>
          </cell>
          <cell r="CQ369">
            <v>5664403.9874999989</v>
          </cell>
          <cell r="CR369">
            <v>5664403.9874999989</v>
          </cell>
          <cell r="CS369">
            <v>5664403.9874999989</v>
          </cell>
          <cell r="CT369">
            <v>5664403.9874999989</v>
          </cell>
          <cell r="CU369">
            <v>5664403.9874999989</v>
          </cell>
          <cell r="CV369">
            <v>5664403.9874999989</v>
          </cell>
          <cell r="CW369">
            <v>5664403.9874999989</v>
          </cell>
          <cell r="CX369">
            <v>862330.27666666661</v>
          </cell>
          <cell r="CY369">
            <v>862330.27666666661</v>
          </cell>
          <cell r="CZ369">
            <v>862330.27666666661</v>
          </cell>
          <cell r="DA369">
            <v>862330.27666666661</v>
          </cell>
          <cell r="DB369">
            <v>862330.27666666661</v>
          </cell>
          <cell r="DC369">
            <v>862330.27666666661</v>
          </cell>
          <cell r="DD369">
            <v>862330.27666666661</v>
          </cell>
          <cell r="DE369">
            <v>862330.27666666661</v>
          </cell>
          <cell r="DF369">
            <v>862330.27666666661</v>
          </cell>
          <cell r="DG369">
            <v>862330.27666666661</v>
          </cell>
          <cell r="DH369">
            <v>862330.27666666661</v>
          </cell>
          <cell r="DI369">
            <v>862330.27666666661</v>
          </cell>
          <cell r="DJ369">
            <v>1154156.4341666666</v>
          </cell>
          <cell r="DK369">
            <v>1154156.4341666666</v>
          </cell>
          <cell r="DL369">
            <v>1154156.4341666666</v>
          </cell>
          <cell r="DM369">
            <v>1154156.4341666666</v>
          </cell>
          <cell r="DN369">
            <v>1154156.4341666666</v>
          </cell>
          <cell r="DO369">
            <v>1154156.4341666666</v>
          </cell>
          <cell r="DP369">
            <v>1154156.4341666666</v>
          </cell>
          <cell r="DQ369">
            <v>1154156.4341666666</v>
          </cell>
          <cell r="DR369">
            <v>1154156.4341666666</v>
          </cell>
          <cell r="DS369">
            <v>1154156.4341666666</v>
          </cell>
          <cell r="DT369">
            <v>1154156.4341666666</v>
          </cell>
          <cell r="DU369">
            <v>1154156.4341666666</v>
          </cell>
          <cell r="DV369">
            <v>3369359.2083333335</v>
          </cell>
          <cell r="DW369">
            <v>3369359.2083333335</v>
          </cell>
          <cell r="DX369">
            <v>3369359.2083333335</v>
          </cell>
          <cell r="DY369">
            <v>3369359.2083333335</v>
          </cell>
          <cell r="DZ369">
            <v>3369359.2083333335</v>
          </cell>
          <cell r="EA369">
            <v>3369359.2083333335</v>
          </cell>
          <cell r="EB369">
            <v>3369359.2083333335</v>
          </cell>
          <cell r="EC369">
            <v>3369359.2083333335</v>
          </cell>
          <cell r="ED369">
            <v>3369359.2083333335</v>
          </cell>
          <cell r="EE369">
            <v>3369359.2083333335</v>
          </cell>
          <cell r="EF369">
            <v>3369359.2083333335</v>
          </cell>
          <cell r="EG369">
            <v>3369359.2083333335</v>
          </cell>
          <cell r="EH369">
            <v>2407128.2200000002</v>
          </cell>
          <cell r="EI369">
            <v>2407128.2200000002</v>
          </cell>
          <cell r="EJ369">
            <v>2407128.2200000002</v>
          </cell>
          <cell r="EK369">
            <v>2407128.2200000002</v>
          </cell>
          <cell r="EL369">
            <v>2407128.2200000002</v>
          </cell>
          <cell r="EM369">
            <v>2407128.2200000002</v>
          </cell>
          <cell r="EN369">
            <v>3610692.33</v>
          </cell>
          <cell r="EO369">
            <v>3610692.33</v>
          </cell>
          <cell r="EP369">
            <v>3610692.33</v>
          </cell>
          <cell r="EQ369">
            <v>3610692.33</v>
          </cell>
          <cell r="ER369">
            <v>3610692.33</v>
          </cell>
          <cell r="ES369">
            <v>3610692.33</v>
          </cell>
          <cell r="ET369">
            <v>3322124.294666667</v>
          </cell>
          <cell r="EU369">
            <v>3322124.294666667</v>
          </cell>
          <cell r="EV369">
            <v>3322124.294666667</v>
          </cell>
          <cell r="EW369">
            <v>3322124.294666667</v>
          </cell>
          <cell r="EX369">
            <v>3522124.2900000066</v>
          </cell>
          <cell r="EY369">
            <v>3322124.294666667</v>
          </cell>
          <cell r="EZ369">
            <v>4983186.4420000007</v>
          </cell>
          <cell r="FA369">
            <v>4983186.4420000007</v>
          </cell>
          <cell r="FB369">
            <v>5687111.6931666648</v>
          </cell>
          <cell r="FC369">
            <v>5687111.6931666648</v>
          </cell>
          <cell r="FD369">
            <v>5687111.6931666601</v>
          </cell>
          <cell r="FE369">
            <v>5687111.6931666601</v>
          </cell>
          <cell r="FF369">
            <v>4812459.1475000009</v>
          </cell>
          <cell r="FG369">
            <v>5271044.0675000008</v>
          </cell>
          <cell r="FH369">
            <v>5043677.4375000009</v>
          </cell>
          <cell r="FI369">
            <v>5031733.3975000009</v>
          </cell>
          <cell r="FJ369">
            <v>4720622.4975000015</v>
          </cell>
          <cell r="FK369">
            <v>4690580.477500001</v>
          </cell>
          <cell r="FL369">
            <v>5014205.3275000015</v>
          </cell>
          <cell r="FM369">
            <v>4967667.1475000018</v>
          </cell>
          <cell r="FN369">
            <v>4972709.1475000018</v>
          </cell>
          <cell r="FO369">
            <v>4947709.1475000018</v>
          </cell>
          <cell r="FP369">
            <v>4786209.1475000018</v>
          </cell>
          <cell r="FQ369">
            <v>4798442.6775000012</v>
          </cell>
          <cell r="FR369">
            <v>56657059.620000012</v>
          </cell>
        </row>
        <row r="370">
          <cell r="D370" t="str">
            <v>4411p</v>
          </cell>
          <cell r="E370" t="str">
            <v>Izdaci za infrastrukturu opšeg značaja</v>
          </cell>
          <cell r="F370"/>
          <cell r="G370"/>
          <cell r="H370"/>
          <cell r="I370"/>
          <cell r="J370"/>
          <cell r="K370"/>
          <cell r="L370"/>
          <cell r="M370"/>
          <cell r="N370"/>
          <cell r="O370"/>
          <cell r="P370"/>
          <cell r="Q370"/>
          <cell r="R370"/>
          <cell r="S370"/>
          <cell r="T370"/>
          <cell r="U370"/>
          <cell r="V370"/>
          <cell r="W370"/>
          <cell r="X370"/>
          <cell r="Y370"/>
          <cell r="Z370"/>
          <cell r="AA370"/>
          <cell r="AB370"/>
          <cell r="AC370"/>
          <cell r="AD370"/>
          <cell r="AE370"/>
          <cell r="AF370"/>
          <cell r="AG370"/>
          <cell r="AH370"/>
          <cell r="AI370"/>
          <cell r="AJ370"/>
          <cell r="AK370"/>
          <cell r="AL370"/>
          <cell r="AM370"/>
          <cell r="AN370"/>
          <cell r="AO370"/>
          <cell r="AP370"/>
          <cell r="AQ370"/>
          <cell r="AR370"/>
          <cell r="AS370"/>
          <cell r="AT370"/>
          <cell r="AU370"/>
          <cell r="AV370"/>
          <cell r="AW370"/>
          <cell r="AX370"/>
          <cell r="AY370"/>
          <cell r="AZ370"/>
          <cell r="BA370"/>
          <cell r="BB370"/>
          <cell r="BC370"/>
          <cell r="BD370"/>
          <cell r="BE370"/>
          <cell r="BF370"/>
          <cell r="BG370"/>
          <cell r="BH370"/>
          <cell r="BI370"/>
          <cell r="BJ370"/>
          <cell r="BK370"/>
          <cell r="BL370"/>
          <cell r="BM370"/>
          <cell r="BN370"/>
          <cell r="BO370"/>
          <cell r="BP370"/>
          <cell r="BQ370"/>
          <cell r="BR370"/>
          <cell r="BS370"/>
          <cell r="BT370"/>
          <cell r="BU370"/>
          <cell r="BV370"/>
          <cell r="BW370"/>
          <cell r="BX370"/>
          <cell r="BY370"/>
          <cell r="BZ370"/>
          <cell r="CA370"/>
          <cell r="CB370"/>
          <cell r="CC370"/>
          <cell r="CD370"/>
          <cell r="CE370"/>
          <cell r="CF370"/>
          <cell r="CG370"/>
          <cell r="CH370"/>
          <cell r="CI370"/>
          <cell r="CJ370"/>
          <cell r="CK370"/>
          <cell r="CL370">
            <v>2236700</v>
          </cell>
          <cell r="CM370">
            <v>2236700</v>
          </cell>
          <cell r="CN370">
            <v>2236700</v>
          </cell>
          <cell r="CO370">
            <v>2236700</v>
          </cell>
          <cell r="CP370">
            <v>2236700</v>
          </cell>
          <cell r="CQ370">
            <v>2236700</v>
          </cell>
          <cell r="CR370">
            <v>2236700</v>
          </cell>
          <cell r="CS370">
            <v>2236700</v>
          </cell>
          <cell r="CT370">
            <v>2236700</v>
          </cell>
          <cell r="CU370">
            <v>2236700</v>
          </cell>
          <cell r="CV370">
            <v>2236700</v>
          </cell>
          <cell r="CW370">
            <v>2236700</v>
          </cell>
          <cell r="CX370">
            <v>0</v>
          </cell>
          <cell r="CY370">
            <v>0</v>
          </cell>
          <cell r="CZ370">
            <v>0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12291.666666666666</v>
          </cell>
          <cell r="DK370">
            <v>12291.666666666666</v>
          </cell>
          <cell r="DL370">
            <v>12291.666666666666</v>
          </cell>
          <cell r="DM370">
            <v>12291.666666666666</v>
          </cell>
          <cell r="DN370">
            <v>12291.666666666666</v>
          </cell>
          <cell r="DO370">
            <v>12291.666666666666</v>
          </cell>
          <cell r="DP370">
            <v>12291.666666666666</v>
          </cell>
          <cell r="DQ370">
            <v>12291.666666666666</v>
          </cell>
          <cell r="DR370">
            <v>12291.666666666666</v>
          </cell>
          <cell r="DS370">
            <v>12291.666666666666</v>
          </cell>
          <cell r="DT370">
            <v>12291.666666666666</v>
          </cell>
          <cell r="DU370">
            <v>12291.666666666666</v>
          </cell>
          <cell r="DV370"/>
          <cell r="DW370"/>
          <cell r="DX370"/>
          <cell r="DY370"/>
          <cell r="DZ370"/>
          <cell r="EA370"/>
          <cell r="EB370"/>
          <cell r="EC370"/>
          <cell r="ED370"/>
          <cell r="EE370"/>
          <cell r="EF370"/>
          <cell r="EG370"/>
          <cell r="EH370"/>
          <cell r="EI370"/>
          <cell r="EJ370"/>
          <cell r="EK370"/>
          <cell r="EL370"/>
          <cell r="EM370"/>
          <cell r="EN370"/>
          <cell r="EO370"/>
          <cell r="EP370"/>
          <cell r="EQ370"/>
          <cell r="ER370"/>
          <cell r="ES370"/>
        </row>
        <row r="371">
          <cell r="D371" t="str">
            <v>4412p</v>
          </cell>
          <cell r="E371" t="str">
            <v>Izdaci za lokalnu infrastrukturu</v>
          </cell>
          <cell r="F371"/>
          <cell r="G371"/>
          <cell r="H371"/>
          <cell r="I371"/>
          <cell r="J371"/>
          <cell r="K371"/>
          <cell r="L371"/>
          <cell r="M371"/>
          <cell r="N371"/>
          <cell r="O371"/>
          <cell r="P371"/>
          <cell r="Q371"/>
          <cell r="R371"/>
          <cell r="S371"/>
          <cell r="T371"/>
          <cell r="U371"/>
          <cell r="V371"/>
          <cell r="W371"/>
          <cell r="X371"/>
          <cell r="Y371"/>
          <cell r="Z371"/>
          <cell r="AA371"/>
          <cell r="AB371"/>
          <cell r="AC371"/>
          <cell r="AD371"/>
          <cell r="AE371"/>
          <cell r="AF371"/>
          <cell r="AG371"/>
          <cell r="AH371"/>
          <cell r="AI371"/>
          <cell r="AJ371"/>
          <cell r="AK371"/>
          <cell r="AL371"/>
          <cell r="AM371"/>
          <cell r="AN371"/>
          <cell r="AO371"/>
          <cell r="AP371"/>
          <cell r="AQ371"/>
          <cell r="AR371"/>
          <cell r="AS371"/>
          <cell r="AT371"/>
          <cell r="AU371"/>
          <cell r="AV371"/>
          <cell r="AW371"/>
          <cell r="AX371"/>
          <cell r="AY371"/>
          <cell r="AZ371"/>
          <cell r="BA371"/>
          <cell r="BB371"/>
          <cell r="BC371"/>
          <cell r="BD371"/>
          <cell r="BE371"/>
          <cell r="BF371"/>
          <cell r="BG371"/>
          <cell r="BH371"/>
          <cell r="BI371"/>
          <cell r="BJ371"/>
          <cell r="BK371"/>
          <cell r="BL371"/>
          <cell r="BM371"/>
          <cell r="BN371"/>
          <cell r="BO371"/>
          <cell r="BP371"/>
          <cell r="BQ371"/>
          <cell r="BR371"/>
          <cell r="BS371"/>
          <cell r="BT371"/>
          <cell r="BU371"/>
          <cell r="BV371"/>
          <cell r="BW371"/>
          <cell r="BX371"/>
          <cell r="BY371"/>
          <cell r="BZ371"/>
          <cell r="CA371"/>
          <cell r="CB371"/>
          <cell r="CC371"/>
          <cell r="CD371"/>
          <cell r="CE371"/>
          <cell r="CF371"/>
          <cell r="CG371"/>
          <cell r="CH371"/>
          <cell r="CI371"/>
          <cell r="CJ371"/>
          <cell r="CK371"/>
          <cell r="CL371">
            <v>594416.66666666663</v>
          </cell>
          <cell r="CM371">
            <v>594416.66666666663</v>
          </cell>
          <cell r="CN371">
            <v>594416.66666666663</v>
          </cell>
          <cell r="CO371">
            <v>594416.66666666663</v>
          </cell>
          <cell r="CP371">
            <v>594416.66666666663</v>
          </cell>
          <cell r="CQ371">
            <v>594416.66666666663</v>
          </cell>
          <cell r="CR371">
            <v>594416.66666666663</v>
          </cell>
          <cell r="CS371">
            <v>594416.66666666663</v>
          </cell>
          <cell r="CT371">
            <v>594416.66666666663</v>
          </cell>
          <cell r="CU371">
            <v>594416.66666666663</v>
          </cell>
          <cell r="CV371">
            <v>594416.66666666663</v>
          </cell>
          <cell r="CW371">
            <v>594416.66666666663</v>
          </cell>
          <cell r="CX371">
            <v>117613.29480916439</v>
          </cell>
          <cell r="CY371">
            <v>117613.29480916439</v>
          </cell>
          <cell r="CZ371">
            <v>117613.29480916439</v>
          </cell>
          <cell r="DA371">
            <v>117613.29480916439</v>
          </cell>
          <cell r="DB371">
            <v>117613.29480916439</v>
          </cell>
          <cell r="DC371">
            <v>117613.29480916439</v>
          </cell>
          <cell r="DD371">
            <v>117613.29480916439</v>
          </cell>
          <cell r="DE371">
            <v>117613.29480916439</v>
          </cell>
          <cell r="DF371">
            <v>117613.29480916439</v>
          </cell>
          <cell r="DG371">
            <v>117613.29480916439</v>
          </cell>
          <cell r="DH371">
            <v>117613.29480916439</v>
          </cell>
          <cell r="DI371">
            <v>117613.29480916439</v>
          </cell>
          <cell r="DJ371">
            <v>107500</v>
          </cell>
          <cell r="DK371">
            <v>107500</v>
          </cell>
          <cell r="DL371">
            <v>107500</v>
          </cell>
          <cell r="DM371">
            <v>107500</v>
          </cell>
          <cell r="DN371">
            <v>107500</v>
          </cell>
          <cell r="DO371">
            <v>107500</v>
          </cell>
          <cell r="DP371">
            <v>107500</v>
          </cell>
          <cell r="DQ371">
            <v>107500</v>
          </cell>
          <cell r="DR371">
            <v>107500</v>
          </cell>
          <cell r="DS371">
            <v>107500</v>
          </cell>
          <cell r="DT371">
            <v>107500</v>
          </cell>
          <cell r="DU371">
            <v>107500</v>
          </cell>
          <cell r="DV371"/>
          <cell r="DW371"/>
          <cell r="DX371"/>
          <cell r="DY371"/>
          <cell r="DZ371"/>
          <cell r="EA371"/>
          <cell r="EB371"/>
          <cell r="EC371"/>
          <cell r="ED371"/>
          <cell r="EE371"/>
          <cell r="EF371"/>
          <cell r="EG371"/>
          <cell r="EH371"/>
          <cell r="EI371"/>
          <cell r="EJ371"/>
          <cell r="EK371"/>
          <cell r="EL371"/>
          <cell r="EM371"/>
          <cell r="EN371"/>
          <cell r="EO371"/>
          <cell r="EP371"/>
          <cell r="EQ371"/>
          <cell r="ER371"/>
          <cell r="ES371"/>
        </row>
        <row r="372">
          <cell r="D372" t="str">
            <v>4413p</v>
          </cell>
          <cell r="E372" t="str">
            <v>Izdaci za građevinske objekte</v>
          </cell>
          <cell r="F372"/>
          <cell r="G372"/>
          <cell r="H372"/>
          <cell r="I372"/>
          <cell r="J372"/>
          <cell r="K372"/>
          <cell r="L372"/>
          <cell r="M372"/>
          <cell r="N372"/>
          <cell r="O372"/>
          <cell r="P372"/>
          <cell r="Q372"/>
          <cell r="R372"/>
          <cell r="S372"/>
          <cell r="T372"/>
          <cell r="U372"/>
          <cell r="V372"/>
          <cell r="W372"/>
          <cell r="X372"/>
          <cell r="Y372"/>
          <cell r="Z372"/>
          <cell r="AA372"/>
          <cell r="AB372"/>
          <cell r="AC372"/>
          <cell r="AD372"/>
          <cell r="AE372"/>
          <cell r="AF372"/>
          <cell r="AG372"/>
          <cell r="AH372"/>
          <cell r="AI372"/>
          <cell r="AJ372"/>
          <cell r="AK372"/>
          <cell r="AL372"/>
          <cell r="AM372"/>
          <cell r="AN372"/>
          <cell r="AO372"/>
          <cell r="AP372"/>
          <cell r="AQ372"/>
          <cell r="AR372"/>
          <cell r="AS372"/>
          <cell r="AT372"/>
          <cell r="AU372"/>
          <cell r="AV372"/>
          <cell r="AW372"/>
          <cell r="AX372"/>
          <cell r="AY372"/>
          <cell r="AZ372"/>
          <cell r="BA372"/>
          <cell r="BB372"/>
          <cell r="BC372"/>
          <cell r="BD372"/>
          <cell r="BE372"/>
          <cell r="BF372"/>
          <cell r="BG372"/>
          <cell r="BH372"/>
          <cell r="BI372"/>
          <cell r="BJ372"/>
          <cell r="BK372"/>
          <cell r="BL372"/>
          <cell r="BM372"/>
          <cell r="BN372"/>
          <cell r="BO372"/>
          <cell r="BP372"/>
          <cell r="BQ372"/>
          <cell r="BR372"/>
          <cell r="BS372"/>
          <cell r="BT372"/>
          <cell r="BU372"/>
          <cell r="BV372"/>
          <cell r="BW372"/>
          <cell r="BX372"/>
          <cell r="BY372"/>
          <cell r="BZ372"/>
          <cell r="CA372"/>
          <cell r="CB372"/>
          <cell r="CC372"/>
          <cell r="CD372"/>
          <cell r="CE372"/>
          <cell r="CF372"/>
          <cell r="CG372"/>
          <cell r="CH372"/>
          <cell r="CI372"/>
          <cell r="CJ372"/>
          <cell r="CK372"/>
          <cell r="CL372">
            <v>2233758.3333333335</v>
          </cell>
          <cell r="CM372">
            <v>2233758.3333333335</v>
          </cell>
          <cell r="CN372">
            <v>2233758.3333333335</v>
          </cell>
          <cell r="CO372">
            <v>2233758.3333333335</v>
          </cell>
          <cell r="CP372">
            <v>2233758.3333333335</v>
          </cell>
          <cell r="CQ372">
            <v>2233758.3333333335</v>
          </cell>
          <cell r="CR372">
            <v>2233758.3333333335</v>
          </cell>
          <cell r="CS372">
            <v>2233758.3333333335</v>
          </cell>
          <cell r="CT372">
            <v>2233758.3333333335</v>
          </cell>
          <cell r="CU372">
            <v>2233758.3333333335</v>
          </cell>
          <cell r="CV372">
            <v>2233758.3333333335</v>
          </cell>
          <cell r="CW372">
            <v>2233758.3333333335</v>
          </cell>
          <cell r="CX372">
            <v>79324.214022424232</v>
          </cell>
          <cell r="CY372">
            <v>79324.214022424232</v>
          </cell>
          <cell r="CZ372">
            <v>79324.214022424232</v>
          </cell>
          <cell r="DA372">
            <v>79324.214022424232</v>
          </cell>
          <cell r="DB372">
            <v>79324.214022424232</v>
          </cell>
          <cell r="DC372">
            <v>79324.214022424232</v>
          </cell>
          <cell r="DD372">
            <v>79324.214022424232</v>
          </cell>
          <cell r="DE372">
            <v>79324.214022424232</v>
          </cell>
          <cell r="DF372">
            <v>79324.214022424232</v>
          </cell>
          <cell r="DG372">
            <v>79324.214022424232</v>
          </cell>
          <cell r="DH372">
            <v>79324.214022424232</v>
          </cell>
          <cell r="DI372">
            <v>79324.214022424232</v>
          </cell>
          <cell r="DJ372">
            <v>97158.333333333328</v>
          </cell>
          <cell r="DK372">
            <v>97158.333333333328</v>
          </cell>
          <cell r="DL372">
            <v>97158.333333333328</v>
          </cell>
          <cell r="DM372">
            <v>97158.333333333328</v>
          </cell>
          <cell r="DN372">
            <v>97158.333333333328</v>
          </cell>
          <cell r="DO372">
            <v>97158.333333333328</v>
          </cell>
          <cell r="DP372">
            <v>97158.333333333328</v>
          </cell>
          <cell r="DQ372">
            <v>97158.333333333328</v>
          </cell>
          <cell r="DR372">
            <v>97158.333333333328</v>
          </cell>
          <cell r="DS372">
            <v>97158.333333333328</v>
          </cell>
          <cell r="DT372">
            <v>97158.333333333328</v>
          </cell>
          <cell r="DU372">
            <v>97158.333333333328</v>
          </cell>
          <cell r="DV372"/>
          <cell r="DW372"/>
          <cell r="DX372"/>
          <cell r="DY372"/>
          <cell r="DZ372"/>
          <cell r="EA372"/>
          <cell r="EB372"/>
          <cell r="EC372"/>
          <cell r="ED372"/>
          <cell r="EE372"/>
          <cell r="EF372"/>
          <cell r="EG372"/>
          <cell r="EH372"/>
          <cell r="EI372"/>
          <cell r="EJ372"/>
          <cell r="EK372"/>
          <cell r="EL372"/>
          <cell r="EM372"/>
          <cell r="EN372"/>
          <cell r="EO372"/>
          <cell r="EP372"/>
          <cell r="EQ372"/>
          <cell r="ER372"/>
          <cell r="ES372"/>
        </row>
        <row r="373">
          <cell r="D373" t="str">
            <v>4414p</v>
          </cell>
          <cell r="E373" t="str">
            <v>Izdaci za uređenje zemljišta</v>
          </cell>
          <cell r="F373"/>
          <cell r="G373"/>
          <cell r="H373"/>
          <cell r="I373"/>
          <cell r="J373"/>
          <cell r="K373"/>
          <cell r="L373"/>
          <cell r="M373"/>
          <cell r="N373"/>
          <cell r="O373"/>
          <cell r="P373"/>
          <cell r="Q373"/>
          <cell r="R373"/>
          <cell r="S373"/>
          <cell r="T373"/>
          <cell r="U373"/>
          <cell r="V373"/>
          <cell r="W373"/>
          <cell r="X373"/>
          <cell r="Y373"/>
          <cell r="Z373"/>
          <cell r="AA373"/>
          <cell r="AB373"/>
          <cell r="AC373"/>
          <cell r="AD373"/>
          <cell r="AE373"/>
          <cell r="AF373"/>
          <cell r="AG373"/>
          <cell r="AH373"/>
          <cell r="AI373"/>
          <cell r="AJ373"/>
          <cell r="AK373"/>
          <cell r="AL373"/>
          <cell r="AM373"/>
          <cell r="AN373"/>
          <cell r="AO373"/>
          <cell r="AP373"/>
          <cell r="AQ373"/>
          <cell r="AR373"/>
          <cell r="AS373"/>
          <cell r="AT373"/>
          <cell r="AU373"/>
          <cell r="AV373"/>
          <cell r="AW373"/>
          <cell r="AX373"/>
          <cell r="AY373"/>
          <cell r="AZ373"/>
          <cell r="BA373"/>
          <cell r="BB373"/>
          <cell r="BC373"/>
          <cell r="BD373"/>
          <cell r="BE373"/>
          <cell r="BF373"/>
          <cell r="BG373"/>
          <cell r="BH373"/>
          <cell r="BI373"/>
          <cell r="BJ373"/>
          <cell r="BK373"/>
          <cell r="BL373"/>
          <cell r="BM373"/>
          <cell r="BN373"/>
          <cell r="BO373"/>
          <cell r="BP373"/>
          <cell r="BQ373"/>
          <cell r="BR373"/>
          <cell r="BS373"/>
          <cell r="BT373"/>
          <cell r="BU373"/>
          <cell r="BV373"/>
          <cell r="BW373"/>
          <cell r="BX373"/>
          <cell r="BY373"/>
          <cell r="BZ373"/>
          <cell r="CA373"/>
          <cell r="CB373"/>
          <cell r="CC373"/>
          <cell r="CD373"/>
          <cell r="CE373"/>
          <cell r="CF373"/>
          <cell r="CG373"/>
          <cell r="CH373"/>
          <cell r="CI373"/>
          <cell r="CJ373"/>
          <cell r="CK373"/>
          <cell r="CL373">
            <v>54350</v>
          </cell>
          <cell r="CM373">
            <v>54350</v>
          </cell>
          <cell r="CN373">
            <v>54350</v>
          </cell>
          <cell r="CO373">
            <v>54350</v>
          </cell>
          <cell r="CP373">
            <v>54350</v>
          </cell>
          <cell r="CQ373">
            <v>54350</v>
          </cell>
          <cell r="CR373">
            <v>54350</v>
          </cell>
          <cell r="CS373">
            <v>54350</v>
          </cell>
          <cell r="CT373">
            <v>54350</v>
          </cell>
          <cell r="CU373">
            <v>54350</v>
          </cell>
          <cell r="CV373">
            <v>54350</v>
          </cell>
          <cell r="CW373">
            <v>54350</v>
          </cell>
          <cell r="CX373">
            <v>51249.018233773408</v>
          </cell>
          <cell r="CY373">
            <v>51249.018233773408</v>
          </cell>
          <cell r="CZ373">
            <v>51249.018233773408</v>
          </cell>
          <cell r="DA373">
            <v>51249.018233773408</v>
          </cell>
          <cell r="DB373">
            <v>51249.018233773408</v>
          </cell>
          <cell r="DC373">
            <v>51249.018233773408</v>
          </cell>
          <cell r="DD373">
            <v>51249.018233773408</v>
          </cell>
          <cell r="DE373">
            <v>51249.018233773408</v>
          </cell>
          <cell r="DF373">
            <v>51249.018233773408</v>
          </cell>
          <cell r="DG373">
            <v>51249.018233773408</v>
          </cell>
          <cell r="DH373">
            <v>51249.018233773408</v>
          </cell>
          <cell r="DI373">
            <v>51249.018233773408</v>
          </cell>
          <cell r="DJ373">
            <v>52016.666666666664</v>
          </cell>
          <cell r="DK373">
            <v>52016.666666666664</v>
          </cell>
          <cell r="DL373">
            <v>52016.666666666664</v>
          </cell>
          <cell r="DM373">
            <v>52016.666666666664</v>
          </cell>
          <cell r="DN373">
            <v>52016.666666666664</v>
          </cell>
          <cell r="DO373">
            <v>52016.666666666664</v>
          </cell>
          <cell r="DP373">
            <v>52016.666666666664</v>
          </cell>
          <cell r="DQ373">
            <v>52016.666666666664</v>
          </cell>
          <cell r="DR373">
            <v>52016.666666666664</v>
          </cell>
          <cell r="DS373">
            <v>52016.666666666664</v>
          </cell>
          <cell r="DT373">
            <v>52016.666666666664</v>
          </cell>
          <cell r="DU373">
            <v>52016.666666666664</v>
          </cell>
          <cell r="DV373"/>
          <cell r="DW373"/>
          <cell r="DX373"/>
          <cell r="DY373"/>
          <cell r="DZ373"/>
          <cell r="EA373"/>
          <cell r="EB373"/>
          <cell r="EC373"/>
          <cell r="ED373"/>
          <cell r="EE373"/>
          <cell r="EF373"/>
          <cell r="EG373"/>
          <cell r="EH373"/>
          <cell r="EI373"/>
          <cell r="EJ373"/>
          <cell r="EK373"/>
          <cell r="EL373"/>
          <cell r="EM373"/>
          <cell r="EN373"/>
          <cell r="EO373"/>
          <cell r="EP373"/>
          <cell r="EQ373"/>
          <cell r="ER373"/>
          <cell r="ES373"/>
        </row>
        <row r="374">
          <cell r="D374" t="str">
            <v>4415p</v>
          </cell>
          <cell r="E374" t="str">
            <v>Izdaci za opremu</v>
          </cell>
          <cell r="F374"/>
          <cell r="G374"/>
          <cell r="H374"/>
          <cell r="I374"/>
          <cell r="J374"/>
          <cell r="K374"/>
          <cell r="L374"/>
          <cell r="M374"/>
          <cell r="N374"/>
          <cell r="O374"/>
          <cell r="P374"/>
          <cell r="Q374"/>
          <cell r="R374"/>
          <cell r="S374"/>
          <cell r="T374"/>
          <cell r="U374"/>
          <cell r="V374"/>
          <cell r="W374"/>
          <cell r="X374"/>
          <cell r="Y374"/>
          <cell r="Z374"/>
          <cell r="AA374"/>
          <cell r="AB374"/>
          <cell r="AC374"/>
          <cell r="AD374"/>
          <cell r="AE374"/>
          <cell r="AF374"/>
          <cell r="AG374"/>
          <cell r="AH374"/>
          <cell r="AI374"/>
          <cell r="AJ374"/>
          <cell r="AK374"/>
          <cell r="AL374"/>
          <cell r="AM374"/>
          <cell r="AN374"/>
          <cell r="AO374"/>
          <cell r="AP374"/>
          <cell r="AQ374"/>
          <cell r="AR374"/>
          <cell r="AS374"/>
          <cell r="AT374"/>
          <cell r="AU374"/>
          <cell r="AV374"/>
          <cell r="AW374"/>
          <cell r="AX374"/>
          <cell r="AY374"/>
          <cell r="AZ374"/>
          <cell r="BA374"/>
          <cell r="BB374"/>
          <cell r="BC374"/>
          <cell r="BD374"/>
          <cell r="BE374"/>
          <cell r="BF374"/>
          <cell r="BG374"/>
          <cell r="BH374"/>
          <cell r="BI374"/>
          <cell r="BJ374"/>
          <cell r="BK374"/>
          <cell r="BL374"/>
          <cell r="BM374"/>
          <cell r="BN374"/>
          <cell r="BO374"/>
          <cell r="BP374"/>
          <cell r="BQ374"/>
          <cell r="BR374"/>
          <cell r="BS374"/>
          <cell r="BT374"/>
          <cell r="BU374"/>
          <cell r="BV374"/>
          <cell r="BW374"/>
          <cell r="BX374"/>
          <cell r="BY374"/>
          <cell r="BZ374"/>
          <cell r="CA374"/>
          <cell r="CB374"/>
          <cell r="CC374"/>
          <cell r="CD374"/>
          <cell r="CE374"/>
          <cell r="CF374"/>
          <cell r="CG374"/>
          <cell r="CH374"/>
          <cell r="CI374"/>
          <cell r="CJ374"/>
          <cell r="CK374"/>
          <cell r="CL374">
            <v>453751.5708333333</v>
          </cell>
          <cell r="CM374">
            <v>453751.5708333333</v>
          </cell>
          <cell r="CN374">
            <v>453751.5708333333</v>
          </cell>
          <cell r="CO374">
            <v>453751.5708333333</v>
          </cell>
          <cell r="CP374">
            <v>453751.5708333333</v>
          </cell>
          <cell r="CQ374">
            <v>453751.5708333333</v>
          </cell>
          <cell r="CR374">
            <v>453751.5708333333</v>
          </cell>
          <cell r="CS374">
            <v>453751.5708333333</v>
          </cell>
          <cell r="CT374">
            <v>453751.5708333333</v>
          </cell>
          <cell r="CU374">
            <v>453751.5708333333</v>
          </cell>
          <cell r="CV374">
            <v>453751.5708333333</v>
          </cell>
          <cell r="CW374">
            <v>453751.5708333333</v>
          </cell>
          <cell r="CX374">
            <v>499741.32811873348</v>
          </cell>
          <cell r="CY374">
            <v>499741.32811873348</v>
          </cell>
          <cell r="CZ374">
            <v>499741.32811873348</v>
          </cell>
          <cell r="DA374">
            <v>499741.32811873348</v>
          </cell>
          <cell r="DB374">
            <v>499741.32811873348</v>
          </cell>
          <cell r="DC374">
            <v>499741.32811873348</v>
          </cell>
          <cell r="DD374">
            <v>499741.32811873348</v>
          </cell>
          <cell r="DE374">
            <v>499741.32811873348</v>
          </cell>
          <cell r="DF374">
            <v>499741.32811873348</v>
          </cell>
          <cell r="DG374">
            <v>499741.32811873348</v>
          </cell>
          <cell r="DH374">
            <v>499741.32811873348</v>
          </cell>
          <cell r="DI374">
            <v>499741.32811873348</v>
          </cell>
          <cell r="DJ374">
            <v>695586.18499999994</v>
          </cell>
          <cell r="DK374">
            <v>695586.18499999994</v>
          </cell>
          <cell r="DL374">
            <v>695586.18499999994</v>
          </cell>
          <cell r="DM374">
            <v>695586.18499999994</v>
          </cell>
          <cell r="DN374">
            <v>695586.18499999994</v>
          </cell>
          <cell r="DO374">
            <v>695586.18499999994</v>
          </cell>
          <cell r="DP374">
            <v>695586.18499999994</v>
          </cell>
          <cell r="DQ374">
            <v>695586.18499999994</v>
          </cell>
          <cell r="DR374">
            <v>695586.18499999994</v>
          </cell>
          <cell r="DS374">
            <v>695586.18499999994</v>
          </cell>
          <cell r="DT374">
            <v>695586.18499999994</v>
          </cell>
          <cell r="DU374">
            <v>695586.18499999994</v>
          </cell>
          <cell r="DV374"/>
          <cell r="DW374"/>
          <cell r="DX374"/>
          <cell r="DY374"/>
          <cell r="DZ374"/>
          <cell r="EA374"/>
          <cell r="EB374"/>
          <cell r="EC374"/>
          <cell r="ED374"/>
          <cell r="EE374"/>
          <cell r="EF374"/>
          <cell r="EG374"/>
          <cell r="EH374"/>
          <cell r="EI374"/>
          <cell r="EJ374"/>
          <cell r="EK374"/>
          <cell r="EL374"/>
          <cell r="EM374"/>
          <cell r="EN374"/>
          <cell r="EO374"/>
          <cell r="EP374"/>
          <cell r="EQ374"/>
          <cell r="ER374"/>
          <cell r="ES374"/>
        </row>
        <row r="375">
          <cell r="D375" t="str">
            <v>4416p</v>
          </cell>
          <cell r="E375" t="str">
            <v>Izdaci za investiciono održavanje</v>
          </cell>
          <cell r="F375"/>
          <cell r="G375"/>
          <cell r="H375"/>
          <cell r="I375"/>
          <cell r="J375"/>
          <cell r="K375"/>
          <cell r="L375"/>
          <cell r="M375"/>
          <cell r="N375"/>
          <cell r="O375"/>
          <cell r="P375"/>
          <cell r="Q375"/>
          <cell r="R375"/>
          <cell r="S375"/>
          <cell r="T375"/>
          <cell r="U375"/>
          <cell r="V375"/>
          <cell r="W375"/>
          <cell r="X375"/>
          <cell r="Y375"/>
          <cell r="Z375"/>
          <cell r="AA375"/>
          <cell r="AB375"/>
          <cell r="AC375"/>
          <cell r="AD375"/>
          <cell r="AE375"/>
          <cell r="AF375"/>
          <cell r="AG375"/>
          <cell r="AH375"/>
          <cell r="AI375"/>
          <cell r="AJ375"/>
          <cell r="AK375"/>
          <cell r="AL375"/>
          <cell r="AM375"/>
          <cell r="AN375"/>
          <cell r="AO375"/>
          <cell r="AP375"/>
          <cell r="AQ375"/>
          <cell r="AR375"/>
          <cell r="AS375"/>
          <cell r="AT375"/>
          <cell r="AU375"/>
          <cell r="AV375"/>
          <cell r="AW375"/>
          <cell r="AX375"/>
          <cell r="AY375"/>
          <cell r="AZ375"/>
          <cell r="BA375"/>
          <cell r="BB375"/>
          <cell r="BC375"/>
          <cell r="BD375"/>
          <cell r="BE375"/>
          <cell r="BF375"/>
          <cell r="BG375"/>
          <cell r="BH375"/>
          <cell r="BI375"/>
          <cell r="BJ375"/>
          <cell r="BK375"/>
          <cell r="BL375"/>
          <cell r="BM375"/>
          <cell r="BN375"/>
          <cell r="BO375"/>
          <cell r="BP375"/>
          <cell r="BQ375"/>
          <cell r="BR375"/>
          <cell r="BS375"/>
          <cell r="BT375"/>
          <cell r="BU375"/>
          <cell r="BV375"/>
          <cell r="BW375"/>
          <cell r="BX375"/>
          <cell r="BY375"/>
          <cell r="BZ375"/>
          <cell r="CA375"/>
          <cell r="CB375"/>
          <cell r="CC375"/>
          <cell r="CD375"/>
          <cell r="CE375"/>
          <cell r="CF375"/>
          <cell r="CG375"/>
          <cell r="CH375"/>
          <cell r="CI375"/>
          <cell r="CJ375"/>
          <cell r="CK375"/>
          <cell r="CL375">
            <v>83094.083333333328</v>
          </cell>
          <cell r="CM375">
            <v>83094.083333333328</v>
          </cell>
          <cell r="CN375">
            <v>83094.083333333328</v>
          </cell>
          <cell r="CO375">
            <v>83094.083333333328</v>
          </cell>
          <cell r="CP375">
            <v>83094.083333333328</v>
          </cell>
          <cell r="CQ375">
            <v>83094.083333333328</v>
          </cell>
          <cell r="CR375">
            <v>83094.083333333328</v>
          </cell>
          <cell r="CS375">
            <v>83094.083333333328</v>
          </cell>
          <cell r="CT375">
            <v>83094.083333333328</v>
          </cell>
          <cell r="CU375">
            <v>83094.083333333328</v>
          </cell>
          <cell r="CV375">
            <v>83094.083333333328</v>
          </cell>
          <cell r="CW375">
            <v>83094.083333333328</v>
          </cell>
          <cell r="CX375">
            <v>102086.89323030265</v>
          </cell>
          <cell r="CY375">
            <v>102086.89323030265</v>
          </cell>
          <cell r="CZ375">
            <v>102086.89323030265</v>
          </cell>
          <cell r="DA375">
            <v>102086.89323030265</v>
          </cell>
          <cell r="DB375">
            <v>102086.89323030265</v>
          </cell>
          <cell r="DC375">
            <v>102086.89323030265</v>
          </cell>
          <cell r="DD375">
            <v>102086.89323030265</v>
          </cell>
          <cell r="DE375">
            <v>102086.89323030265</v>
          </cell>
          <cell r="DF375">
            <v>102086.89323030265</v>
          </cell>
          <cell r="DG375">
            <v>102086.89323030265</v>
          </cell>
          <cell r="DH375">
            <v>102086.89323030265</v>
          </cell>
          <cell r="DI375">
            <v>102086.89323030265</v>
          </cell>
          <cell r="DJ375">
            <v>174020.24916666668</v>
          </cell>
          <cell r="DK375">
            <v>174020.24916666668</v>
          </cell>
          <cell r="DL375">
            <v>174020.24916666668</v>
          </cell>
          <cell r="DM375">
            <v>174020.24916666668</v>
          </cell>
          <cell r="DN375">
            <v>174020.24916666668</v>
          </cell>
          <cell r="DO375">
            <v>174020.24916666668</v>
          </cell>
          <cell r="DP375">
            <v>174020.24916666668</v>
          </cell>
          <cell r="DQ375">
            <v>174020.24916666668</v>
          </cell>
          <cell r="DR375">
            <v>174020.24916666668</v>
          </cell>
          <cell r="DS375">
            <v>174020.24916666668</v>
          </cell>
          <cell r="DT375">
            <v>174020.24916666668</v>
          </cell>
          <cell r="DU375">
            <v>174020.24916666668</v>
          </cell>
          <cell r="DV375"/>
          <cell r="DW375"/>
          <cell r="DX375"/>
          <cell r="DY375"/>
          <cell r="DZ375"/>
          <cell r="EA375"/>
          <cell r="EB375"/>
          <cell r="EC375"/>
          <cell r="ED375"/>
          <cell r="EE375"/>
          <cell r="EF375"/>
          <cell r="EG375"/>
          <cell r="EH375"/>
          <cell r="EI375"/>
          <cell r="EJ375"/>
          <cell r="EK375"/>
          <cell r="EL375"/>
          <cell r="EM375"/>
          <cell r="EN375"/>
          <cell r="EO375"/>
          <cell r="EP375"/>
          <cell r="EQ375"/>
          <cell r="ER375"/>
          <cell r="ES375"/>
        </row>
        <row r="376">
          <cell r="D376" t="str">
            <v>4417p</v>
          </cell>
          <cell r="E376" t="str">
            <v>Izdaci za zalihe</v>
          </cell>
          <cell r="F376"/>
          <cell r="G376"/>
          <cell r="H376"/>
          <cell r="I376"/>
          <cell r="J376"/>
          <cell r="K376"/>
          <cell r="L376"/>
          <cell r="M376"/>
          <cell r="N376"/>
          <cell r="O376"/>
          <cell r="P376"/>
          <cell r="Q376"/>
          <cell r="R376"/>
          <cell r="S376"/>
          <cell r="T376"/>
          <cell r="U376"/>
          <cell r="V376"/>
          <cell r="W376"/>
          <cell r="X376"/>
          <cell r="Y376"/>
          <cell r="Z376"/>
          <cell r="AA376"/>
          <cell r="AB376"/>
          <cell r="AC376"/>
          <cell r="AD376"/>
          <cell r="AE376"/>
          <cell r="AF376"/>
          <cell r="AG376"/>
          <cell r="AH376"/>
          <cell r="AI376"/>
          <cell r="AJ376"/>
          <cell r="AK376"/>
          <cell r="AL376"/>
          <cell r="AM376"/>
          <cell r="AN376"/>
          <cell r="AO376"/>
          <cell r="AP376"/>
          <cell r="AQ376"/>
          <cell r="AR376"/>
          <cell r="AS376"/>
          <cell r="AT376"/>
          <cell r="AU376"/>
          <cell r="AV376"/>
          <cell r="AW376"/>
          <cell r="AX376"/>
          <cell r="AY376"/>
          <cell r="AZ376"/>
          <cell r="BA376"/>
          <cell r="BB376"/>
          <cell r="BC376"/>
          <cell r="BD376"/>
          <cell r="BE376"/>
          <cell r="BF376"/>
          <cell r="BG376"/>
          <cell r="BH376"/>
          <cell r="BI376"/>
          <cell r="BJ376"/>
          <cell r="BK376"/>
          <cell r="BL376"/>
          <cell r="BM376"/>
          <cell r="BN376"/>
          <cell r="BO376"/>
          <cell r="BP376"/>
          <cell r="BQ376"/>
          <cell r="BR376"/>
          <cell r="BS376"/>
          <cell r="BT376"/>
          <cell r="BU376"/>
          <cell r="BV376"/>
          <cell r="BW376"/>
          <cell r="BX376"/>
          <cell r="BY376"/>
          <cell r="BZ376"/>
          <cell r="CA376"/>
          <cell r="CB376"/>
          <cell r="CC376"/>
          <cell r="CD376"/>
          <cell r="CE376"/>
          <cell r="CF376"/>
          <cell r="CG376"/>
          <cell r="CH376"/>
          <cell r="CI376"/>
          <cell r="CJ376"/>
          <cell r="CK376"/>
          <cell r="CL376">
            <v>8333.3333333333339</v>
          </cell>
          <cell r="CM376">
            <v>8333.3333333333339</v>
          </cell>
          <cell r="CN376">
            <v>8333.3333333333339</v>
          </cell>
          <cell r="CO376">
            <v>8333.3333333333339</v>
          </cell>
          <cell r="CP376">
            <v>8333.3333333333339</v>
          </cell>
          <cell r="CQ376">
            <v>8333.3333333333339</v>
          </cell>
          <cell r="CR376">
            <v>8333.3333333333339</v>
          </cell>
          <cell r="CS376">
            <v>8333.3333333333339</v>
          </cell>
          <cell r="CT376">
            <v>8333.3333333333339</v>
          </cell>
          <cell r="CU376">
            <v>8333.3333333333339</v>
          </cell>
          <cell r="CV376">
            <v>8333.3333333333339</v>
          </cell>
          <cell r="CW376">
            <v>8333.3333333333339</v>
          </cell>
          <cell r="CX376">
            <v>12315.528252268523</v>
          </cell>
          <cell r="CY376">
            <v>12315.528252268523</v>
          </cell>
          <cell r="CZ376">
            <v>12315.528252268523</v>
          </cell>
          <cell r="DA376">
            <v>12315.528252268523</v>
          </cell>
          <cell r="DB376">
            <v>12315.528252268523</v>
          </cell>
          <cell r="DC376">
            <v>12315.528252268523</v>
          </cell>
          <cell r="DD376">
            <v>12315.528252268523</v>
          </cell>
          <cell r="DE376">
            <v>12315.528252268523</v>
          </cell>
          <cell r="DF376">
            <v>12315.528252268523</v>
          </cell>
          <cell r="DG376">
            <v>12315.528252268523</v>
          </cell>
          <cell r="DH376">
            <v>12315.528252268523</v>
          </cell>
          <cell r="DI376">
            <v>12315.528252268523</v>
          </cell>
          <cell r="DJ376">
            <v>15583.333333333334</v>
          </cell>
          <cell r="DK376">
            <v>15583.333333333334</v>
          </cell>
          <cell r="DL376">
            <v>15583.333333333334</v>
          </cell>
          <cell r="DM376">
            <v>15583.333333333334</v>
          </cell>
          <cell r="DN376">
            <v>15583.333333333334</v>
          </cell>
          <cell r="DO376">
            <v>15583.333333333334</v>
          </cell>
          <cell r="DP376">
            <v>15583.333333333334</v>
          </cell>
          <cell r="DQ376">
            <v>15583.333333333334</v>
          </cell>
          <cell r="DR376">
            <v>15583.333333333334</v>
          </cell>
          <cell r="DS376">
            <v>15583.333333333334</v>
          </cell>
          <cell r="DT376">
            <v>15583.333333333334</v>
          </cell>
          <cell r="DU376">
            <v>15583.333333333334</v>
          </cell>
          <cell r="DV376"/>
          <cell r="DW376"/>
          <cell r="DX376"/>
          <cell r="DY376"/>
          <cell r="DZ376"/>
          <cell r="EA376"/>
          <cell r="EB376"/>
          <cell r="EC376"/>
          <cell r="ED376"/>
          <cell r="EE376"/>
          <cell r="EF376"/>
          <cell r="EG376"/>
          <cell r="EH376"/>
          <cell r="EI376"/>
          <cell r="EJ376"/>
          <cell r="EK376"/>
          <cell r="EL376"/>
          <cell r="EM376"/>
          <cell r="EN376"/>
          <cell r="EO376"/>
          <cell r="EP376"/>
          <cell r="EQ376"/>
          <cell r="ER376"/>
          <cell r="ES376"/>
        </row>
        <row r="377">
          <cell r="D377" t="str">
            <v>4418p</v>
          </cell>
          <cell r="E377" t="str">
            <v>Izdaci za kupovinu hartija od vrijednosti</v>
          </cell>
          <cell r="F377"/>
          <cell r="G377"/>
          <cell r="H377"/>
          <cell r="I377"/>
          <cell r="J377"/>
          <cell r="K377"/>
          <cell r="L377"/>
          <cell r="M377"/>
          <cell r="N377"/>
          <cell r="O377"/>
          <cell r="P377"/>
          <cell r="Q377"/>
          <cell r="R377"/>
          <cell r="S377"/>
          <cell r="T377"/>
          <cell r="U377"/>
          <cell r="V377"/>
          <cell r="W377"/>
          <cell r="X377"/>
          <cell r="Y377"/>
          <cell r="Z377"/>
          <cell r="AA377"/>
          <cell r="AB377"/>
          <cell r="AC377"/>
          <cell r="AD377"/>
          <cell r="AE377"/>
          <cell r="AF377"/>
          <cell r="AG377"/>
          <cell r="AH377"/>
          <cell r="AI377"/>
          <cell r="AJ377"/>
          <cell r="AK377"/>
          <cell r="AL377"/>
          <cell r="AM377"/>
          <cell r="AN377"/>
          <cell r="AO377"/>
          <cell r="AP377"/>
          <cell r="AQ377"/>
          <cell r="AR377"/>
          <cell r="AS377"/>
          <cell r="AT377"/>
          <cell r="AU377"/>
          <cell r="AV377"/>
          <cell r="AW377"/>
          <cell r="AX377"/>
          <cell r="AY377"/>
          <cell r="AZ377"/>
          <cell r="BA377"/>
          <cell r="BB377"/>
          <cell r="BC377"/>
          <cell r="BD377"/>
          <cell r="BE377"/>
          <cell r="BF377"/>
          <cell r="BG377"/>
          <cell r="BH377"/>
          <cell r="BI377"/>
          <cell r="BJ377"/>
          <cell r="BK377"/>
          <cell r="BL377"/>
          <cell r="BM377"/>
          <cell r="BN377"/>
          <cell r="BO377"/>
          <cell r="BP377"/>
          <cell r="BQ377"/>
          <cell r="BR377"/>
          <cell r="BS377"/>
          <cell r="BT377"/>
          <cell r="BU377"/>
          <cell r="BV377"/>
          <cell r="BW377"/>
          <cell r="BX377"/>
          <cell r="BY377"/>
          <cell r="BZ377"/>
          <cell r="CA377"/>
          <cell r="CB377"/>
          <cell r="CC377"/>
          <cell r="CD377"/>
          <cell r="CE377"/>
          <cell r="CF377"/>
          <cell r="CG377"/>
          <cell r="CH377"/>
          <cell r="CI377"/>
          <cell r="CJ377"/>
          <cell r="CK377"/>
          <cell r="CL377"/>
          <cell r="CM377"/>
          <cell r="CN377"/>
          <cell r="CO377"/>
          <cell r="CP377"/>
          <cell r="CQ377"/>
          <cell r="CR377"/>
          <cell r="CS377"/>
          <cell r="CT377"/>
          <cell r="CU377"/>
          <cell r="CV377"/>
          <cell r="CW377"/>
          <cell r="CX377">
            <v>0</v>
          </cell>
          <cell r="CY377">
            <v>0</v>
          </cell>
          <cell r="CZ377">
            <v>0</v>
          </cell>
          <cell r="DA377">
            <v>0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  <cell r="DK377">
            <v>0</v>
          </cell>
          <cell r="DL377">
            <v>0</v>
          </cell>
          <cell r="DM377">
            <v>0</v>
          </cell>
          <cell r="DN377">
            <v>0</v>
          </cell>
          <cell r="DO377">
            <v>0</v>
          </cell>
          <cell r="DP377">
            <v>0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/>
          <cell r="DW377"/>
          <cell r="DX377"/>
          <cell r="DY377"/>
          <cell r="DZ377"/>
          <cell r="EA377"/>
          <cell r="EB377"/>
          <cell r="EC377"/>
          <cell r="ED377"/>
          <cell r="EE377"/>
          <cell r="EF377"/>
          <cell r="EG377"/>
          <cell r="EH377"/>
          <cell r="EI377"/>
          <cell r="EJ377"/>
          <cell r="EK377"/>
          <cell r="EL377"/>
          <cell r="EM377"/>
          <cell r="EN377"/>
          <cell r="EO377"/>
          <cell r="EP377"/>
          <cell r="EQ377"/>
          <cell r="ER377"/>
          <cell r="ES377"/>
          <cell r="EX377">
            <v>70000000</v>
          </cell>
          <cell r="FF377">
            <v>26666.67</v>
          </cell>
          <cell r="FG377">
            <v>26666.67</v>
          </cell>
          <cell r="FH377">
            <v>26666.67</v>
          </cell>
          <cell r="FI377">
            <v>39926666.670000002</v>
          </cell>
          <cell r="FJ377">
            <v>26666.67</v>
          </cell>
          <cell r="FK377">
            <v>26666.67</v>
          </cell>
          <cell r="FL377">
            <v>26666.67</v>
          </cell>
          <cell r="FM377">
            <v>26666.67</v>
          </cell>
          <cell r="FN377">
            <v>26666.67</v>
          </cell>
          <cell r="FO377">
            <v>26666.67</v>
          </cell>
          <cell r="FP377">
            <v>26666.67</v>
          </cell>
          <cell r="FQ377">
            <v>26666.63</v>
          </cell>
          <cell r="FR377">
            <v>40220000.000000015</v>
          </cell>
        </row>
        <row r="378">
          <cell r="D378" t="str">
            <v>4419p</v>
          </cell>
          <cell r="E378" t="str">
            <v>Ostali kapitalni izdaci</v>
          </cell>
          <cell r="F378"/>
          <cell r="G378"/>
          <cell r="H378"/>
          <cell r="I378"/>
          <cell r="J378"/>
          <cell r="K378"/>
          <cell r="L378"/>
          <cell r="M378"/>
          <cell r="N378"/>
          <cell r="O378"/>
          <cell r="P378"/>
          <cell r="Q378"/>
          <cell r="R378"/>
          <cell r="S378"/>
          <cell r="T378"/>
          <cell r="U378"/>
          <cell r="V378"/>
          <cell r="W378"/>
          <cell r="X378"/>
          <cell r="Y378"/>
          <cell r="Z378"/>
          <cell r="AA378"/>
          <cell r="AB378"/>
          <cell r="AC378"/>
          <cell r="AD378"/>
          <cell r="AE378"/>
          <cell r="AF378"/>
          <cell r="AG378"/>
          <cell r="AH378"/>
          <cell r="AI378"/>
          <cell r="AJ378"/>
          <cell r="AK378"/>
          <cell r="AL378"/>
          <cell r="AM378"/>
          <cell r="AN378"/>
          <cell r="AO378"/>
          <cell r="AP378"/>
          <cell r="AQ378"/>
          <cell r="AR378"/>
          <cell r="AS378"/>
          <cell r="AT378"/>
          <cell r="AU378"/>
          <cell r="AV378"/>
          <cell r="AW378"/>
          <cell r="AX378"/>
          <cell r="AY378"/>
          <cell r="AZ378"/>
          <cell r="BA378"/>
          <cell r="BB378"/>
          <cell r="BC378"/>
          <cell r="BD378"/>
          <cell r="BE378"/>
          <cell r="BF378"/>
          <cell r="BG378"/>
          <cell r="BH378"/>
          <cell r="BI378"/>
          <cell r="BJ378"/>
          <cell r="BK378"/>
          <cell r="BL378"/>
          <cell r="BM378"/>
          <cell r="BN378"/>
          <cell r="BO378"/>
          <cell r="BP378"/>
          <cell r="BQ378"/>
          <cell r="BR378"/>
          <cell r="BS378"/>
          <cell r="BT378"/>
          <cell r="BU378"/>
          <cell r="BV378"/>
          <cell r="BW378"/>
          <cell r="BX378"/>
          <cell r="BY378"/>
          <cell r="BZ378"/>
          <cell r="CA378"/>
          <cell r="CB378"/>
          <cell r="CC378"/>
          <cell r="CD378"/>
          <cell r="CE378"/>
          <cell r="CF378"/>
          <cell r="CG378"/>
          <cell r="CH378"/>
          <cell r="CI378"/>
          <cell r="CJ378"/>
          <cell r="CK378"/>
          <cell r="CL378"/>
          <cell r="CM378"/>
          <cell r="CN378"/>
          <cell r="CO378"/>
          <cell r="CP378"/>
          <cell r="CQ378"/>
          <cell r="CR378"/>
          <cell r="CS378"/>
          <cell r="CT378"/>
          <cell r="CU378"/>
          <cell r="CV378"/>
          <cell r="CW378"/>
          <cell r="CX378">
            <v>0</v>
          </cell>
          <cell r="CY378">
            <v>0</v>
          </cell>
          <cell r="CZ378">
            <v>0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/>
          <cell r="DK378"/>
          <cell r="DL378"/>
          <cell r="DM378"/>
          <cell r="DN378"/>
          <cell r="DO378"/>
          <cell r="DP378"/>
          <cell r="DQ378"/>
          <cell r="DR378"/>
          <cell r="DS378"/>
          <cell r="DT378"/>
          <cell r="DU378"/>
          <cell r="DV378"/>
          <cell r="DW378"/>
          <cell r="DX378"/>
          <cell r="DY378"/>
          <cell r="DZ378"/>
          <cell r="EA378"/>
          <cell r="EB378"/>
          <cell r="EC378"/>
          <cell r="ED378"/>
          <cell r="EE378"/>
          <cell r="EF378"/>
          <cell r="EG378"/>
          <cell r="EH378"/>
          <cell r="EI378"/>
          <cell r="EJ378"/>
          <cell r="EK378"/>
          <cell r="EL378"/>
          <cell r="EM378"/>
          <cell r="EN378"/>
          <cell r="EO378"/>
          <cell r="EP378"/>
          <cell r="EQ378"/>
          <cell r="ER378"/>
          <cell r="ES378"/>
        </row>
        <row r="379">
          <cell r="A379" t="str">
            <v xml:space="preserve"> </v>
          </cell>
          <cell r="B379">
            <v>45</v>
          </cell>
          <cell r="C379"/>
          <cell r="D379" t="str">
            <v>p</v>
          </cell>
          <cell r="E379" t="str">
            <v>Krediti i pozajmice</v>
          </cell>
          <cell r="F379"/>
          <cell r="G379"/>
          <cell r="H379"/>
          <cell r="I379"/>
          <cell r="J379"/>
          <cell r="K379"/>
          <cell r="L379"/>
          <cell r="M379"/>
          <cell r="N379"/>
          <cell r="O379"/>
          <cell r="P379"/>
          <cell r="Q379"/>
          <cell r="R379"/>
          <cell r="S379"/>
          <cell r="T379"/>
          <cell r="U379"/>
          <cell r="V379"/>
          <cell r="W379"/>
          <cell r="X379"/>
          <cell r="Y379"/>
          <cell r="Z379"/>
          <cell r="AA379"/>
          <cell r="AB379"/>
          <cell r="AC379"/>
          <cell r="AD379"/>
          <cell r="AE379"/>
          <cell r="AF379"/>
          <cell r="AG379"/>
          <cell r="AH379"/>
          <cell r="AI379"/>
          <cell r="AJ379"/>
          <cell r="AK379"/>
          <cell r="AL379"/>
          <cell r="AM379"/>
          <cell r="AN379"/>
          <cell r="AO379"/>
          <cell r="AP379"/>
          <cell r="AQ379"/>
          <cell r="AR379"/>
          <cell r="AS379"/>
          <cell r="AT379"/>
          <cell r="AU379"/>
          <cell r="AV379"/>
          <cell r="AW379"/>
          <cell r="AX379"/>
          <cell r="AY379"/>
          <cell r="AZ379"/>
          <cell r="BA379"/>
          <cell r="BB379"/>
          <cell r="BC379"/>
          <cell r="BD379"/>
          <cell r="BE379"/>
          <cell r="BF379"/>
          <cell r="BG379"/>
          <cell r="BH379"/>
          <cell r="BI379"/>
          <cell r="BJ379"/>
          <cell r="BK379"/>
          <cell r="BL379"/>
          <cell r="BM379"/>
          <cell r="BN379"/>
          <cell r="BO379"/>
          <cell r="BP379"/>
          <cell r="BQ379"/>
          <cell r="BR379"/>
          <cell r="BS379"/>
          <cell r="BT379"/>
          <cell r="BU379"/>
          <cell r="BV379"/>
          <cell r="BW379"/>
          <cell r="BX379"/>
          <cell r="BY379"/>
          <cell r="BZ379"/>
          <cell r="CA379"/>
          <cell r="CB379"/>
          <cell r="CC379"/>
          <cell r="CD379"/>
          <cell r="CE379"/>
          <cell r="CF379"/>
          <cell r="CG379"/>
          <cell r="CH379"/>
          <cell r="CI379"/>
          <cell r="CJ379"/>
          <cell r="CK379"/>
          <cell r="CL379">
            <v>143333.33333333334</v>
          </cell>
          <cell r="CM379">
            <v>143333.33333333334</v>
          </cell>
          <cell r="CN379">
            <v>143333.33333333334</v>
          </cell>
          <cell r="CO379">
            <v>143333.33333333334</v>
          </cell>
          <cell r="CP379">
            <v>143333.33333333334</v>
          </cell>
          <cell r="CQ379">
            <v>143333.33333333334</v>
          </cell>
          <cell r="CR379">
            <v>143333.33333333334</v>
          </cell>
          <cell r="CS379">
            <v>143333.33333333334</v>
          </cell>
          <cell r="CT379">
            <v>143333.33333333334</v>
          </cell>
          <cell r="CU379">
            <v>143333.33333333334</v>
          </cell>
          <cell r="CV379">
            <v>143333.33333333334</v>
          </cell>
          <cell r="CW379">
            <v>143333.33333333334</v>
          </cell>
          <cell r="CX379">
            <v>178333.33333333334</v>
          </cell>
          <cell r="CY379">
            <v>178333.33333333334</v>
          </cell>
          <cell r="CZ379">
            <v>178333.33333333334</v>
          </cell>
          <cell r="DA379">
            <v>178333.33333333334</v>
          </cell>
          <cell r="DB379">
            <v>178333.33333333334</v>
          </cell>
          <cell r="DC379">
            <v>178333.33333333334</v>
          </cell>
          <cell r="DD379">
            <v>178333.33333333334</v>
          </cell>
          <cell r="DE379">
            <v>178333.33333333334</v>
          </cell>
          <cell r="DF379">
            <v>178333.33333333334</v>
          </cell>
          <cell r="DG379">
            <v>178333.33333333334</v>
          </cell>
          <cell r="DH379">
            <v>178333.33333333334</v>
          </cell>
          <cell r="DI379">
            <v>178333.33333333334</v>
          </cell>
          <cell r="DJ379">
            <v>187500</v>
          </cell>
          <cell r="DK379">
            <v>187500</v>
          </cell>
          <cell r="DL379">
            <v>187500</v>
          </cell>
          <cell r="DM379">
            <v>187500</v>
          </cell>
          <cell r="DN379">
            <v>187500</v>
          </cell>
          <cell r="DO379">
            <v>187500</v>
          </cell>
          <cell r="DP379">
            <v>187500</v>
          </cell>
          <cell r="DQ379">
            <v>187500</v>
          </cell>
          <cell r="DR379">
            <v>187500</v>
          </cell>
          <cell r="DS379">
            <v>187500</v>
          </cell>
          <cell r="DT379">
            <v>187500</v>
          </cell>
          <cell r="DU379">
            <v>187500</v>
          </cell>
          <cell r="DV379">
            <v>195833.33333333334</v>
          </cell>
          <cell r="DW379">
            <v>195833.33333333334</v>
          </cell>
          <cell r="DX379">
            <v>195833.33333333334</v>
          </cell>
          <cell r="DY379">
            <v>195833.33333333334</v>
          </cell>
          <cell r="DZ379">
            <v>195833.33333333334</v>
          </cell>
          <cell r="EA379">
            <v>195833.33333333334</v>
          </cell>
          <cell r="EB379">
            <v>195833.33333333334</v>
          </cell>
          <cell r="EC379">
            <v>195833.33333333334</v>
          </cell>
          <cell r="ED379">
            <v>195833.33333333334</v>
          </cell>
          <cell r="EE379">
            <v>195833.33333333334</v>
          </cell>
          <cell r="EF379">
            <v>195833.33333333334</v>
          </cell>
          <cell r="EG379">
            <v>195833.33333333334</v>
          </cell>
          <cell r="EH379">
            <v>202083.33333333334</v>
          </cell>
          <cell r="EI379">
            <v>202083.33333333334</v>
          </cell>
          <cell r="EJ379">
            <v>202083.33333333334</v>
          </cell>
          <cell r="EK379">
            <v>202083.33333333334</v>
          </cell>
          <cell r="EL379">
            <v>202083.33333333334</v>
          </cell>
          <cell r="EM379">
            <v>202083.33333333334</v>
          </cell>
          <cell r="EN379">
            <v>202083.33333333334</v>
          </cell>
          <cell r="EO379">
            <v>202083.33333333334</v>
          </cell>
          <cell r="EP379">
            <v>202083.33333333334</v>
          </cell>
          <cell r="EQ379">
            <v>202083.33333333334</v>
          </cell>
          <cell r="ER379">
            <v>202083.33333333334</v>
          </cell>
          <cell r="ES379">
            <v>202083.33333333334</v>
          </cell>
          <cell r="ET379">
            <v>239583.41666666666</v>
          </cell>
          <cell r="EU379">
            <v>239583.41666666666</v>
          </cell>
          <cell r="EV379">
            <v>239583.41666666666</v>
          </cell>
          <cell r="EW379">
            <v>239583.41666666666</v>
          </cell>
          <cell r="EX379">
            <v>239583.41666666666</v>
          </cell>
          <cell r="EY379">
            <v>239583.41666666666</v>
          </cell>
          <cell r="EZ379">
            <v>239583.41666666666</v>
          </cell>
          <cell r="FA379">
            <v>239583.41666666666</v>
          </cell>
          <cell r="FB379">
            <v>239583.41666666666</v>
          </cell>
          <cell r="FC379">
            <v>239583.41666666666</v>
          </cell>
          <cell r="FD379">
            <v>239583.41666666666</v>
          </cell>
          <cell r="FE379">
            <v>239583.41666666666</v>
          </cell>
          <cell r="FF379">
            <v>190000.08333333334</v>
          </cell>
          <cell r="FG379">
            <v>190000.08333333334</v>
          </cell>
          <cell r="FH379">
            <v>190000.08333333334</v>
          </cell>
          <cell r="FI379">
            <v>190000.08333333334</v>
          </cell>
          <cell r="FJ379">
            <v>190000.08333333334</v>
          </cell>
          <cell r="FK379">
            <v>190000.08333333334</v>
          </cell>
          <cell r="FL379">
            <v>190000.08333333334</v>
          </cell>
          <cell r="FM379">
            <v>190000.08333333334</v>
          </cell>
          <cell r="FN379">
            <v>190000.08333333334</v>
          </cell>
          <cell r="FO379">
            <v>190000.08333333334</v>
          </cell>
          <cell r="FP379">
            <v>190000.08333333334</v>
          </cell>
          <cell r="FQ379">
            <v>190000.08333333334</v>
          </cell>
          <cell r="FR379">
            <v>2280000.9999999995</v>
          </cell>
        </row>
        <row r="380">
          <cell r="C380">
            <v>451</v>
          </cell>
          <cell r="D380" t="str">
            <v>451p</v>
          </cell>
          <cell r="E380" t="str">
            <v>Pozajmice i krediti</v>
          </cell>
          <cell r="F380"/>
          <cell r="G380"/>
          <cell r="H380"/>
          <cell r="I380"/>
          <cell r="J380"/>
          <cell r="K380"/>
          <cell r="L380"/>
          <cell r="M380"/>
          <cell r="N380"/>
          <cell r="O380"/>
          <cell r="P380"/>
          <cell r="Q380"/>
          <cell r="R380"/>
          <cell r="S380"/>
          <cell r="T380"/>
          <cell r="U380"/>
          <cell r="V380"/>
          <cell r="W380"/>
          <cell r="X380"/>
          <cell r="Y380"/>
          <cell r="Z380"/>
          <cell r="AA380"/>
          <cell r="AB380"/>
          <cell r="AC380"/>
          <cell r="AD380"/>
          <cell r="AE380"/>
          <cell r="AF380"/>
          <cell r="AG380"/>
          <cell r="AH380"/>
          <cell r="AI380"/>
          <cell r="AJ380"/>
          <cell r="AK380"/>
          <cell r="AL380"/>
          <cell r="AM380"/>
          <cell r="AN380"/>
          <cell r="AO380"/>
          <cell r="AP380"/>
          <cell r="AQ380"/>
          <cell r="AR380"/>
          <cell r="AS380"/>
          <cell r="AT380"/>
          <cell r="AU380"/>
          <cell r="AV380"/>
          <cell r="AW380"/>
          <cell r="AX380"/>
          <cell r="AY380"/>
          <cell r="AZ380"/>
          <cell r="BA380"/>
          <cell r="BB380"/>
          <cell r="BC380"/>
          <cell r="BD380"/>
          <cell r="BE380"/>
          <cell r="BF380"/>
          <cell r="BG380"/>
          <cell r="BH380"/>
          <cell r="BI380"/>
          <cell r="BJ380"/>
          <cell r="BK380"/>
          <cell r="BL380"/>
          <cell r="BM380"/>
          <cell r="BN380"/>
          <cell r="BO380"/>
          <cell r="BP380"/>
          <cell r="BQ380"/>
          <cell r="BR380"/>
          <cell r="BS380"/>
          <cell r="BT380"/>
          <cell r="BU380"/>
          <cell r="BV380"/>
          <cell r="BW380"/>
          <cell r="BX380"/>
          <cell r="BY380"/>
          <cell r="BZ380"/>
          <cell r="CA380"/>
          <cell r="CB380"/>
          <cell r="CC380"/>
          <cell r="CD380"/>
          <cell r="CE380"/>
          <cell r="CF380"/>
          <cell r="CG380"/>
          <cell r="CH380"/>
          <cell r="CI380"/>
          <cell r="CJ380"/>
          <cell r="CK380"/>
          <cell r="CL380">
            <v>143333.33333333334</v>
          </cell>
          <cell r="CM380">
            <v>143333.33333333334</v>
          </cell>
          <cell r="CN380">
            <v>143333.33333333334</v>
          </cell>
          <cell r="CO380">
            <v>143333.33333333334</v>
          </cell>
          <cell r="CP380">
            <v>143333.33333333334</v>
          </cell>
          <cell r="CQ380">
            <v>143333.33333333334</v>
          </cell>
          <cell r="CR380">
            <v>143333.33333333334</v>
          </cell>
          <cell r="CS380">
            <v>143333.33333333334</v>
          </cell>
          <cell r="CT380">
            <v>143333.33333333334</v>
          </cell>
          <cell r="CU380">
            <v>143333.33333333334</v>
          </cell>
          <cell r="CV380">
            <v>143333.33333333334</v>
          </cell>
          <cell r="CW380">
            <v>143333.33333333334</v>
          </cell>
          <cell r="CX380">
            <v>178333.33333333334</v>
          </cell>
          <cell r="CY380">
            <v>178333.33333333334</v>
          </cell>
          <cell r="CZ380">
            <v>178333.33333333334</v>
          </cell>
          <cell r="DA380">
            <v>178333.33333333334</v>
          </cell>
          <cell r="DB380">
            <v>178333.33333333334</v>
          </cell>
          <cell r="DC380">
            <v>178333.33333333334</v>
          </cell>
          <cell r="DD380">
            <v>178333.33333333334</v>
          </cell>
          <cell r="DE380">
            <v>178333.33333333334</v>
          </cell>
          <cell r="DF380">
            <v>178333.33333333334</v>
          </cell>
          <cell r="DG380">
            <v>178333.33333333334</v>
          </cell>
          <cell r="DH380">
            <v>178333.33333333334</v>
          </cell>
          <cell r="DI380">
            <v>178333.33333333334</v>
          </cell>
          <cell r="DJ380">
            <v>187500</v>
          </cell>
          <cell r="DK380">
            <v>187500</v>
          </cell>
          <cell r="DL380">
            <v>187500</v>
          </cell>
          <cell r="DM380">
            <v>187500</v>
          </cell>
          <cell r="DN380">
            <v>187500</v>
          </cell>
          <cell r="DO380">
            <v>187500</v>
          </cell>
          <cell r="DP380">
            <v>187500</v>
          </cell>
          <cell r="DQ380">
            <v>187500</v>
          </cell>
          <cell r="DR380">
            <v>187500</v>
          </cell>
          <cell r="DS380">
            <v>187500</v>
          </cell>
          <cell r="DT380">
            <v>187500</v>
          </cell>
          <cell r="DU380">
            <v>187500</v>
          </cell>
          <cell r="DV380">
            <v>195833.33333333334</v>
          </cell>
          <cell r="DW380">
            <v>195833.33333333334</v>
          </cell>
          <cell r="DX380">
            <v>195833.33333333334</v>
          </cell>
          <cell r="DY380">
            <v>195833.33333333334</v>
          </cell>
          <cell r="DZ380">
            <v>195833.33333333334</v>
          </cell>
          <cell r="EA380">
            <v>195833.33333333334</v>
          </cell>
          <cell r="EB380">
            <v>195833.33333333334</v>
          </cell>
          <cell r="EC380">
            <v>195833.33333333334</v>
          </cell>
          <cell r="ED380">
            <v>195833.33333333334</v>
          </cell>
          <cell r="EE380">
            <v>195833.33333333334</v>
          </cell>
          <cell r="EF380">
            <v>195833.33333333334</v>
          </cell>
          <cell r="EG380">
            <v>195833.33333333334</v>
          </cell>
          <cell r="EH380"/>
          <cell r="EI380"/>
          <cell r="EJ380"/>
          <cell r="EK380"/>
          <cell r="EL380"/>
          <cell r="EM380"/>
          <cell r="EN380"/>
          <cell r="EO380"/>
          <cell r="EP380"/>
          <cell r="EQ380"/>
          <cell r="ER380"/>
          <cell r="ES380"/>
        </row>
        <row r="381">
          <cell r="D381" t="str">
            <v>4511p</v>
          </cell>
          <cell r="E381" t="str">
            <v>Pozajmice i krediti nefinansijskim institucijama</v>
          </cell>
          <cell r="F381"/>
          <cell r="G381"/>
          <cell r="H381"/>
          <cell r="I381"/>
          <cell r="J381"/>
          <cell r="K381"/>
          <cell r="L381"/>
          <cell r="M381"/>
          <cell r="N381"/>
          <cell r="O381"/>
          <cell r="P381"/>
          <cell r="Q381"/>
          <cell r="R381"/>
          <cell r="S381"/>
          <cell r="T381"/>
          <cell r="U381"/>
          <cell r="V381"/>
          <cell r="W381"/>
          <cell r="X381"/>
          <cell r="Y381"/>
          <cell r="Z381"/>
          <cell r="AA381"/>
          <cell r="AB381"/>
          <cell r="AC381"/>
          <cell r="AD381"/>
          <cell r="AE381"/>
          <cell r="AF381"/>
          <cell r="AG381"/>
          <cell r="AH381"/>
          <cell r="AI381"/>
          <cell r="AJ381"/>
          <cell r="AK381"/>
          <cell r="AL381"/>
          <cell r="AM381"/>
          <cell r="AN381"/>
          <cell r="AO381"/>
          <cell r="AP381"/>
          <cell r="AQ381"/>
          <cell r="AR381"/>
          <cell r="AS381"/>
          <cell r="AT381"/>
          <cell r="AU381"/>
          <cell r="AV381"/>
          <cell r="AW381"/>
          <cell r="AX381"/>
          <cell r="AY381"/>
          <cell r="AZ381"/>
          <cell r="BA381"/>
          <cell r="BB381"/>
          <cell r="BC381"/>
          <cell r="BD381"/>
          <cell r="BE381"/>
          <cell r="BF381"/>
          <cell r="BG381"/>
          <cell r="BH381"/>
          <cell r="BI381"/>
          <cell r="BJ381"/>
          <cell r="BK381"/>
          <cell r="BL381"/>
          <cell r="BM381"/>
          <cell r="BN381"/>
          <cell r="BO381"/>
          <cell r="BP381"/>
          <cell r="BQ381"/>
          <cell r="BR381"/>
          <cell r="BS381"/>
          <cell r="BT381"/>
          <cell r="BU381"/>
          <cell r="BV381"/>
          <cell r="BW381"/>
          <cell r="BX381"/>
          <cell r="BY381"/>
          <cell r="BZ381"/>
          <cell r="CA381"/>
          <cell r="CB381"/>
          <cell r="CC381"/>
          <cell r="CD381"/>
          <cell r="CE381"/>
          <cell r="CF381"/>
          <cell r="CG381"/>
          <cell r="CH381"/>
          <cell r="CI381"/>
          <cell r="CJ381"/>
          <cell r="CK381"/>
          <cell r="CL381"/>
          <cell r="CM381"/>
          <cell r="CN381"/>
          <cell r="CO381"/>
          <cell r="CP381"/>
          <cell r="CQ381"/>
          <cell r="CR381"/>
          <cell r="CS381"/>
          <cell r="CT381"/>
          <cell r="CU381"/>
          <cell r="CV381"/>
          <cell r="CW381"/>
          <cell r="CX381">
            <v>0</v>
          </cell>
          <cell r="CY381">
            <v>0</v>
          </cell>
          <cell r="CZ381">
            <v>0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  <cell r="DK381">
            <v>0</v>
          </cell>
          <cell r="DL381">
            <v>0</v>
          </cell>
          <cell r="DM381">
            <v>0</v>
          </cell>
          <cell r="DN381">
            <v>0</v>
          </cell>
          <cell r="DO381">
            <v>0</v>
          </cell>
          <cell r="DP381">
            <v>0</v>
          </cell>
          <cell r="DQ381">
            <v>0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/>
          <cell r="DW381"/>
          <cell r="DX381"/>
          <cell r="DY381"/>
          <cell r="DZ381"/>
          <cell r="EA381"/>
          <cell r="EB381"/>
          <cell r="EC381"/>
          <cell r="ED381"/>
          <cell r="EE381"/>
          <cell r="EF381"/>
          <cell r="EG381"/>
          <cell r="EH381"/>
          <cell r="EI381"/>
          <cell r="EJ381"/>
          <cell r="EK381"/>
          <cell r="EL381"/>
          <cell r="EM381"/>
          <cell r="EN381"/>
          <cell r="EO381"/>
          <cell r="EP381"/>
          <cell r="EQ381"/>
          <cell r="ER381"/>
          <cell r="ES381"/>
        </row>
        <row r="382">
          <cell r="D382" t="str">
            <v>4512p</v>
          </cell>
          <cell r="E382" t="str">
            <v>Pozajmice i krediti finansijskim institucijama</v>
          </cell>
          <cell r="F382"/>
          <cell r="G382"/>
          <cell r="H382"/>
          <cell r="I382"/>
          <cell r="J382"/>
          <cell r="K382"/>
          <cell r="L382"/>
          <cell r="M382"/>
          <cell r="N382"/>
          <cell r="O382"/>
          <cell r="P382"/>
          <cell r="Q382"/>
          <cell r="R382"/>
          <cell r="S382"/>
          <cell r="T382"/>
          <cell r="U382"/>
          <cell r="V382"/>
          <cell r="W382"/>
          <cell r="X382"/>
          <cell r="Y382"/>
          <cell r="Z382"/>
          <cell r="AA382"/>
          <cell r="AB382"/>
          <cell r="AC382"/>
          <cell r="AD382"/>
          <cell r="AE382"/>
          <cell r="AF382"/>
          <cell r="AG382"/>
          <cell r="AH382"/>
          <cell r="AI382"/>
          <cell r="AJ382"/>
          <cell r="AK382"/>
          <cell r="AL382"/>
          <cell r="AM382"/>
          <cell r="AN382"/>
          <cell r="AO382"/>
          <cell r="AP382"/>
          <cell r="AQ382"/>
          <cell r="AR382"/>
          <cell r="AS382"/>
          <cell r="AT382"/>
          <cell r="AU382"/>
          <cell r="AV382"/>
          <cell r="AW382"/>
          <cell r="AX382"/>
          <cell r="AY382"/>
          <cell r="AZ382"/>
          <cell r="BA382"/>
          <cell r="BB382"/>
          <cell r="BC382"/>
          <cell r="BD382"/>
          <cell r="BE382"/>
          <cell r="BF382"/>
          <cell r="BG382"/>
          <cell r="BH382"/>
          <cell r="BI382"/>
          <cell r="BJ382"/>
          <cell r="BK382"/>
          <cell r="BL382"/>
          <cell r="BM382"/>
          <cell r="BN382"/>
          <cell r="BO382"/>
          <cell r="BP382"/>
          <cell r="BQ382"/>
          <cell r="BR382"/>
          <cell r="BS382"/>
          <cell r="BT382"/>
          <cell r="BU382"/>
          <cell r="BV382"/>
          <cell r="BW382"/>
          <cell r="BX382"/>
          <cell r="BY382"/>
          <cell r="BZ382"/>
          <cell r="CA382"/>
          <cell r="CB382"/>
          <cell r="CC382"/>
          <cell r="CD382"/>
          <cell r="CE382"/>
          <cell r="CF382"/>
          <cell r="CG382"/>
          <cell r="CH382"/>
          <cell r="CI382"/>
          <cell r="CJ382"/>
          <cell r="CK382"/>
          <cell r="CL382"/>
          <cell r="CM382"/>
          <cell r="CN382"/>
          <cell r="CO382"/>
          <cell r="CP382"/>
          <cell r="CQ382"/>
          <cell r="CR382"/>
          <cell r="CS382"/>
          <cell r="CT382"/>
          <cell r="CU382"/>
          <cell r="CV382"/>
          <cell r="CW382"/>
          <cell r="CX382">
            <v>0</v>
          </cell>
          <cell r="CY382">
            <v>0</v>
          </cell>
          <cell r="CZ382">
            <v>0</v>
          </cell>
          <cell r="DA382">
            <v>0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  <cell r="DK382">
            <v>0</v>
          </cell>
          <cell r="DL382">
            <v>0</v>
          </cell>
          <cell r="DM382">
            <v>0</v>
          </cell>
          <cell r="DN382">
            <v>0</v>
          </cell>
          <cell r="DO382">
            <v>0</v>
          </cell>
          <cell r="DP382">
            <v>0</v>
          </cell>
          <cell r="DQ382">
            <v>0</v>
          </cell>
          <cell r="DR382">
            <v>0</v>
          </cell>
          <cell r="DS382">
            <v>0</v>
          </cell>
          <cell r="DT382">
            <v>0</v>
          </cell>
          <cell r="DU382">
            <v>0</v>
          </cell>
          <cell r="DV382"/>
          <cell r="DW382"/>
          <cell r="DX382"/>
          <cell r="DY382"/>
          <cell r="DZ382"/>
          <cell r="EA382"/>
          <cell r="EB382"/>
          <cell r="EC382"/>
          <cell r="ED382"/>
          <cell r="EE382"/>
          <cell r="EF382"/>
          <cell r="EG382"/>
          <cell r="EH382"/>
          <cell r="EI382"/>
          <cell r="EJ382"/>
          <cell r="EK382"/>
          <cell r="EL382"/>
          <cell r="EM382"/>
          <cell r="EN382"/>
          <cell r="EO382"/>
          <cell r="EP382"/>
          <cell r="EQ382"/>
          <cell r="ER382"/>
          <cell r="ES382"/>
        </row>
        <row r="383">
          <cell r="D383" t="str">
            <v>4513p</v>
          </cell>
          <cell r="E383" t="str">
            <v>Pozajmice i krediti pojedincima</v>
          </cell>
          <cell r="F383"/>
          <cell r="G383"/>
          <cell r="H383"/>
          <cell r="I383"/>
          <cell r="J383"/>
          <cell r="K383"/>
          <cell r="L383"/>
          <cell r="M383"/>
          <cell r="N383"/>
          <cell r="O383"/>
          <cell r="P383"/>
          <cell r="Q383"/>
          <cell r="R383"/>
          <cell r="S383"/>
          <cell r="T383"/>
          <cell r="U383"/>
          <cell r="V383"/>
          <cell r="W383"/>
          <cell r="X383"/>
          <cell r="Y383"/>
          <cell r="Z383"/>
          <cell r="AA383"/>
          <cell r="AB383"/>
          <cell r="AC383"/>
          <cell r="AD383"/>
          <cell r="AE383"/>
          <cell r="AF383"/>
          <cell r="AG383"/>
          <cell r="AH383"/>
          <cell r="AI383"/>
          <cell r="AJ383"/>
          <cell r="AK383"/>
          <cell r="AL383"/>
          <cell r="AM383"/>
          <cell r="AN383"/>
          <cell r="AO383"/>
          <cell r="AP383"/>
          <cell r="AQ383"/>
          <cell r="AR383"/>
          <cell r="AS383"/>
          <cell r="AT383"/>
          <cell r="AU383"/>
          <cell r="AV383"/>
          <cell r="AW383"/>
          <cell r="AX383"/>
          <cell r="AY383"/>
          <cell r="AZ383"/>
          <cell r="BA383"/>
          <cell r="BB383"/>
          <cell r="BC383"/>
          <cell r="BD383"/>
          <cell r="BE383"/>
          <cell r="BF383"/>
          <cell r="BG383"/>
          <cell r="BH383"/>
          <cell r="BI383"/>
          <cell r="BJ383"/>
          <cell r="BK383"/>
          <cell r="BL383"/>
          <cell r="BM383"/>
          <cell r="BN383"/>
          <cell r="BO383"/>
          <cell r="BP383"/>
          <cell r="BQ383"/>
          <cell r="BR383"/>
          <cell r="BS383"/>
          <cell r="BT383"/>
          <cell r="BU383"/>
          <cell r="BV383"/>
          <cell r="BW383"/>
          <cell r="BX383"/>
          <cell r="BY383"/>
          <cell r="BZ383"/>
          <cell r="CA383"/>
          <cell r="CB383"/>
          <cell r="CC383"/>
          <cell r="CD383"/>
          <cell r="CE383"/>
          <cell r="CF383"/>
          <cell r="CG383"/>
          <cell r="CH383"/>
          <cell r="CI383"/>
          <cell r="CJ383"/>
          <cell r="CK383"/>
          <cell r="CL383">
            <v>100000</v>
          </cell>
          <cell r="CM383">
            <v>100000</v>
          </cell>
          <cell r="CN383">
            <v>100000</v>
          </cell>
          <cell r="CO383">
            <v>100000</v>
          </cell>
          <cell r="CP383">
            <v>100000</v>
          </cell>
          <cell r="CQ383">
            <v>100000</v>
          </cell>
          <cell r="CR383">
            <v>100000</v>
          </cell>
          <cell r="CS383">
            <v>100000</v>
          </cell>
          <cell r="CT383">
            <v>100000</v>
          </cell>
          <cell r="CU383">
            <v>100000</v>
          </cell>
          <cell r="CV383">
            <v>100000</v>
          </cell>
          <cell r="CW383">
            <v>100000</v>
          </cell>
          <cell r="CX383">
            <v>114166.66666666667</v>
          </cell>
          <cell r="CY383">
            <v>114166.66666666667</v>
          </cell>
          <cell r="CZ383">
            <v>114166.66666666667</v>
          </cell>
          <cell r="DA383">
            <v>114166.66666666667</v>
          </cell>
          <cell r="DB383">
            <v>114166.66666666667</v>
          </cell>
          <cell r="DC383">
            <v>114166.66666666667</v>
          </cell>
          <cell r="DD383">
            <v>114166.66666666667</v>
          </cell>
          <cell r="DE383">
            <v>114166.66666666667</v>
          </cell>
          <cell r="DF383">
            <v>114166.66666666667</v>
          </cell>
          <cell r="DG383">
            <v>114166.66666666667</v>
          </cell>
          <cell r="DH383">
            <v>114166.66666666667</v>
          </cell>
          <cell r="DI383">
            <v>114166.66666666667</v>
          </cell>
          <cell r="DJ383">
            <v>120833.33333333333</v>
          </cell>
          <cell r="DK383">
            <v>120833.33333333333</v>
          </cell>
          <cell r="DL383">
            <v>120833.33333333333</v>
          </cell>
          <cell r="DM383">
            <v>120833.33333333333</v>
          </cell>
          <cell r="DN383">
            <v>120833.33333333333</v>
          </cell>
          <cell r="DO383">
            <v>120833.33333333333</v>
          </cell>
          <cell r="DP383">
            <v>120833.33333333333</v>
          </cell>
          <cell r="DQ383">
            <v>120833.33333333333</v>
          </cell>
          <cell r="DR383">
            <v>120833.33333333333</v>
          </cell>
          <cell r="DS383">
            <v>120833.33333333333</v>
          </cell>
          <cell r="DT383">
            <v>120833.33333333333</v>
          </cell>
          <cell r="DU383">
            <v>120833.33333333333</v>
          </cell>
          <cell r="DV383"/>
          <cell r="DW383"/>
          <cell r="DX383"/>
          <cell r="DY383"/>
          <cell r="DZ383"/>
          <cell r="EA383"/>
          <cell r="EB383"/>
          <cell r="EC383"/>
          <cell r="ED383"/>
          <cell r="EE383"/>
          <cell r="EF383"/>
          <cell r="EG383"/>
          <cell r="EH383"/>
          <cell r="EI383"/>
          <cell r="EJ383"/>
          <cell r="EK383"/>
          <cell r="EL383"/>
          <cell r="EM383"/>
          <cell r="EN383"/>
          <cell r="EO383"/>
          <cell r="EP383"/>
          <cell r="EQ383"/>
          <cell r="ER383"/>
          <cell r="ES383"/>
        </row>
        <row r="384">
          <cell r="D384" t="str">
            <v>4514p</v>
          </cell>
          <cell r="E384" t="str">
            <v>Pozajmice i krediti vanbudžetskim fondovima i opštinama</v>
          </cell>
          <cell r="F384"/>
          <cell r="G384"/>
          <cell r="H384"/>
          <cell r="I384"/>
          <cell r="J384"/>
          <cell r="K384"/>
          <cell r="L384"/>
          <cell r="M384"/>
          <cell r="N384"/>
          <cell r="O384"/>
          <cell r="P384"/>
          <cell r="Q384"/>
          <cell r="R384"/>
          <cell r="S384"/>
          <cell r="T384"/>
          <cell r="U384"/>
          <cell r="V384"/>
          <cell r="W384"/>
          <cell r="X384"/>
          <cell r="Y384"/>
          <cell r="Z384"/>
          <cell r="AA384"/>
          <cell r="AB384"/>
          <cell r="AC384"/>
          <cell r="AD384"/>
          <cell r="AE384"/>
          <cell r="AF384"/>
          <cell r="AG384"/>
          <cell r="AH384"/>
          <cell r="AI384"/>
          <cell r="AJ384"/>
          <cell r="AK384"/>
          <cell r="AL384"/>
          <cell r="AM384"/>
          <cell r="AN384"/>
          <cell r="AO384"/>
          <cell r="AP384"/>
          <cell r="AQ384"/>
          <cell r="AR384"/>
          <cell r="AS384"/>
          <cell r="AT384"/>
          <cell r="AU384"/>
          <cell r="AV384"/>
          <cell r="AW384"/>
          <cell r="AX384"/>
          <cell r="AY384"/>
          <cell r="AZ384"/>
          <cell r="BA384"/>
          <cell r="BB384"/>
          <cell r="BC384"/>
          <cell r="BD384"/>
          <cell r="BE384"/>
          <cell r="BF384"/>
          <cell r="BG384"/>
          <cell r="BH384"/>
          <cell r="BI384"/>
          <cell r="BJ384"/>
          <cell r="BK384"/>
          <cell r="BL384"/>
          <cell r="BM384"/>
          <cell r="BN384"/>
          <cell r="BO384"/>
          <cell r="BP384"/>
          <cell r="BQ384"/>
          <cell r="BR384"/>
          <cell r="BS384"/>
          <cell r="BT384"/>
          <cell r="BU384"/>
          <cell r="BV384"/>
          <cell r="BW384"/>
          <cell r="BX384"/>
          <cell r="BY384"/>
          <cell r="BZ384"/>
          <cell r="CA384"/>
          <cell r="CB384"/>
          <cell r="CC384"/>
          <cell r="CD384"/>
          <cell r="CE384"/>
          <cell r="CF384"/>
          <cell r="CG384"/>
          <cell r="CH384"/>
          <cell r="CI384"/>
          <cell r="CJ384"/>
          <cell r="CK384"/>
          <cell r="CL384"/>
          <cell r="CM384"/>
          <cell r="CN384"/>
          <cell r="CO384"/>
          <cell r="CP384"/>
          <cell r="CQ384"/>
          <cell r="CR384"/>
          <cell r="CS384"/>
          <cell r="CT384"/>
          <cell r="CU384"/>
          <cell r="CV384"/>
          <cell r="CW384"/>
          <cell r="CX384">
            <v>0</v>
          </cell>
          <cell r="CY384">
            <v>0</v>
          </cell>
          <cell r="CZ384">
            <v>0</v>
          </cell>
          <cell r="DA384">
            <v>0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  <cell r="DK384">
            <v>0</v>
          </cell>
          <cell r="DL384">
            <v>0</v>
          </cell>
          <cell r="DM384">
            <v>0</v>
          </cell>
          <cell r="DN384">
            <v>0</v>
          </cell>
          <cell r="DO384">
            <v>0</v>
          </cell>
          <cell r="DP384">
            <v>0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/>
          <cell r="DW384"/>
          <cell r="DX384"/>
          <cell r="DY384"/>
          <cell r="DZ384"/>
          <cell r="EA384"/>
          <cell r="EB384"/>
          <cell r="EC384"/>
          <cell r="ED384"/>
          <cell r="EE384"/>
          <cell r="EF384"/>
          <cell r="EG384"/>
          <cell r="EH384"/>
          <cell r="EI384"/>
          <cell r="EJ384"/>
          <cell r="EK384"/>
          <cell r="EL384"/>
          <cell r="EM384"/>
          <cell r="EN384"/>
          <cell r="EO384"/>
          <cell r="EP384"/>
          <cell r="EQ384"/>
          <cell r="ER384"/>
          <cell r="ES384"/>
        </row>
        <row r="385">
          <cell r="D385" t="str">
            <v>4515p</v>
          </cell>
          <cell r="E385" t="str">
            <v>Ostale pozajmice i krediti</v>
          </cell>
          <cell r="F385"/>
          <cell r="G385"/>
          <cell r="H385"/>
          <cell r="I385"/>
          <cell r="J385"/>
          <cell r="K385"/>
          <cell r="L385"/>
          <cell r="M385"/>
          <cell r="N385"/>
          <cell r="O385"/>
          <cell r="P385"/>
          <cell r="Q385"/>
          <cell r="R385"/>
          <cell r="S385"/>
          <cell r="T385"/>
          <cell r="U385"/>
          <cell r="V385"/>
          <cell r="W385"/>
          <cell r="X385"/>
          <cell r="Y385"/>
          <cell r="Z385"/>
          <cell r="AA385"/>
          <cell r="AB385"/>
          <cell r="AC385"/>
          <cell r="AD385"/>
          <cell r="AE385"/>
          <cell r="AF385"/>
          <cell r="AG385"/>
          <cell r="AH385"/>
          <cell r="AI385"/>
          <cell r="AJ385"/>
          <cell r="AK385"/>
          <cell r="AL385"/>
          <cell r="AM385"/>
          <cell r="AN385"/>
          <cell r="AO385"/>
          <cell r="AP385"/>
          <cell r="AQ385"/>
          <cell r="AR385"/>
          <cell r="AS385"/>
          <cell r="AT385"/>
          <cell r="AU385"/>
          <cell r="AV385"/>
          <cell r="AW385"/>
          <cell r="AX385"/>
          <cell r="AY385"/>
          <cell r="AZ385"/>
          <cell r="BA385"/>
          <cell r="BB385"/>
          <cell r="BC385"/>
          <cell r="BD385"/>
          <cell r="BE385"/>
          <cell r="BF385"/>
          <cell r="BG385"/>
          <cell r="BH385"/>
          <cell r="BI385"/>
          <cell r="BJ385"/>
          <cell r="BK385"/>
          <cell r="BL385"/>
          <cell r="BM385"/>
          <cell r="BN385"/>
          <cell r="BO385"/>
          <cell r="BP385"/>
          <cell r="BQ385"/>
          <cell r="BR385"/>
          <cell r="BS385"/>
          <cell r="BT385"/>
          <cell r="BU385"/>
          <cell r="BV385"/>
          <cell r="BW385"/>
          <cell r="BX385"/>
          <cell r="BY385"/>
          <cell r="BZ385"/>
          <cell r="CA385"/>
          <cell r="CB385"/>
          <cell r="CC385"/>
          <cell r="CD385"/>
          <cell r="CE385"/>
          <cell r="CF385"/>
          <cell r="CG385"/>
          <cell r="CH385"/>
          <cell r="CI385"/>
          <cell r="CJ385"/>
          <cell r="CK385"/>
          <cell r="CL385">
            <v>43333.333333333336</v>
          </cell>
          <cell r="CM385">
            <v>43333.333333333336</v>
          </cell>
          <cell r="CN385">
            <v>43333.333333333336</v>
          </cell>
          <cell r="CO385">
            <v>43333.333333333336</v>
          </cell>
          <cell r="CP385">
            <v>43333.333333333336</v>
          </cell>
          <cell r="CQ385">
            <v>43333.333333333336</v>
          </cell>
          <cell r="CR385">
            <v>43333.333333333336</v>
          </cell>
          <cell r="CS385">
            <v>43333.333333333336</v>
          </cell>
          <cell r="CT385">
            <v>43333.333333333336</v>
          </cell>
          <cell r="CU385">
            <v>43333.333333333336</v>
          </cell>
          <cell r="CV385">
            <v>43333.333333333336</v>
          </cell>
          <cell r="CW385">
            <v>43333.333333333336</v>
          </cell>
          <cell r="CX385">
            <v>64166.666666666664</v>
          </cell>
          <cell r="CY385">
            <v>64166.666666666664</v>
          </cell>
          <cell r="CZ385">
            <v>64166.666666666664</v>
          </cell>
          <cell r="DA385">
            <v>64166.666666666664</v>
          </cell>
          <cell r="DB385">
            <v>64166.666666666664</v>
          </cell>
          <cell r="DC385">
            <v>64166.666666666664</v>
          </cell>
          <cell r="DD385">
            <v>64166.666666666664</v>
          </cell>
          <cell r="DE385">
            <v>64166.666666666664</v>
          </cell>
          <cell r="DF385">
            <v>64166.666666666664</v>
          </cell>
          <cell r="DG385">
            <v>64166.666666666664</v>
          </cell>
          <cell r="DH385">
            <v>64166.666666666664</v>
          </cell>
          <cell r="DI385">
            <v>64166.666666666664</v>
          </cell>
          <cell r="DJ385">
            <v>66666.666666666672</v>
          </cell>
          <cell r="DK385">
            <v>66666.666666666672</v>
          </cell>
          <cell r="DL385">
            <v>66666.666666666672</v>
          </cell>
          <cell r="DM385">
            <v>66666.666666666672</v>
          </cell>
          <cell r="DN385">
            <v>66666.666666666672</v>
          </cell>
          <cell r="DO385">
            <v>66666.666666666672</v>
          </cell>
          <cell r="DP385">
            <v>66666.666666666672</v>
          </cell>
          <cell r="DQ385">
            <v>66666.666666666672</v>
          </cell>
          <cell r="DR385">
            <v>66666.666666666672</v>
          </cell>
          <cell r="DS385">
            <v>66666.666666666672</v>
          </cell>
          <cell r="DT385">
            <v>66666.666666666672</v>
          </cell>
          <cell r="DU385">
            <v>66666.666666666672</v>
          </cell>
          <cell r="DV385"/>
          <cell r="DW385"/>
          <cell r="DX385"/>
          <cell r="DY385"/>
          <cell r="DZ385"/>
          <cell r="EA385"/>
          <cell r="EB385"/>
          <cell r="EC385"/>
          <cell r="ED385"/>
          <cell r="EE385"/>
          <cell r="EF385"/>
          <cell r="EG385"/>
          <cell r="EH385"/>
          <cell r="EI385"/>
          <cell r="EJ385"/>
          <cell r="EK385"/>
          <cell r="EL385"/>
          <cell r="EM385"/>
          <cell r="EN385"/>
          <cell r="EO385"/>
          <cell r="EP385"/>
          <cell r="EQ385"/>
          <cell r="ER385"/>
          <cell r="ES385"/>
        </row>
        <row r="386">
          <cell r="A386" t="str">
            <v xml:space="preserve"> </v>
          </cell>
          <cell r="B386">
            <v>46</v>
          </cell>
          <cell r="C386"/>
          <cell r="D386" t="str">
            <v>p</v>
          </cell>
          <cell r="E386" t="str">
            <v>Otplata dugova</v>
          </cell>
          <cell r="F386"/>
          <cell r="G386"/>
          <cell r="H386"/>
          <cell r="I386"/>
          <cell r="J386"/>
          <cell r="K386"/>
          <cell r="L386"/>
          <cell r="M386"/>
          <cell r="N386"/>
          <cell r="O386"/>
          <cell r="P386"/>
          <cell r="Q386"/>
          <cell r="R386"/>
          <cell r="S386"/>
          <cell r="T386"/>
          <cell r="U386"/>
          <cell r="V386"/>
          <cell r="W386"/>
          <cell r="X386"/>
          <cell r="Y386"/>
          <cell r="Z386"/>
          <cell r="AA386"/>
          <cell r="AB386"/>
          <cell r="AC386"/>
          <cell r="AD386"/>
          <cell r="AE386"/>
          <cell r="AF386"/>
          <cell r="AG386"/>
          <cell r="AH386"/>
          <cell r="AI386"/>
          <cell r="AJ386"/>
          <cell r="AK386"/>
          <cell r="AL386"/>
          <cell r="AM386"/>
          <cell r="AN386"/>
          <cell r="AO386"/>
          <cell r="AP386"/>
          <cell r="AQ386"/>
          <cell r="AR386"/>
          <cell r="AS386"/>
          <cell r="AT386"/>
          <cell r="AU386"/>
          <cell r="AV386"/>
          <cell r="AW386"/>
          <cell r="AX386"/>
          <cell r="AY386"/>
          <cell r="AZ386"/>
          <cell r="BA386"/>
          <cell r="BB386"/>
          <cell r="BC386"/>
          <cell r="BD386"/>
          <cell r="BE386"/>
          <cell r="BF386"/>
          <cell r="BG386"/>
          <cell r="BH386"/>
          <cell r="BI386"/>
          <cell r="BJ386"/>
          <cell r="BK386"/>
          <cell r="BL386"/>
          <cell r="BM386"/>
          <cell r="BN386"/>
          <cell r="BO386"/>
          <cell r="BP386"/>
          <cell r="BQ386"/>
          <cell r="BR386"/>
          <cell r="BS386"/>
          <cell r="BT386"/>
          <cell r="BU386"/>
          <cell r="BV386"/>
          <cell r="BW386"/>
          <cell r="BX386"/>
          <cell r="BY386"/>
          <cell r="BZ386"/>
          <cell r="CA386"/>
          <cell r="CB386"/>
          <cell r="CC386"/>
          <cell r="CD386"/>
          <cell r="CE386"/>
          <cell r="CF386"/>
          <cell r="CG386"/>
          <cell r="CH386"/>
          <cell r="CI386"/>
          <cell r="CJ386"/>
          <cell r="CK386"/>
          <cell r="CL386">
            <v>9889761</v>
          </cell>
          <cell r="CM386">
            <v>9889761</v>
          </cell>
          <cell r="CN386">
            <v>9889761</v>
          </cell>
          <cell r="CO386">
            <v>9889761</v>
          </cell>
          <cell r="CP386">
            <v>9889761</v>
          </cell>
          <cell r="CQ386">
            <v>9889761</v>
          </cell>
          <cell r="CR386">
            <v>9889761</v>
          </cell>
          <cell r="CS386">
            <v>9889761</v>
          </cell>
          <cell r="CT386">
            <v>9889761</v>
          </cell>
          <cell r="CU386">
            <v>9889761</v>
          </cell>
          <cell r="CV386">
            <v>9889761</v>
          </cell>
          <cell r="CW386">
            <v>9889761</v>
          </cell>
          <cell r="CX386">
            <v>14285575.4575</v>
          </cell>
          <cell r="CY386">
            <v>14285575.4575</v>
          </cell>
          <cell r="CZ386">
            <v>14285575.4575</v>
          </cell>
          <cell r="DA386">
            <v>14285575.4575</v>
          </cell>
          <cell r="DB386">
            <v>14285575.4575</v>
          </cell>
          <cell r="DC386">
            <v>14285575.4575</v>
          </cell>
          <cell r="DD386">
            <v>14285575.4575</v>
          </cell>
          <cell r="DE386">
            <v>14285575.4575</v>
          </cell>
          <cell r="DF386">
            <v>14285575.4575</v>
          </cell>
          <cell r="DG386">
            <v>14285575.4575</v>
          </cell>
          <cell r="DH386">
            <v>14285575.4575</v>
          </cell>
          <cell r="DI386">
            <v>14285575.4575</v>
          </cell>
          <cell r="DJ386">
            <v>33191007.030833334</v>
          </cell>
          <cell r="DK386">
            <v>33191007.030833334</v>
          </cell>
          <cell r="DL386">
            <v>33191007.030833334</v>
          </cell>
          <cell r="DM386">
            <v>33191007.030833334</v>
          </cell>
          <cell r="DN386">
            <v>33191007.030833334</v>
          </cell>
          <cell r="DO386">
            <v>33191007.030833334</v>
          </cell>
          <cell r="DP386">
            <v>33191007.030833334</v>
          </cell>
          <cell r="DQ386">
            <v>33191007.030833334</v>
          </cell>
          <cell r="DR386">
            <v>33191007.030833334</v>
          </cell>
          <cell r="DS386">
            <v>33191007.030833334</v>
          </cell>
          <cell r="DT386">
            <v>33191007.030833334</v>
          </cell>
          <cell r="DU386">
            <v>33191007.030833334</v>
          </cell>
          <cell r="DV386">
            <v>32768615.2925</v>
          </cell>
          <cell r="DW386">
            <v>32768615.2925</v>
          </cell>
          <cell r="DX386">
            <v>32768615.2925</v>
          </cell>
          <cell r="DY386">
            <v>32768615.2925</v>
          </cell>
          <cell r="DZ386">
            <v>32768615.2925</v>
          </cell>
          <cell r="EA386">
            <v>32768615.2925</v>
          </cell>
          <cell r="EB386">
            <v>32768615.2925</v>
          </cell>
          <cell r="EC386">
            <v>32768615.2925</v>
          </cell>
          <cell r="ED386">
            <v>32768615.2925</v>
          </cell>
          <cell r="EE386">
            <v>32768615.2925</v>
          </cell>
          <cell r="EF386">
            <v>32768615.2925</v>
          </cell>
          <cell r="EG386">
            <v>32768615.2925</v>
          </cell>
          <cell r="EH386">
            <v>4617467.5633333325</v>
          </cell>
          <cell r="EI386">
            <v>5248180.4533333331</v>
          </cell>
          <cell r="EJ386">
            <v>18465645.143333334</v>
          </cell>
          <cell r="EK386">
            <v>67460865.603333324</v>
          </cell>
          <cell r="EL386">
            <v>10247541.783333333</v>
          </cell>
          <cell r="EM386">
            <v>16046343.563333331</v>
          </cell>
          <cell r="EN386">
            <v>23103608.363333337</v>
          </cell>
          <cell r="EO386">
            <v>16877006.883333333</v>
          </cell>
          <cell r="EP386">
            <v>17318908.093333334</v>
          </cell>
          <cell r="EQ386">
            <v>9686739.4033333324</v>
          </cell>
          <cell r="ER386">
            <v>11714826.133333333</v>
          </cell>
          <cell r="ES386">
            <v>19628370.163333334</v>
          </cell>
          <cell r="FF386">
            <v>1718363.6600000001</v>
          </cell>
          <cell r="FG386">
            <v>3362692.9499999997</v>
          </cell>
          <cell r="FH386">
            <v>17620925.690000001</v>
          </cell>
          <cell r="FI386">
            <v>21217195.289999999</v>
          </cell>
          <cell r="FJ386">
            <v>181489557.88</v>
          </cell>
          <cell r="FK386">
            <v>16844785.800000001</v>
          </cell>
          <cell r="FL386">
            <v>61721044.270000003</v>
          </cell>
          <cell r="FM386">
            <v>13754741.09</v>
          </cell>
          <cell r="FN386">
            <v>17831317.309999999</v>
          </cell>
          <cell r="FO386">
            <v>6151156.2299999995</v>
          </cell>
          <cell r="FP386">
            <v>10176505.869999999</v>
          </cell>
          <cell r="FQ386">
            <v>21711713.960000001</v>
          </cell>
          <cell r="FR386">
            <v>373600000</v>
          </cell>
        </row>
        <row r="387">
          <cell r="A387"/>
          <cell r="B387"/>
          <cell r="C387">
            <v>461</v>
          </cell>
          <cell r="D387" t="str">
            <v>461p</v>
          </cell>
          <cell r="E387" t="str">
            <v>Otplata duga</v>
          </cell>
          <cell r="F387"/>
          <cell r="G387"/>
          <cell r="H387"/>
          <cell r="I387"/>
          <cell r="J387"/>
          <cell r="K387"/>
          <cell r="L387"/>
          <cell r="M387"/>
          <cell r="N387"/>
          <cell r="O387"/>
          <cell r="P387"/>
          <cell r="Q387"/>
          <cell r="R387"/>
          <cell r="S387"/>
          <cell r="T387"/>
          <cell r="U387"/>
          <cell r="V387"/>
          <cell r="W387"/>
          <cell r="X387"/>
          <cell r="Y387"/>
          <cell r="Z387"/>
          <cell r="AA387"/>
          <cell r="AB387"/>
          <cell r="AC387"/>
          <cell r="AD387"/>
          <cell r="AE387"/>
          <cell r="AF387"/>
          <cell r="AG387"/>
          <cell r="AH387"/>
          <cell r="AI387"/>
          <cell r="AJ387"/>
          <cell r="AK387"/>
          <cell r="AL387"/>
          <cell r="AM387"/>
          <cell r="AN387"/>
          <cell r="AO387"/>
          <cell r="AP387"/>
          <cell r="AQ387"/>
          <cell r="AR387"/>
          <cell r="AS387"/>
          <cell r="AT387"/>
          <cell r="AU387"/>
          <cell r="AV387"/>
          <cell r="AW387"/>
          <cell r="AX387"/>
          <cell r="AY387"/>
          <cell r="AZ387"/>
          <cell r="BA387"/>
          <cell r="BB387"/>
          <cell r="BC387"/>
          <cell r="BD387"/>
          <cell r="BE387"/>
          <cell r="BF387"/>
          <cell r="BG387"/>
          <cell r="BH387"/>
          <cell r="BI387"/>
          <cell r="BJ387"/>
          <cell r="BK387"/>
          <cell r="BL387"/>
          <cell r="BM387"/>
          <cell r="BN387"/>
          <cell r="BO387"/>
          <cell r="BP387"/>
          <cell r="BQ387"/>
          <cell r="BR387"/>
          <cell r="BS387"/>
          <cell r="BT387"/>
          <cell r="BU387"/>
          <cell r="BV387"/>
          <cell r="BW387"/>
          <cell r="BX387"/>
          <cell r="BY387"/>
          <cell r="BZ387"/>
          <cell r="CA387"/>
          <cell r="CB387"/>
          <cell r="CC387"/>
          <cell r="CD387"/>
          <cell r="CE387"/>
          <cell r="CF387"/>
          <cell r="CG387"/>
          <cell r="CH387"/>
          <cell r="CI387"/>
          <cell r="CJ387"/>
          <cell r="CK387"/>
          <cell r="CL387">
            <v>7208333.333333333</v>
          </cell>
          <cell r="CM387">
            <v>7208333.333333333</v>
          </cell>
          <cell r="CN387">
            <v>7208333.333333333</v>
          </cell>
          <cell r="CO387">
            <v>7208333.333333333</v>
          </cell>
          <cell r="CP387">
            <v>7208333.333333333</v>
          </cell>
          <cell r="CQ387">
            <v>7208333.333333333</v>
          </cell>
          <cell r="CR387">
            <v>7208333.333333333</v>
          </cell>
          <cell r="CS387">
            <v>7208333.333333333</v>
          </cell>
          <cell r="CT387">
            <v>7208333.333333333</v>
          </cell>
          <cell r="CU387">
            <v>7208333.333333333</v>
          </cell>
          <cell r="CV387">
            <v>7208333.333333333</v>
          </cell>
          <cell r="CW387">
            <v>7208333.333333333</v>
          </cell>
          <cell r="CX387">
            <v>11507395.460000001</v>
          </cell>
          <cell r="CY387">
            <v>11507395.460000001</v>
          </cell>
          <cell r="CZ387">
            <v>11507395.460000001</v>
          </cell>
          <cell r="DA387">
            <v>11507395.460000001</v>
          </cell>
          <cell r="DB387">
            <v>11507395.460000001</v>
          </cell>
          <cell r="DC387">
            <v>11507395.460000001</v>
          </cell>
          <cell r="DD387">
            <v>11507395.460000001</v>
          </cell>
          <cell r="DE387">
            <v>11507395.460000001</v>
          </cell>
          <cell r="DF387">
            <v>11507395.460000001</v>
          </cell>
          <cell r="DG387">
            <v>11507395.460000001</v>
          </cell>
          <cell r="DH387">
            <v>11507395.460000001</v>
          </cell>
          <cell r="DI387">
            <v>11507395.460000001</v>
          </cell>
          <cell r="DJ387">
            <v>30373417.030833334</v>
          </cell>
          <cell r="DK387">
            <v>30373417.030833334</v>
          </cell>
          <cell r="DL387">
            <v>30373417.030833334</v>
          </cell>
          <cell r="DM387">
            <v>30373417.030833334</v>
          </cell>
          <cell r="DN387">
            <v>30373417.030833334</v>
          </cell>
          <cell r="DO387">
            <v>30373417.030833334</v>
          </cell>
          <cell r="DP387">
            <v>30373417.030833334</v>
          </cell>
          <cell r="DQ387">
            <v>30373417.030833334</v>
          </cell>
          <cell r="DR387">
            <v>30373417.030833334</v>
          </cell>
          <cell r="DS387">
            <v>30373417.030833334</v>
          </cell>
          <cell r="DT387">
            <v>30373417.030833334</v>
          </cell>
          <cell r="DU387">
            <v>30373417.030833334</v>
          </cell>
          <cell r="DV387">
            <v>29487385.678333335</v>
          </cell>
          <cell r="DW387">
            <v>29487385.678333335</v>
          </cell>
          <cell r="DX387">
            <v>29487385.678333335</v>
          </cell>
          <cell r="DY387">
            <v>29487385.678333335</v>
          </cell>
          <cell r="DZ387">
            <v>29487385.678333335</v>
          </cell>
          <cell r="EA387">
            <v>29487385.678333335</v>
          </cell>
          <cell r="EB387">
            <v>29487385.678333335</v>
          </cell>
          <cell r="EC387">
            <v>29487385.678333335</v>
          </cell>
          <cell r="ED387">
            <v>29487385.678333335</v>
          </cell>
          <cell r="EE387">
            <v>29487385.678333335</v>
          </cell>
          <cell r="EF387">
            <v>29487385.678333335</v>
          </cell>
          <cell r="EG387">
            <v>29487385.678333335</v>
          </cell>
          <cell r="EH387">
            <v>1807759.33</v>
          </cell>
          <cell r="EI387">
            <v>2438472.2200000002</v>
          </cell>
          <cell r="EJ387">
            <v>15655936.91</v>
          </cell>
          <cell r="EK387">
            <v>64651157.369999997</v>
          </cell>
          <cell r="EL387">
            <v>7437833.5500000007</v>
          </cell>
          <cell r="EM387">
            <v>13236635.329999998</v>
          </cell>
          <cell r="EN387">
            <v>20293900.130000003</v>
          </cell>
          <cell r="EO387">
            <v>14067298.649999999</v>
          </cell>
          <cell r="EP387">
            <v>14509199.859999999</v>
          </cell>
          <cell r="EQ387">
            <v>6877031.1699999999</v>
          </cell>
          <cell r="ER387">
            <v>8905117.9000000004</v>
          </cell>
          <cell r="ES387">
            <v>16818661.93</v>
          </cell>
          <cell r="FF387">
            <v>1718363.6600000001</v>
          </cell>
          <cell r="FG387">
            <v>3362692.9499999997</v>
          </cell>
          <cell r="FH387">
            <v>17620925.690000001</v>
          </cell>
          <cell r="FI387">
            <v>21217195.289999999</v>
          </cell>
          <cell r="FJ387">
            <v>181489557.88</v>
          </cell>
          <cell r="FK387">
            <v>16844785.800000001</v>
          </cell>
          <cell r="FL387">
            <v>61721044.270000003</v>
          </cell>
          <cell r="FM387">
            <v>13754741.09</v>
          </cell>
          <cell r="FN387">
            <v>17831317.309999999</v>
          </cell>
          <cell r="FO387">
            <v>6151156.2299999995</v>
          </cell>
          <cell r="FP387">
            <v>10176505.869999999</v>
          </cell>
          <cell r="FQ387">
            <v>21711713.960000001</v>
          </cell>
          <cell r="FR387">
            <v>373600000</v>
          </cell>
        </row>
        <row r="388">
          <cell r="D388" t="str">
            <v>4611p</v>
          </cell>
          <cell r="E388" t="str">
            <v>Otplata hartija od vrijednosti i kredita rezidentima</v>
          </cell>
          <cell r="F388"/>
          <cell r="G388"/>
          <cell r="H388"/>
          <cell r="I388"/>
          <cell r="J388"/>
          <cell r="K388"/>
          <cell r="L388"/>
          <cell r="M388"/>
          <cell r="N388"/>
          <cell r="O388"/>
          <cell r="P388"/>
          <cell r="Q388"/>
          <cell r="R388"/>
          <cell r="S388"/>
          <cell r="T388"/>
          <cell r="U388"/>
          <cell r="V388"/>
          <cell r="W388"/>
          <cell r="X388"/>
          <cell r="Y388"/>
          <cell r="Z388"/>
          <cell r="AA388"/>
          <cell r="AB388"/>
          <cell r="AC388"/>
          <cell r="AD388"/>
          <cell r="AE388"/>
          <cell r="AF388"/>
          <cell r="AG388"/>
          <cell r="AH388"/>
          <cell r="AI388"/>
          <cell r="AJ388"/>
          <cell r="AK388"/>
          <cell r="AL388"/>
          <cell r="AM388"/>
          <cell r="AN388"/>
          <cell r="AO388"/>
          <cell r="AP388"/>
          <cell r="AQ388"/>
          <cell r="AR388"/>
          <cell r="AS388"/>
          <cell r="AT388"/>
          <cell r="AU388"/>
          <cell r="AV388"/>
          <cell r="AW388"/>
          <cell r="AX388"/>
          <cell r="AY388"/>
          <cell r="AZ388"/>
          <cell r="BA388"/>
          <cell r="BB388"/>
          <cell r="BC388"/>
          <cell r="BD388"/>
          <cell r="BE388"/>
          <cell r="BF388"/>
          <cell r="BG388"/>
          <cell r="BH388"/>
          <cell r="BI388"/>
          <cell r="BJ388"/>
          <cell r="BK388"/>
          <cell r="BL388"/>
          <cell r="BM388"/>
          <cell r="BN388"/>
          <cell r="BO388"/>
          <cell r="BP388"/>
          <cell r="BQ388"/>
          <cell r="BR388"/>
          <cell r="BS388"/>
          <cell r="BT388"/>
          <cell r="BU388"/>
          <cell r="BV388"/>
          <cell r="BW388"/>
          <cell r="BX388"/>
          <cell r="BY388"/>
          <cell r="BZ388"/>
          <cell r="CA388"/>
          <cell r="CB388"/>
          <cell r="CC388"/>
          <cell r="CD388"/>
          <cell r="CE388"/>
          <cell r="CF388"/>
          <cell r="CG388"/>
          <cell r="CH388"/>
          <cell r="CI388"/>
          <cell r="CJ388"/>
          <cell r="CK388"/>
          <cell r="CL388">
            <v>1983333.3333333333</v>
          </cell>
          <cell r="CM388">
            <v>1983333.3333333333</v>
          </cell>
          <cell r="CN388">
            <v>1983333.3333333333</v>
          </cell>
          <cell r="CO388">
            <v>1983333.3333333333</v>
          </cell>
          <cell r="CP388">
            <v>1983333.3333333333</v>
          </cell>
          <cell r="CQ388">
            <v>1983333.3333333333</v>
          </cell>
          <cell r="CR388">
            <v>1983333.3333333333</v>
          </cell>
          <cell r="CS388">
            <v>1983333.3333333333</v>
          </cell>
          <cell r="CT388">
            <v>1983333.3333333333</v>
          </cell>
          <cell r="CU388">
            <v>1983333.3333333333</v>
          </cell>
          <cell r="CV388">
            <v>1983333.3333333333</v>
          </cell>
          <cell r="CW388">
            <v>1983333.3333333333</v>
          </cell>
          <cell r="CX388">
            <v>2500695.4391666665</v>
          </cell>
          <cell r="CY388">
            <v>2500695.4391666665</v>
          </cell>
          <cell r="CZ388">
            <v>2500695.4391666665</v>
          </cell>
          <cell r="DA388">
            <v>2500695.4391666665</v>
          </cell>
          <cell r="DB388">
            <v>2500695.4391666665</v>
          </cell>
          <cell r="DC388">
            <v>2500695.4391666665</v>
          </cell>
          <cell r="DD388">
            <v>2500695.4391666665</v>
          </cell>
          <cell r="DE388">
            <v>2500695.4391666665</v>
          </cell>
          <cell r="DF388">
            <v>2500695.4391666665</v>
          </cell>
          <cell r="DG388">
            <v>2500695.4391666665</v>
          </cell>
          <cell r="DH388">
            <v>2500695.4391666665</v>
          </cell>
          <cell r="DI388">
            <v>2500695.4391666665</v>
          </cell>
          <cell r="DJ388">
            <v>3892510.16</v>
          </cell>
          <cell r="DK388">
            <v>3892510.16</v>
          </cell>
          <cell r="DL388">
            <v>3892510.16</v>
          </cell>
          <cell r="DM388">
            <v>3892510.16</v>
          </cell>
          <cell r="DN388">
            <v>3892510.16</v>
          </cell>
          <cell r="DO388">
            <v>3892510.16</v>
          </cell>
          <cell r="DP388">
            <v>3892510.16</v>
          </cell>
          <cell r="DQ388">
            <v>3892510.16</v>
          </cell>
          <cell r="DR388">
            <v>3892510.16</v>
          </cell>
          <cell r="DS388">
            <v>3892510.16</v>
          </cell>
          <cell r="DT388">
            <v>3892510.16</v>
          </cell>
          <cell r="DU388">
            <v>3892510.16</v>
          </cell>
          <cell r="DV388">
            <v>3722931.8866666667</v>
          </cell>
          <cell r="DW388">
            <v>3722931.8866666667</v>
          </cell>
          <cell r="DX388">
            <v>3722931.8866666667</v>
          </cell>
          <cell r="DY388">
            <v>3722931.8866666667</v>
          </cell>
          <cell r="DZ388">
            <v>3722931.8866666667</v>
          </cell>
          <cell r="EA388">
            <v>3722931.8866666667</v>
          </cell>
          <cell r="EB388">
            <v>3722931.8866666667</v>
          </cell>
          <cell r="EC388">
            <v>3722931.8866666667</v>
          </cell>
          <cell r="ED388">
            <v>3722931.8866666667</v>
          </cell>
          <cell r="EE388">
            <v>3722931.8866666667</v>
          </cell>
          <cell r="EF388">
            <v>3722931.8866666667</v>
          </cell>
          <cell r="EG388">
            <v>3722931.8866666667</v>
          </cell>
          <cell r="EH388">
            <v>174340.51</v>
          </cell>
          <cell r="EI388">
            <v>177326.85</v>
          </cell>
          <cell r="EJ388">
            <v>7687779.1100000003</v>
          </cell>
          <cell r="EK388">
            <v>191127.48</v>
          </cell>
          <cell r="EL388">
            <v>949797.77</v>
          </cell>
          <cell r="EM388">
            <v>2019268.13</v>
          </cell>
          <cell r="EN388">
            <v>10660481.32</v>
          </cell>
          <cell r="EO388">
            <v>11526152.189999999</v>
          </cell>
          <cell r="EP388">
            <v>10016017.119999999</v>
          </cell>
          <cell r="EQ388">
            <v>1834828.67</v>
          </cell>
          <cell r="ER388">
            <v>2345417.37</v>
          </cell>
          <cell r="ES388">
            <v>4329305.63</v>
          </cell>
          <cell r="ET388">
            <v>116701.86</v>
          </cell>
          <cell r="EU388">
            <v>867332.36</v>
          </cell>
          <cell r="EV388">
            <v>7801367.0199999996</v>
          </cell>
          <cell r="EW388">
            <v>4481623.79</v>
          </cell>
          <cell r="EX388">
            <v>2831467.37</v>
          </cell>
          <cell r="EY388">
            <v>7170000.0800000001</v>
          </cell>
          <cell r="EZ388">
            <v>82322.3</v>
          </cell>
          <cell r="FA388">
            <v>10832753.109999999</v>
          </cell>
          <cell r="FB388">
            <v>1958366.01</v>
          </cell>
          <cell r="FC388">
            <v>1510132.11</v>
          </cell>
          <cell r="FD388">
            <v>834059.15</v>
          </cell>
          <cell r="FE388">
            <v>12202154.65</v>
          </cell>
          <cell r="FF388">
            <v>84944.84</v>
          </cell>
          <cell r="FG388">
            <v>835385.84</v>
          </cell>
          <cell r="FH388">
            <v>1812259.88</v>
          </cell>
          <cell r="FI388">
            <v>4541832.53</v>
          </cell>
          <cell r="FJ388">
            <v>2836722.65</v>
          </cell>
          <cell r="FK388">
            <v>7054086.1200000001</v>
          </cell>
          <cell r="FL388">
            <v>87625.45</v>
          </cell>
          <cell r="FM388">
            <v>10838080.380000001</v>
          </cell>
          <cell r="FN388">
            <v>1831359.63</v>
          </cell>
          <cell r="FO388">
            <v>1571862.21</v>
          </cell>
          <cell r="FP388">
            <v>839459.36</v>
          </cell>
          <cell r="FQ388">
            <v>11766381.15</v>
          </cell>
          <cell r="FR388">
            <v>44100000.039999999</v>
          </cell>
        </row>
        <row r="389">
          <cell r="D389" t="str">
            <v>4612p</v>
          </cell>
          <cell r="E389" t="str">
            <v>Otplata hartija od vrijednosti i kredita nerezidentima</v>
          </cell>
          <cell r="F389"/>
          <cell r="G389"/>
          <cell r="H389"/>
          <cell r="I389"/>
          <cell r="J389"/>
          <cell r="K389"/>
          <cell r="L389"/>
          <cell r="M389"/>
          <cell r="N389"/>
          <cell r="O389"/>
          <cell r="P389"/>
          <cell r="Q389"/>
          <cell r="R389"/>
          <cell r="S389"/>
          <cell r="T389"/>
          <cell r="U389"/>
          <cell r="V389"/>
          <cell r="W389"/>
          <cell r="X389"/>
          <cell r="Y389"/>
          <cell r="Z389"/>
          <cell r="AA389"/>
          <cell r="AB389"/>
          <cell r="AC389"/>
          <cell r="AD389"/>
          <cell r="AE389"/>
          <cell r="AF389"/>
          <cell r="AG389"/>
          <cell r="AH389"/>
          <cell r="AI389"/>
          <cell r="AJ389"/>
          <cell r="AK389"/>
          <cell r="AL389"/>
          <cell r="AM389"/>
          <cell r="AN389"/>
          <cell r="AO389"/>
          <cell r="AP389"/>
          <cell r="AQ389"/>
          <cell r="AR389"/>
          <cell r="AS389"/>
          <cell r="AT389"/>
          <cell r="AU389"/>
          <cell r="AV389"/>
          <cell r="AW389"/>
          <cell r="AX389"/>
          <cell r="AY389"/>
          <cell r="AZ389"/>
          <cell r="BA389"/>
          <cell r="BB389"/>
          <cell r="BC389"/>
          <cell r="BD389"/>
          <cell r="BE389"/>
          <cell r="BF389"/>
          <cell r="BG389"/>
          <cell r="BH389"/>
          <cell r="BI389"/>
          <cell r="BJ389"/>
          <cell r="BK389"/>
          <cell r="BL389"/>
          <cell r="BM389"/>
          <cell r="BN389"/>
          <cell r="BO389"/>
          <cell r="BP389"/>
          <cell r="BQ389"/>
          <cell r="BR389"/>
          <cell r="BS389"/>
          <cell r="BT389"/>
          <cell r="BU389"/>
          <cell r="BV389"/>
          <cell r="BW389"/>
          <cell r="BX389"/>
          <cell r="BY389"/>
          <cell r="BZ389"/>
          <cell r="CA389"/>
          <cell r="CB389"/>
          <cell r="CC389"/>
          <cell r="CD389"/>
          <cell r="CE389"/>
          <cell r="CF389"/>
          <cell r="CG389"/>
          <cell r="CH389"/>
          <cell r="CI389"/>
          <cell r="CJ389"/>
          <cell r="CK389"/>
          <cell r="CL389">
            <v>5225000</v>
          </cell>
          <cell r="CM389">
            <v>5225000</v>
          </cell>
          <cell r="CN389">
            <v>5225000</v>
          </cell>
          <cell r="CO389">
            <v>5225000</v>
          </cell>
          <cell r="CP389">
            <v>5225000</v>
          </cell>
          <cell r="CQ389">
            <v>5225000</v>
          </cell>
          <cell r="CR389">
            <v>5225000</v>
          </cell>
          <cell r="CS389">
            <v>5225000</v>
          </cell>
          <cell r="CT389">
            <v>5225000</v>
          </cell>
          <cell r="CU389">
            <v>5225000</v>
          </cell>
          <cell r="CV389">
            <v>5225000</v>
          </cell>
          <cell r="CW389">
            <v>5225000</v>
          </cell>
          <cell r="CX389">
            <v>9006700.020833334</v>
          </cell>
          <cell r="CY389">
            <v>9006700.020833334</v>
          </cell>
          <cell r="CZ389">
            <v>9006700.020833334</v>
          </cell>
          <cell r="DA389">
            <v>9006700.020833334</v>
          </cell>
          <cell r="DB389">
            <v>9006700.020833334</v>
          </cell>
          <cell r="DC389">
            <v>9006700.020833334</v>
          </cell>
          <cell r="DD389">
            <v>9006700.020833334</v>
          </cell>
          <cell r="DE389">
            <v>9006700.020833334</v>
          </cell>
          <cell r="DF389">
            <v>9006700.020833334</v>
          </cell>
          <cell r="DG389">
            <v>9006700.020833334</v>
          </cell>
          <cell r="DH389">
            <v>9006700.020833334</v>
          </cell>
          <cell r="DI389">
            <v>9006700.020833334</v>
          </cell>
          <cell r="DJ389">
            <v>26480906.870833334</v>
          </cell>
          <cell r="DK389">
            <v>26480906.870833334</v>
          </cell>
          <cell r="DL389">
            <v>26480906.870833334</v>
          </cell>
          <cell r="DM389">
            <v>26480906.870833334</v>
          </cell>
          <cell r="DN389">
            <v>26480906.870833334</v>
          </cell>
          <cell r="DO389">
            <v>26480906.870833334</v>
          </cell>
          <cell r="DP389">
            <v>26480906.870833334</v>
          </cell>
          <cell r="DQ389">
            <v>26480906.870833334</v>
          </cell>
          <cell r="DR389">
            <v>26480906.870833334</v>
          </cell>
          <cell r="DS389">
            <v>26480906.870833334</v>
          </cell>
          <cell r="DT389">
            <v>26480906.870833334</v>
          </cell>
          <cell r="DU389">
            <v>26480906.870833334</v>
          </cell>
          <cell r="DV389">
            <v>25764453.791666668</v>
          </cell>
          <cell r="DW389">
            <v>25764453.791666668</v>
          </cell>
          <cell r="DX389">
            <v>25764453.791666668</v>
          </cell>
          <cell r="DY389">
            <v>25764453.791666668</v>
          </cell>
          <cell r="DZ389">
            <v>25764453.791666668</v>
          </cell>
          <cell r="EA389">
            <v>25764453.791666668</v>
          </cell>
          <cell r="EB389">
            <v>25764453.791666668</v>
          </cell>
          <cell r="EC389">
            <v>25764453.791666668</v>
          </cell>
          <cell r="ED389">
            <v>25764453.791666668</v>
          </cell>
          <cell r="EE389">
            <v>25764453.791666668</v>
          </cell>
          <cell r="EF389">
            <v>25764453.791666668</v>
          </cell>
          <cell r="EG389">
            <v>25764453.791666668</v>
          </cell>
          <cell r="EH389">
            <v>1633418.82</v>
          </cell>
          <cell r="EI389">
            <v>2261145.37</v>
          </cell>
          <cell r="EJ389">
            <v>7968157.7999999998</v>
          </cell>
          <cell r="EK389">
            <v>64460029.890000001</v>
          </cell>
          <cell r="EL389">
            <v>6488035.7800000003</v>
          </cell>
          <cell r="EM389">
            <v>11217367.199999999</v>
          </cell>
          <cell r="EN389">
            <v>9633418.8100000005</v>
          </cell>
          <cell r="EO389">
            <v>2541146.46</v>
          </cell>
          <cell r="EP389">
            <v>4493182.74</v>
          </cell>
          <cell r="EQ389">
            <v>5042202.5</v>
          </cell>
          <cell r="ER389">
            <v>6559700.5300000003</v>
          </cell>
          <cell r="ES389">
            <v>12489356.300000001</v>
          </cell>
          <cell r="ET389">
            <v>2071825.5645770216</v>
          </cell>
          <cell r="EU389">
            <v>2862393.2253735214</v>
          </cell>
          <cell r="EV389">
            <v>12467636.918240691</v>
          </cell>
          <cell r="EW389">
            <v>17326274.372907523</v>
          </cell>
          <cell r="EX389">
            <v>15150457.606090657</v>
          </cell>
          <cell r="EY389">
            <v>8947929.7645770218</v>
          </cell>
          <cell r="EZ389">
            <v>2071825.5545770216</v>
          </cell>
          <cell r="FA389">
            <v>2989936.9753735219</v>
          </cell>
          <cell r="FB389">
            <v>16625761.232895471</v>
          </cell>
          <cell r="FC389">
            <v>4165314.0029075216</v>
          </cell>
          <cell r="FD389">
            <v>6972714.957903021</v>
          </cell>
          <cell r="FE389">
            <v>369847929.82457697</v>
          </cell>
          <cell r="FF389">
            <v>1633418.82</v>
          </cell>
          <cell r="FG389">
            <v>2527307.11</v>
          </cell>
          <cell r="FH389">
            <v>15808665.810000001</v>
          </cell>
          <cell r="FI389">
            <v>16675362.76</v>
          </cell>
          <cell r="FJ389">
            <v>178652835.22999999</v>
          </cell>
          <cell r="FK389">
            <v>9790699.6799999997</v>
          </cell>
          <cell r="FL389">
            <v>61633418.82</v>
          </cell>
          <cell r="FM389">
            <v>2916660.71</v>
          </cell>
          <cell r="FN389">
            <v>15999957.68</v>
          </cell>
          <cell r="FO389">
            <v>4579294.0199999996</v>
          </cell>
          <cell r="FP389">
            <v>9337046.5099999998</v>
          </cell>
          <cell r="FQ389">
            <v>9945332.8100000005</v>
          </cell>
          <cell r="FR389">
            <v>329499999.95999998</v>
          </cell>
        </row>
        <row r="390">
          <cell r="A390"/>
          <cell r="B390"/>
          <cell r="C390">
            <v>462</v>
          </cell>
          <cell r="D390" t="str">
            <v>462p</v>
          </cell>
          <cell r="E390" t="str">
            <v>Otplata garancija</v>
          </cell>
          <cell r="F390"/>
          <cell r="G390"/>
          <cell r="H390"/>
          <cell r="I390"/>
          <cell r="J390"/>
          <cell r="K390"/>
          <cell r="L390"/>
          <cell r="M390"/>
          <cell r="N390"/>
          <cell r="O390"/>
          <cell r="P390"/>
          <cell r="Q390"/>
          <cell r="R390"/>
          <cell r="S390"/>
          <cell r="T390"/>
          <cell r="U390"/>
          <cell r="V390"/>
          <cell r="W390"/>
          <cell r="X390"/>
          <cell r="Y390"/>
          <cell r="Z390"/>
          <cell r="AA390"/>
          <cell r="AB390"/>
          <cell r="AC390"/>
          <cell r="AD390"/>
          <cell r="AE390"/>
          <cell r="AF390"/>
          <cell r="AG390"/>
          <cell r="AH390"/>
          <cell r="AI390"/>
          <cell r="AJ390"/>
          <cell r="AK390"/>
          <cell r="AL390"/>
          <cell r="AM390"/>
          <cell r="AN390"/>
          <cell r="AO390"/>
          <cell r="AP390"/>
          <cell r="AQ390"/>
          <cell r="AR390"/>
          <cell r="AS390"/>
          <cell r="AT390"/>
          <cell r="AU390"/>
          <cell r="AV390"/>
          <cell r="AW390"/>
          <cell r="AX390"/>
          <cell r="AY390"/>
          <cell r="AZ390"/>
          <cell r="BA390"/>
          <cell r="BB390"/>
          <cell r="BC390"/>
          <cell r="BD390"/>
          <cell r="BE390"/>
          <cell r="BF390"/>
          <cell r="BG390"/>
          <cell r="BH390"/>
          <cell r="BI390"/>
          <cell r="BJ390"/>
          <cell r="BK390"/>
          <cell r="BL390"/>
          <cell r="BM390"/>
          <cell r="BN390"/>
          <cell r="BO390"/>
          <cell r="BP390"/>
          <cell r="BQ390"/>
          <cell r="BR390"/>
          <cell r="BS390"/>
          <cell r="BT390"/>
          <cell r="BU390"/>
          <cell r="BV390"/>
          <cell r="BW390"/>
          <cell r="BX390"/>
          <cell r="BY390"/>
          <cell r="BZ390"/>
          <cell r="CA390"/>
          <cell r="CB390"/>
          <cell r="CC390"/>
          <cell r="CD390"/>
          <cell r="CE390"/>
          <cell r="CF390"/>
          <cell r="CG390"/>
          <cell r="CH390"/>
          <cell r="CI390"/>
          <cell r="CJ390"/>
          <cell r="CK390"/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</v>
          </cell>
          <cell r="CR390">
            <v>0</v>
          </cell>
          <cell r="CS390">
            <v>0</v>
          </cell>
          <cell r="CT390">
            <v>0</v>
          </cell>
          <cell r="CU390">
            <v>0</v>
          </cell>
          <cell r="CV390">
            <v>0</v>
          </cell>
          <cell r="CW390">
            <v>0</v>
          </cell>
          <cell r="CX390">
            <v>0</v>
          </cell>
          <cell r="CY390">
            <v>0</v>
          </cell>
          <cell r="CZ390">
            <v>0</v>
          </cell>
          <cell r="DA390">
            <v>0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0</v>
          </cell>
          <cell r="DI390">
            <v>0</v>
          </cell>
          <cell r="DJ390">
            <v>0</v>
          </cell>
          <cell r="DK390">
            <v>0</v>
          </cell>
          <cell r="DL390">
            <v>0</v>
          </cell>
          <cell r="DM390">
            <v>0</v>
          </cell>
          <cell r="DN390">
            <v>0</v>
          </cell>
          <cell r="DO390">
            <v>0</v>
          </cell>
          <cell r="DP390">
            <v>0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0</v>
          </cell>
          <cell r="DX390">
            <v>0</v>
          </cell>
          <cell r="DY390">
            <v>0</v>
          </cell>
          <cell r="DZ390">
            <v>0</v>
          </cell>
          <cell r="EA390">
            <v>0</v>
          </cell>
          <cell r="EB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0</v>
          </cell>
          <cell r="EH390">
            <v>0</v>
          </cell>
          <cell r="EI390">
            <v>0</v>
          </cell>
          <cell r="EJ390">
            <v>0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  <cell r="ER390">
            <v>0</v>
          </cell>
          <cell r="ES390">
            <v>0</v>
          </cell>
          <cell r="FF390">
            <v>2253720.0299999998</v>
          </cell>
          <cell r="FG390">
            <v>0</v>
          </cell>
          <cell r="FH390">
            <v>7180952.3800000008</v>
          </cell>
          <cell r="FI390">
            <v>0</v>
          </cell>
          <cell r="FJ390">
            <v>0</v>
          </cell>
          <cell r="FK390">
            <v>0</v>
          </cell>
          <cell r="FL390">
            <v>0</v>
          </cell>
          <cell r="FM390">
            <v>0</v>
          </cell>
          <cell r="FN390">
            <v>0</v>
          </cell>
          <cell r="FO390">
            <v>0</v>
          </cell>
          <cell r="FP390">
            <v>0</v>
          </cell>
          <cell r="FQ390">
            <v>0</v>
          </cell>
          <cell r="FR390">
            <v>0</v>
          </cell>
        </row>
        <row r="391">
          <cell r="D391" t="str">
            <v>4621p</v>
          </cell>
          <cell r="E391" t="str">
            <v>Otplata garancija u zemlji</v>
          </cell>
          <cell r="F391"/>
          <cell r="G391"/>
          <cell r="H391"/>
          <cell r="I391"/>
          <cell r="J391"/>
          <cell r="K391"/>
          <cell r="L391"/>
          <cell r="M391"/>
          <cell r="N391"/>
          <cell r="O391"/>
          <cell r="P391"/>
          <cell r="Q391"/>
          <cell r="R391"/>
          <cell r="S391"/>
          <cell r="T391"/>
          <cell r="U391"/>
          <cell r="V391"/>
          <cell r="W391"/>
          <cell r="X391"/>
          <cell r="Y391"/>
          <cell r="Z391"/>
          <cell r="AA391"/>
          <cell r="AB391"/>
          <cell r="AC391"/>
          <cell r="AD391"/>
          <cell r="AE391"/>
          <cell r="AF391"/>
          <cell r="AG391"/>
          <cell r="AH391"/>
          <cell r="AI391"/>
          <cell r="AJ391"/>
          <cell r="AK391"/>
          <cell r="AL391"/>
          <cell r="AM391"/>
          <cell r="AN391"/>
          <cell r="AO391"/>
          <cell r="AP391"/>
          <cell r="AQ391"/>
          <cell r="AR391"/>
          <cell r="AS391"/>
          <cell r="AT391"/>
          <cell r="AU391"/>
          <cell r="AV391"/>
          <cell r="AW391"/>
          <cell r="AX391"/>
          <cell r="AY391"/>
          <cell r="AZ391"/>
          <cell r="BA391"/>
          <cell r="BB391"/>
          <cell r="BC391"/>
          <cell r="BD391"/>
          <cell r="BE391"/>
          <cell r="BF391"/>
          <cell r="BG391"/>
          <cell r="BH391"/>
          <cell r="BI391"/>
          <cell r="BJ391"/>
          <cell r="BK391"/>
          <cell r="BL391"/>
          <cell r="BM391"/>
          <cell r="BN391"/>
          <cell r="BO391"/>
          <cell r="BP391"/>
          <cell r="BQ391"/>
          <cell r="BR391"/>
          <cell r="BS391"/>
          <cell r="BT391"/>
          <cell r="BU391"/>
          <cell r="BV391"/>
          <cell r="BW391"/>
          <cell r="BX391"/>
          <cell r="BY391"/>
          <cell r="BZ391"/>
          <cell r="CA391"/>
          <cell r="CB391"/>
          <cell r="CC391"/>
          <cell r="CD391"/>
          <cell r="CE391"/>
          <cell r="CF391"/>
          <cell r="CG391"/>
          <cell r="CH391"/>
          <cell r="CI391"/>
          <cell r="CJ391"/>
          <cell r="CK391"/>
          <cell r="CL391"/>
          <cell r="CM391"/>
          <cell r="CN391"/>
          <cell r="CO391"/>
          <cell r="CP391"/>
          <cell r="CQ391"/>
          <cell r="CR391"/>
          <cell r="CS391"/>
          <cell r="CT391"/>
          <cell r="CU391"/>
          <cell r="CV391"/>
          <cell r="CW391"/>
          <cell r="CX391">
            <v>0</v>
          </cell>
          <cell r="CY391">
            <v>0</v>
          </cell>
          <cell r="CZ391">
            <v>0</v>
          </cell>
          <cell r="DA391">
            <v>0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/>
          <cell r="DK391"/>
          <cell r="DL391"/>
          <cell r="DM391"/>
          <cell r="DN391"/>
          <cell r="DO391"/>
          <cell r="DP391"/>
          <cell r="DQ391"/>
          <cell r="DR391"/>
          <cell r="DS391"/>
          <cell r="DT391"/>
          <cell r="DU391"/>
          <cell r="DV391"/>
          <cell r="DW391"/>
          <cell r="DX391"/>
          <cell r="DY391"/>
          <cell r="DZ391"/>
          <cell r="EA391"/>
          <cell r="EB391"/>
          <cell r="EC391"/>
          <cell r="ED391"/>
          <cell r="EE391"/>
          <cell r="EF391"/>
          <cell r="EG391"/>
          <cell r="EH391"/>
          <cell r="EI391"/>
          <cell r="EJ391"/>
          <cell r="EK391"/>
          <cell r="EL391"/>
          <cell r="EM391"/>
          <cell r="EN391"/>
          <cell r="EO391"/>
          <cell r="EP391"/>
          <cell r="EQ391"/>
          <cell r="ER391"/>
          <cell r="ES391"/>
        </row>
        <row r="392">
          <cell r="D392" t="str">
            <v>4622p</v>
          </cell>
          <cell r="E392" t="str">
            <v>Otplata garancija u inostranstvu</v>
          </cell>
          <cell r="F392"/>
          <cell r="G392"/>
          <cell r="H392"/>
          <cell r="I392"/>
          <cell r="J392"/>
          <cell r="K392"/>
          <cell r="L392"/>
          <cell r="M392"/>
          <cell r="N392"/>
          <cell r="O392"/>
          <cell r="P392"/>
          <cell r="Q392"/>
          <cell r="R392"/>
          <cell r="S392"/>
          <cell r="T392"/>
          <cell r="U392"/>
          <cell r="V392"/>
          <cell r="W392"/>
          <cell r="X392"/>
          <cell r="Y392"/>
          <cell r="Z392"/>
          <cell r="AA392"/>
          <cell r="AB392"/>
          <cell r="AC392"/>
          <cell r="AD392"/>
          <cell r="AE392"/>
          <cell r="AF392"/>
          <cell r="AG392"/>
          <cell r="AH392"/>
          <cell r="AI392"/>
          <cell r="AJ392"/>
          <cell r="AK392"/>
          <cell r="AL392"/>
          <cell r="AM392"/>
          <cell r="AN392"/>
          <cell r="AO392"/>
          <cell r="AP392"/>
          <cell r="AQ392"/>
          <cell r="AR392"/>
          <cell r="AS392"/>
          <cell r="AT392"/>
          <cell r="AU392"/>
          <cell r="AV392"/>
          <cell r="AW392"/>
          <cell r="AX392"/>
          <cell r="AY392"/>
          <cell r="AZ392"/>
          <cell r="BA392"/>
          <cell r="BB392"/>
          <cell r="BC392"/>
          <cell r="BD392"/>
          <cell r="BE392"/>
          <cell r="BF392"/>
          <cell r="BG392"/>
          <cell r="BH392"/>
          <cell r="BI392"/>
          <cell r="BJ392"/>
          <cell r="BK392"/>
          <cell r="BL392"/>
          <cell r="BM392"/>
          <cell r="BN392"/>
          <cell r="BO392"/>
          <cell r="BP392"/>
          <cell r="BQ392"/>
          <cell r="BR392"/>
          <cell r="BS392"/>
          <cell r="BT392"/>
          <cell r="BU392"/>
          <cell r="BV392"/>
          <cell r="BW392"/>
          <cell r="BX392"/>
          <cell r="BY392"/>
          <cell r="BZ392"/>
          <cell r="CA392"/>
          <cell r="CB392"/>
          <cell r="CC392"/>
          <cell r="CD392"/>
          <cell r="CE392"/>
          <cell r="CF392"/>
          <cell r="CG392"/>
          <cell r="CH392"/>
          <cell r="CI392"/>
          <cell r="CJ392"/>
          <cell r="CK392"/>
          <cell r="CL392"/>
          <cell r="CM392"/>
          <cell r="CN392"/>
          <cell r="CO392"/>
          <cell r="CP392"/>
          <cell r="CQ392"/>
          <cell r="CR392"/>
          <cell r="CS392"/>
          <cell r="CT392"/>
          <cell r="CU392"/>
          <cell r="CV392"/>
          <cell r="CW392"/>
          <cell r="CX392">
            <v>0</v>
          </cell>
          <cell r="CY392">
            <v>0</v>
          </cell>
          <cell r="CZ392">
            <v>0</v>
          </cell>
          <cell r="DA392">
            <v>0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/>
          <cell r="DK392"/>
          <cell r="DL392"/>
          <cell r="DM392"/>
          <cell r="DN392"/>
          <cell r="DO392"/>
          <cell r="DP392"/>
          <cell r="DQ392"/>
          <cell r="DR392"/>
          <cell r="DS392"/>
          <cell r="DT392"/>
          <cell r="DU392"/>
          <cell r="DV392"/>
          <cell r="DW392"/>
          <cell r="DX392"/>
          <cell r="DY392"/>
          <cell r="DZ392"/>
          <cell r="EA392"/>
          <cell r="EB392"/>
          <cell r="EC392"/>
          <cell r="ED392"/>
          <cell r="EE392"/>
          <cell r="EF392"/>
          <cell r="EG392"/>
          <cell r="EH392"/>
          <cell r="EI392"/>
          <cell r="EJ392"/>
          <cell r="EK392"/>
          <cell r="EL392"/>
          <cell r="EM392"/>
          <cell r="EN392"/>
          <cell r="EO392"/>
          <cell r="EP392"/>
          <cell r="EQ392"/>
          <cell r="ER392"/>
          <cell r="ES392"/>
        </row>
        <row r="393">
          <cell r="A393"/>
          <cell r="B393"/>
          <cell r="C393">
            <v>463</v>
          </cell>
          <cell r="D393" t="str">
            <v>4630p</v>
          </cell>
          <cell r="E393" t="str">
            <v>Otplata obaveza iz prethodnih godina</v>
          </cell>
          <cell r="F393"/>
          <cell r="G393"/>
          <cell r="H393"/>
          <cell r="I393"/>
          <cell r="J393"/>
          <cell r="K393"/>
          <cell r="L393"/>
          <cell r="M393"/>
          <cell r="N393"/>
          <cell r="O393"/>
          <cell r="P393"/>
          <cell r="Q393"/>
          <cell r="R393"/>
          <cell r="S393"/>
          <cell r="T393"/>
          <cell r="U393"/>
          <cell r="V393"/>
          <cell r="W393"/>
          <cell r="X393"/>
          <cell r="Y393"/>
          <cell r="Z393"/>
          <cell r="AA393"/>
          <cell r="AB393"/>
          <cell r="AC393"/>
          <cell r="AD393"/>
          <cell r="AE393"/>
          <cell r="AF393"/>
          <cell r="AG393"/>
          <cell r="AH393"/>
          <cell r="AI393"/>
          <cell r="AJ393"/>
          <cell r="AK393"/>
          <cell r="AL393"/>
          <cell r="AM393"/>
          <cell r="AN393"/>
          <cell r="AO393"/>
          <cell r="AP393"/>
          <cell r="AQ393"/>
          <cell r="AR393"/>
          <cell r="AS393"/>
          <cell r="AT393"/>
          <cell r="AU393"/>
          <cell r="AV393"/>
          <cell r="AW393"/>
          <cell r="AX393"/>
          <cell r="AY393"/>
          <cell r="AZ393"/>
          <cell r="BA393"/>
          <cell r="BB393"/>
          <cell r="BC393"/>
          <cell r="BD393"/>
          <cell r="BE393"/>
          <cell r="BF393"/>
          <cell r="BG393"/>
          <cell r="BH393"/>
          <cell r="BI393"/>
          <cell r="BJ393"/>
          <cell r="BK393"/>
          <cell r="BL393"/>
          <cell r="BM393"/>
          <cell r="BN393"/>
          <cell r="BO393"/>
          <cell r="BP393"/>
          <cell r="BQ393"/>
          <cell r="BR393"/>
          <cell r="BS393"/>
          <cell r="BT393"/>
          <cell r="BU393"/>
          <cell r="BV393"/>
          <cell r="BW393"/>
          <cell r="BX393"/>
          <cell r="BY393"/>
          <cell r="BZ393"/>
          <cell r="CA393"/>
          <cell r="CB393"/>
          <cell r="CC393"/>
          <cell r="CD393"/>
          <cell r="CE393"/>
          <cell r="CF393"/>
          <cell r="CG393"/>
          <cell r="CH393"/>
          <cell r="CI393"/>
          <cell r="CJ393"/>
          <cell r="CK393"/>
          <cell r="CL393">
            <v>2681427.6666666665</v>
          </cell>
          <cell r="CM393">
            <v>2681427.6666666665</v>
          </cell>
          <cell r="CN393">
            <v>2681427.6666666665</v>
          </cell>
          <cell r="CO393">
            <v>2681427.6666666665</v>
          </cell>
          <cell r="CP393">
            <v>2681427.6666666665</v>
          </cell>
          <cell r="CQ393">
            <v>2681427.6666666665</v>
          </cell>
          <cell r="CR393">
            <v>2681427.6666666665</v>
          </cell>
          <cell r="CS393">
            <v>2681427.6666666665</v>
          </cell>
          <cell r="CT393">
            <v>2681427.6666666665</v>
          </cell>
          <cell r="CU393">
            <v>2681427.6666666665</v>
          </cell>
          <cell r="CV393">
            <v>2681427.6666666665</v>
          </cell>
          <cell r="CW393">
            <v>2681427.6666666665</v>
          </cell>
          <cell r="CX393">
            <v>2778179.9974999996</v>
          </cell>
          <cell r="CY393">
            <v>2778179.9974999996</v>
          </cell>
          <cell r="CZ393">
            <v>2778179.9974999996</v>
          </cell>
          <cell r="DA393">
            <v>2778179.9974999996</v>
          </cell>
          <cell r="DB393">
            <v>2778179.9974999996</v>
          </cell>
          <cell r="DC393">
            <v>2778179.9974999996</v>
          </cell>
          <cell r="DD393">
            <v>2778179.9974999996</v>
          </cell>
          <cell r="DE393">
            <v>2778179.9974999996</v>
          </cell>
          <cell r="DF393">
            <v>2778179.9974999996</v>
          </cell>
          <cell r="DG393">
            <v>2778179.9974999996</v>
          </cell>
          <cell r="DH393">
            <v>2778179.9974999996</v>
          </cell>
          <cell r="DI393">
            <v>2778179.9974999996</v>
          </cell>
          <cell r="DJ393">
            <v>2817590</v>
          </cell>
          <cell r="DK393">
            <v>2817590</v>
          </cell>
          <cell r="DL393">
            <v>2817590</v>
          </cell>
          <cell r="DM393">
            <v>2817590</v>
          </cell>
          <cell r="DN393">
            <v>2817590</v>
          </cell>
          <cell r="DO393">
            <v>2817590</v>
          </cell>
          <cell r="DP393">
            <v>2817590</v>
          </cell>
          <cell r="DQ393">
            <v>2817590</v>
          </cell>
          <cell r="DR393">
            <v>2817590</v>
          </cell>
          <cell r="DS393">
            <v>2817590</v>
          </cell>
          <cell r="DT393">
            <v>2817590</v>
          </cell>
          <cell r="DU393">
            <v>2817590</v>
          </cell>
          <cell r="DV393">
            <v>3281229.6141666663</v>
          </cell>
          <cell r="DW393">
            <v>3281229.6141666663</v>
          </cell>
          <cell r="DX393">
            <v>3281229.6141666663</v>
          </cell>
          <cell r="DY393">
            <v>3281229.6141666663</v>
          </cell>
          <cell r="DZ393">
            <v>3281229.6141666663</v>
          </cell>
          <cell r="EA393">
            <v>3281229.6141666663</v>
          </cell>
          <cell r="EB393">
            <v>3281229.6141666663</v>
          </cell>
          <cell r="EC393">
            <v>3281229.6141666663</v>
          </cell>
          <cell r="ED393">
            <v>3281229.6141666663</v>
          </cell>
          <cell r="EE393">
            <v>3281229.6141666663</v>
          </cell>
          <cell r="EF393">
            <v>3281229.6141666663</v>
          </cell>
          <cell r="EG393">
            <v>3281229.6141666663</v>
          </cell>
          <cell r="EH393">
            <v>2809708.2333333329</v>
          </cell>
          <cell r="EI393">
            <v>2809708.2333333329</v>
          </cell>
          <cell r="EJ393">
            <v>2809708.2333333329</v>
          </cell>
          <cell r="EK393">
            <v>2809708.2333333329</v>
          </cell>
          <cell r="EL393">
            <v>2809708.2333333329</v>
          </cell>
          <cell r="EM393">
            <v>2809708.2333333329</v>
          </cell>
          <cell r="EN393">
            <v>2809708.2333333329</v>
          </cell>
          <cell r="EO393">
            <v>2809708.2333333329</v>
          </cell>
          <cell r="EP393">
            <v>2809708.2333333329</v>
          </cell>
          <cell r="EQ393">
            <v>2809708.2333333329</v>
          </cell>
          <cell r="ER393">
            <v>2809708.2333333329</v>
          </cell>
          <cell r="ES393">
            <v>2809708.2333333329</v>
          </cell>
          <cell r="ET393">
            <v>1807457.9166666667</v>
          </cell>
          <cell r="EU393">
            <v>1882457.9166666667</v>
          </cell>
          <cell r="EV393">
            <v>1937457.9166666667</v>
          </cell>
          <cell r="EW393">
            <v>1912457.9166666667</v>
          </cell>
          <cell r="EX393">
            <v>1967457.9166666667</v>
          </cell>
          <cell r="EY393">
            <v>1907457.9166666667</v>
          </cell>
          <cell r="EZ393">
            <v>3852457.9166666665</v>
          </cell>
          <cell r="FA393">
            <v>3337457.9166666665</v>
          </cell>
          <cell r="FB393">
            <v>2702457.9166666698</v>
          </cell>
          <cell r="FC393">
            <v>2797457.9166666698</v>
          </cell>
          <cell r="FD393">
            <v>2792457.9166666698</v>
          </cell>
          <cell r="FE393">
            <v>3347457.9166666698</v>
          </cell>
          <cell r="FF393">
            <v>1281814.4500000002</v>
          </cell>
          <cell r="FG393">
            <v>1266814.4500000002</v>
          </cell>
          <cell r="FH393">
            <v>1451704.4</v>
          </cell>
          <cell r="FI393">
            <v>1544149.3599999999</v>
          </cell>
          <cell r="FJ393">
            <v>1677270.12</v>
          </cell>
          <cell r="FK393">
            <v>1669874.52</v>
          </cell>
          <cell r="FL393">
            <v>1839973.2600000002</v>
          </cell>
          <cell r="FM393">
            <v>1832577.67</v>
          </cell>
          <cell r="FN393">
            <v>1610709.73</v>
          </cell>
          <cell r="FO393">
            <v>1374050.6099999999</v>
          </cell>
          <cell r="FP393">
            <v>1448006.5899999999</v>
          </cell>
          <cell r="FQ393">
            <v>1533053.84</v>
          </cell>
          <cell r="FR393">
            <v>18530001</v>
          </cell>
        </row>
        <row r="394">
          <cell r="A394" t="str">
            <v xml:space="preserve"> </v>
          </cell>
          <cell r="B394">
            <v>47</v>
          </cell>
          <cell r="C394"/>
          <cell r="D394" t="str">
            <v>47p</v>
          </cell>
          <cell r="E394" t="str">
            <v>Rezerve</v>
          </cell>
          <cell r="F394"/>
          <cell r="G394"/>
          <cell r="H394"/>
          <cell r="I394"/>
          <cell r="J394"/>
          <cell r="K394"/>
          <cell r="L394"/>
          <cell r="M394"/>
          <cell r="N394"/>
          <cell r="O394"/>
          <cell r="P394"/>
          <cell r="Q394"/>
          <cell r="R394"/>
          <cell r="S394"/>
          <cell r="T394"/>
          <cell r="U394"/>
          <cell r="V394"/>
          <cell r="W394"/>
          <cell r="X394"/>
          <cell r="Y394"/>
          <cell r="Z394"/>
          <cell r="AA394"/>
          <cell r="AB394"/>
          <cell r="AC394"/>
          <cell r="AD394"/>
          <cell r="AE394"/>
          <cell r="AF394"/>
          <cell r="AG394"/>
          <cell r="AH394"/>
          <cell r="AI394"/>
          <cell r="AJ394"/>
          <cell r="AK394"/>
          <cell r="AL394"/>
          <cell r="AM394"/>
          <cell r="AN394"/>
          <cell r="AO394"/>
          <cell r="AP394"/>
          <cell r="AQ394"/>
          <cell r="AR394"/>
          <cell r="AS394"/>
          <cell r="AT394"/>
          <cell r="AU394"/>
          <cell r="AV394"/>
          <cell r="AW394"/>
          <cell r="AX394"/>
          <cell r="AY394"/>
          <cell r="AZ394"/>
          <cell r="BA394"/>
          <cell r="BB394"/>
          <cell r="BC394"/>
          <cell r="BD394"/>
          <cell r="BE394"/>
          <cell r="BF394"/>
          <cell r="BG394"/>
          <cell r="BH394"/>
          <cell r="BI394"/>
          <cell r="BJ394"/>
          <cell r="BK394"/>
          <cell r="BL394"/>
          <cell r="BM394"/>
          <cell r="BN394"/>
          <cell r="BO394"/>
          <cell r="BP394"/>
          <cell r="BQ394"/>
          <cell r="BR394"/>
          <cell r="BS394"/>
          <cell r="BT394"/>
          <cell r="BU394"/>
          <cell r="BV394"/>
          <cell r="BW394"/>
          <cell r="BX394"/>
          <cell r="BY394"/>
          <cell r="BZ394"/>
          <cell r="CA394"/>
          <cell r="CB394"/>
          <cell r="CC394"/>
          <cell r="CD394"/>
          <cell r="CE394"/>
          <cell r="CF394"/>
          <cell r="CG394"/>
          <cell r="CH394"/>
          <cell r="CI394"/>
          <cell r="CJ394"/>
          <cell r="CK394"/>
          <cell r="CL394">
            <v>613005.79833333334</v>
          </cell>
          <cell r="CM394">
            <v>613005.79833333334</v>
          </cell>
          <cell r="CN394">
            <v>613005.79833333334</v>
          </cell>
          <cell r="CO394">
            <v>613005.79833333334</v>
          </cell>
          <cell r="CP394">
            <v>613005.79833333334</v>
          </cell>
          <cell r="CQ394">
            <v>613005.79833333334</v>
          </cell>
          <cell r="CR394">
            <v>613005.79833333334</v>
          </cell>
          <cell r="CS394">
            <v>613005.79833333334</v>
          </cell>
          <cell r="CT394">
            <v>613005.79833333334</v>
          </cell>
          <cell r="CU394">
            <v>613005.79833333334</v>
          </cell>
          <cell r="CV394">
            <v>613005.79833333334</v>
          </cell>
          <cell r="CW394">
            <v>613005.79833333334</v>
          </cell>
          <cell r="CX394">
            <v>737887.48083333333</v>
          </cell>
          <cell r="CY394">
            <v>737887.48083333333</v>
          </cell>
          <cell r="CZ394">
            <v>737887.48083333333</v>
          </cell>
          <cell r="DA394">
            <v>737887.48083333333</v>
          </cell>
          <cell r="DB394">
            <v>737887.48083333333</v>
          </cell>
          <cell r="DC394">
            <v>737887.48083333333</v>
          </cell>
          <cell r="DD394">
            <v>737887.48083333333</v>
          </cell>
          <cell r="DE394">
            <v>737887.48083333333</v>
          </cell>
          <cell r="DF394">
            <v>737887.48083333333</v>
          </cell>
          <cell r="DG394">
            <v>737887.48083333333</v>
          </cell>
          <cell r="DH394">
            <v>737887.48083333333</v>
          </cell>
          <cell r="DI394">
            <v>737887.48083333333</v>
          </cell>
          <cell r="DJ394">
            <v>1087930.2858333334</v>
          </cell>
          <cell r="DK394">
            <v>1087930.2858333334</v>
          </cell>
          <cell r="DL394">
            <v>1087930.2858333334</v>
          </cell>
          <cell r="DM394">
            <v>1087930.2858333334</v>
          </cell>
          <cell r="DN394">
            <v>1087930.2858333334</v>
          </cell>
          <cell r="DO394">
            <v>1087930.2858333334</v>
          </cell>
          <cell r="DP394">
            <v>1087930.2858333334</v>
          </cell>
          <cell r="DQ394">
            <v>1087930.2858333334</v>
          </cell>
          <cell r="DR394">
            <v>1087930.2858333334</v>
          </cell>
          <cell r="DS394">
            <v>1087930.2858333334</v>
          </cell>
          <cell r="DT394">
            <v>1087930.2858333334</v>
          </cell>
          <cell r="DU394">
            <v>1087930.2858333334</v>
          </cell>
          <cell r="DV394">
            <v>1202439.8216666665</v>
          </cell>
          <cell r="DW394">
            <v>1202439.8216666665</v>
          </cell>
          <cell r="DX394">
            <v>1202439.8216666665</v>
          </cell>
          <cell r="DY394">
            <v>1202439.8216666665</v>
          </cell>
          <cell r="DZ394">
            <v>1202439.8216666665</v>
          </cell>
          <cell r="EA394">
            <v>1202439.8216666665</v>
          </cell>
          <cell r="EB394">
            <v>1202439.8216666665</v>
          </cell>
          <cell r="EC394">
            <v>1202439.8216666665</v>
          </cell>
          <cell r="ED394">
            <v>1202439.8216666665</v>
          </cell>
          <cell r="EE394">
            <v>1202439.8216666665</v>
          </cell>
          <cell r="EF394">
            <v>1202439.8216666665</v>
          </cell>
          <cell r="EG394">
            <v>1202439.8216666665</v>
          </cell>
          <cell r="EH394">
            <v>1191556.1566666667</v>
          </cell>
          <cell r="EI394">
            <v>1191556.1566666667</v>
          </cell>
          <cell r="EJ394">
            <v>1191556.1566666667</v>
          </cell>
          <cell r="EK394">
            <v>1191556.1566666667</v>
          </cell>
          <cell r="EL394">
            <v>1191556.1566666667</v>
          </cell>
          <cell r="EM394">
            <v>1191556.1566666667</v>
          </cell>
          <cell r="EN394">
            <v>1191556.1566666667</v>
          </cell>
          <cell r="EO394">
            <v>1191556.1566666667</v>
          </cell>
          <cell r="EP394">
            <v>1191556.1566666667</v>
          </cell>
          <cell r="EQ394">
            <v>1191556.1566666667</v>
          </cell>
          <cell r="ER394">
            <v>1191556.1566666667</v>
          </cell>
          <cell r="ES394">
            <v>1191556.1566666667</v>
          </cell>
          <cell r="ET394">
            <v>830846.24800000002</v>
          </cell>
          <cell r="EU394">
            <v>830846.24800000002</v>
          </cell>
          <cell r="EV394">
            <v>830846.24800000002</v>
          </cell>
          <cell r="EW394">
            <v>949846.13199999998</v>
          </cell>
          <cell r="EX394">
            <v>1306845.784</v>
          </cell>
          <cell r="EY394">
            <v>830846.24800000002</v>
          </cell>
          <cell r="EZ394">
            <v>1246269.3720000002</v>
          </cell>
          <cell r="FA394">
            <v>1246269.3720000002</v>
          </cell>
          <cell r="FB394">
            <v>5393218.1470000008</v>
          </cell>
          <cell r="FC394">
            <v>5393218.1470000008</v>
          </cell>
          <cell r="FD394">
            <v>5393218.1470000008</v>
          </cell>
          <cell r="FE394">
            <v>5393218.1470000008</v>
          </cell>
          <cell r="FF394">
            <v>1650583.3333333333</v>
          </cell>
          <cell r="FG394">
            <v>1843583.3333333333</v>
          </cell>
          <cell r="FH394">
            <v>1650583.3333333333</v>
          </cell>
          <cell r="FI394">
            <v>1650583.3333333333</v>
          </cell>
          <cell r="FJ394">
            <v>1650583.3333333333</v>
          </cell>
          <cell r="FK394">
            <v>1650583.3333333333</v>
          </cell>
          <cell r="FL394">
            <v>4650583.3333333302</v>
          </cell>
          <cell r="FM394">
            <v>1650583.3333333333</v>
          </cell>
          <cell r="FN394">
            <v>1650583.3333333333</v>
          </cell>
          <cell r="FO394">
            <v>2317250</v>
          </cell>
          <cell r="FP394">
            <v>2317250</v>
          </cell>
          <cell r="FQ394">
            <v>2317250</v>
          </cell>
          <cell r="FR394">
            <v>20000000</v>
          </cell>
        </row>
        <row r="395">
          <cell r="A395" t="str">
            <v xml:space="preserve"> </v>
          </cell>
          <cell r="B395" t="str">
            <v xml:space="preserve"> </v>
          </cell>
          <cell r="C395">
            <v>471</v>
          </cell>
          <cell r="D395" t="str">
            <v>4710p</v>
          </cell>
          <cell r="E395" t="str">
            <v>Tekuća budžetska rezerva</v>
          </cell>
          <cell r="F395"/>
          <cell r="G395"/>
          <cell r="H395"/>
          <cell r="I395"/>
          <cell r="J395"/>
          <cell r="K395"/>
          <cell r="L395"/>
          <cell r="M395"/>
          <cell r="N395"/>
          <cell r="O395"/>
          <cell r="P395"/>
          <cell r="Q395"/>
          <cell r="R395"/>
          <cell r="S395"/>
          <cell r="T395"/>
          <cell r="U395"/>
          <cell r="V395"/>
          <cell r="W395"/>
          <cell r="X395"/>
          <cell r="Y395"/>
          <cell r="Z395"/>
          <cell r="AA395"/>
          <cell r="AB395"/>
          <cell r="AC395"/>
          <cell r="AD395"/>
          <cell r="AE395"/>
          <cell r="AF395"/>
          <cell r="AG395"/>
          <cell r="AH395"/>
          <cell r="AI395"/>
          <cell r="AJ395"/>
          <cell r="AK395"/>
          <cell r="AL395"/>
          <cell r="AM395"/>
          <cell r="AN395"/>
          <cell r="AO395"/>
          <cell r="AP395"/>
          <cell r="AQ395"/>
          <cell r="AR395"/>
          <cell r="AS395"/>
          <cell r="AT395"/>
          <cell r="AU395"/>
          <cell r="AV395"/>
          <cell r="AW395"/>
          <cell r="AX395"/>
          <cell r="AY395"/>
          <cell r="AZ395"/>
          <cell r="BA395"/>
          <cell r="BB395"/>
          <cell r="BC395"/>
          <cell r="BD395"/>
          <cell r="BE395"/>
          <cell r="BF395"/>
          <cell r="BG395"/>
          <cell r="BH395"/>
          <cell r="BI395"/>
          <cell r="BJ395"/>
          <cell r="BK395"/>
          <cell r="BL395"/>
          <cell r="BM395"/>
          <cell r="BN395"/>
          <cell r="BO395"/>
          <cell r="BP395"/>
          <cell r="BQ395"/>
          <cell r="BR395"/>
          <cell r="BS395"/>
          <cell r="BT395"/>
          <cell r="BU395"/>
          <cell r="BV395"/>
          <cell r="BW395"/>
          <cell r="BX395"/>
          <cell r="BY395"/>
          <cell r="BZ395"/>
          <cell r="CA395"/>
          <cell r="CB395"/>
          <cell r="CC395"/>
          <cell r="CD395"/>
          <cell r="CE395"/>
          <cell r="CF395"/>
          <cell r="CG395"/>
          <cell r="CH395"/>
          <cell r="CI395"/>
          <cell r="CJ395"/>
          <cell r="CK395"/>
          <cell r="CL395">
            <v>579172.46499999997</v>
          </cell>
          <cell r="CM395">
            <v>579172.46499999997</v>
          </cell>
          <cell r="CN395">
            <v>579172.46499999997</v>
          </cell>
          <cell r="CO395">
            <v>579172.46499999997</v>
          </cell>
          <cell r="CP395">
            <v>579172.46499999997</v>
          </cell>
          <cell r="CQ395">
            <v>579172.46499999997</v>
          </cell>
          <cell r="CR395">
            <v>579172.46499999997</v>
          </cell>
          <cell r="CS395">
            <v>579172.46499999997</v>
          </cell>
          <cell r="CT395">
            <v>579172.46499999997</v>
          </cell>
          <cell r="CU395">
            <v>579172.46499999997</v>
          </cell>
          <cell r="CV395">
            <v>579172.46499999997</v>
          </cell>
          <cell r="CW395">
            <v>579172.46499999997</v>
          </cell>
          <cell r="CX395">
            <v>737887.48083333333</v>
          </cell>
          <cell r="CY395">
            <v>737887.48083333333</v>
          </cell>
          <cell r="CZ395">
            <v>737887.48083333333</v>
          </cell>
          <cell r="DA395">
            <v>737887.48083333333</v>
          </cell>
          <cell r="DB395">
            <v>737887.48083333333</v>
          </cell>
          <cell r="DC395">
            <v>737887.48083333333</v>
          </cell>
          <cell r="DD395">
            <v>737887.48083333333</v>
          </cell>
          <cell r="DE395">
            <v>737887.48083333333</v>
          </cell>
          <cell r="DF395">
            <v>737887.48083333333</v>
          </cell>
          <cell r="DG395">
            <v>737887.48083333333</v>
          </cell>
          <cell r="DH395">
            <v>737887.48083333333</v>
          </cell>
          <cell r="DI395">
            <v>737887.48083333333</v>
          </cell>
          <cell r="DJ395">
            <v>1087930.2858333334</v>
          </cell>
          <cell r="DK395">
            <v>1087930.2858333334</v>
          </cell>
          <cell r="DL395">
            <v>1087930.2858333334</v>
          </cell>
          <cell r="DM395">
            <v>1087930.2858333334</v>
          </cell>
          <cell r="DN395">
            <v>1087930.2858333334</v>
          </cell>
          <cell r="DO395">
            <v>1087930.2858333334</v>
          </cell>
          <cell r="DP395">
            <v>1087930.2858333334</v>
          </cell>
          <cell r="DQ395">
            <v>1087930.2858333334</v>
          </cell>
          <cell r="DR395">
            <v>1087930.2858333334</v>
          </cell>
          <cell r="DS395">
            <v>1087930.2858333334</v>
          </cell>
          <cell r="DT395">
            <v>1087930.2858333334</v>
          </cell>
          <cell r="DU395">
            <v>1087930.2858333334</v>
          </cell>
          <cell r="DV395"/>
          <cell r="DW395"/>
          <cell r="DX395"/>
          <cell r="DY395"/>
          <cell r="DZ395"/>
          <cell r="EA395"/>
          <cell r="EB395"/>
          <cell r="EC395"/>
          <cell r="ED395"/>
          <cell r="EE395"/>
          <cell r="EF395"/>
          <cell r="EG395"/>
          <cell r="EH395"/>
          <cell r="EI395"/>
          <cell r="EJ395"/>
          <cell r="EK395"/>
          <cell r="EL395"/>
          <cell r="EM395"/>
          <cell r="EN395"/>
          <cell r="EO395"/>
          <cell r="EP395"/>
          <cell r="EQ395"/>
          <cell r="ER395"/>
          <cell r="ES395"/>
          <cell r="ET395">
            <v>830846.24800000002</v>
          </cell>
          <cell r="EU395">
            <v>830846.24800000002</v>
          </cell>
          <cell r="EV395">
            <v>830846.24800000002</v>
          </cell>
          <cell r="EW395">
            <v>830846.24800000002</v>
          </cell>
          <cell r="EX395">
            <v>830846.24800000002</v>
          </cell>
          <cell r="EY395">
            <v>830846.24800000002</v>
          </cell>
          <cell r="EZ395">
            <v>1246269.3720000002</v>
          </cell>
          <cell r="FA395">
            <v>1246269.3720000002</v>
          </cell>
          <cell r="FB395">
            <v>2223304.53675</v>
          </cell>
          <cell r="FC395">
            <v>3116522.6837499999</v>
          </cell>
          <cell r="FD395">
            <v>8116522.6837499999</v>
          </cell>
          <cell r="FE395">
            <v>8116522.6837499999</v>
          </cell>
          <cell r="FF395">
            <v>1650583.3333333333</v>
          </cell>
          <cell r="FG395">
            <v>1843583.3333333333</v>
          </cell>
          <cell r="FH395">
            <v>1650583.3333333333</v>
          </cell>
          <cell r="FI395">
            <v>1650583.3333333333</v>
          </cell>
          <cell r="FJ395">
            <v>1650583.3333333333</v>
          </cell>
          <cell r="FK395">
            <v>1650583.3333333333</v>
          </cell>
          <cell r="FL395">
            <v>4650583.3333333302</v>
          </cell>
          <cell r="FM395">
            <v>1650583.3333333333</v>
          </cell>
          <cell r="FN395">
            <v>1650583.3333333333</v>
          </cell>
          <cell r="FO395">
            <v>2317250</v>
          </cell>
          <cell r="FP395">
            <v>2317250</v>
          </cell>
          <cell r="FQ395">
            <v>2317250</v>
          </cell>
          <cell r="FR395">
            <v>20000000</v>
          </cell>
        </row>
        <row r="396">
          <cell r="C396">
            <v>472</v>
          </cell>
          <cell r="D396" t="str">
            <v>4720p</v>
          </cell>
          <cell r="E396" t="str">
            <v>Stalna budžetska rezerva</v>
          </cell>
          <cell r="F396"/>
          <cell r="G396"/>
          <cell r="H396"/>
          <cell r="I396"/>
          <cell r="J396"/>
          <cell r="K396"/>
          <cell r="L396"/>
          <cell r="M396"/>
          <cell r="N396"/>
          <cell r="O396"/>
          <cell r="P396"/>
          <cell r="Q396"/>
          <cell r="R396"/>
          <cell r="S396"/>
          <cell r="T396"/>
          <cell r="U396"/>
          <cell r="V396"/>
          <cell r="W396"/>
          <cell r="X396"/>
          <cell r="Y396"/>
          <cell r="Z396"/>
          <cell r="AA396"/>
          <cell r="AB396"/>
          <cell r="AC396"/>
          <cell r="AD396"/>
          <cell r="AE396"/>
          <cell r="AF396"/>
          <cell r="AG396"/>
          <cell r="AH396"/>
          <cell r="AI396"/>
          <cell r="AJ396"/>
          <cell r="AK396"/>
          <cell r="AL396"/>
          <cell r="AM396"/>
          <cell r="AN396"/>
          <cell r="AO396"/>
          <cell r="AP396"/>
          <cell r="AQ396"/>
          <cell r="AR396"/>
          <cell r="AS396"/>
          <cell r="AT396"/>
          <cell r="AU396"/>
          <cell r="AV396"/>
          <cell r="AW396"/>
          <cell r="AX396"/>
          <cell r="AY396"/>
          <cell r="AZ396"/>
          <cell r="BA396"/>
          <cell r="BB396"/>
          <cell r="BC396"/>
          <cell r="BD396"/>
          <cell r="BE396"/>
          <cell r="BF396"/>
          <cell r="BG396"/>
          <cell r="BH396"/>
          <cell r="BI396"/>
          <cell r="BJ396"/>
          <cell r="BK396"/>
          <cell r="BL396"/>
          <cell r="BM396"/>
          <cell r="BN396"/>
          <cell r="BO396"/>
          <cell r="BP396"/>
          <cell r="BQ396"/>
          <cell r="BR396"/>
          <cell r="BS396"/>
          <cell r="BT396"/>
          <cell r="BU396"/>
          <cell r="BV396"/>
          <cell r="BW396"/>
          <cell r="BX396"/>
          <cell r="BY396"/>
          <cell r="BZ396"/>
          <cell r="CA396"/>
          <cell r="CB396"/>
          <cell r="CC396"/>
          <cell r="CD396"/>
          <cell r="CE396"/>
          <cell r="CF396"/>
          <cell r="CG396"/>
          <cell r="CH396"/>
          <cell r="CI396"/>
          <cell r="CJ396"/>
          <cell r="CK396"/>
          <cell r="CL396">
            <v>33833.333333333336</v>
          </cell>
          <cell r="CM396">
            <v>33833.333333333336</v>
          </cell>
          <cell r="CN396">
            <v>33833.333333333336</v>
          </cell>
          <cell r="CO396">
            <v>33833.333333333336</v>
          </cell>
          <cell r="CP396">
            <v>33833.333333333336</v>
          </cell>
          <cell r="CQ396">
            <v>33833.333333333336</v>
          </cell>
          <cell r="CR396">
            <v>33833.333333333336</v>
          </cell>
          <cell r="CS396">
            <v>33833.333333333336</v>
          </cell>
          <cell r="CT396">
            <v>33833.333333333336</v>
          </cell>
          <cell r="CU396">
            <v>33833.333333333336</v>
          </cell>
          <cell r="CV396">
            <v>33833.333333333336</v>
          </cell>
          <cell r="CW396">
            <v>33833.333333333336</v>
          </cell>
          <cell r="CX396">
            <v>0</v>
          </cell>
          <cell r="CY396">
            <v>0</v>
          </cell>
          <cell r="CZ396">
            <v>0</v>
          </cell>
          <cell r="DA396">
            <v>0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  <cell r="DK396">
            <v>0</v>
          </cell>
          <cell r="DL396">
            <v>0</v>
          </cell>
          <cell r="DM396">
            <v>0</v>
          </cell>
          <cell r="DN396">
            <v>0</v>
          </cell>
          <cell r="DO396">
            <v>0</v>
          </cell>
          <cell r="DP396">
            <v>0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/>
          <cell r="DW396"/>
          <cell r="DX396"/>
          <cell r="DY396"/>
          <cell r="DZ396"/>
          <cell r="EA396"/>
          <cell r="EB396"/>
          <cell r="EC396"/>
          <cell r="ED396"/>
          <cell r="EE396"/>
          <cell r="EF396"/>
          <cell r="EG396"/>
          <cell r="EH396"/>
          <cell r="EI396"/>
          <cell r="EJ396"/>
          <cell r="EK396"/>
          <cell r="EL396"/>
          <cell r="EM396"/>
          <cell r="EN396"/>
          <cell r="EO396"/>
          <cell r="EP396"/>
          <cell r="EQ396"/>
          <cell r="ER396"/>
          <cell r="ES396"/>
          <cell r="ET396">
            <v>0</v>
          </cell>
          <cell r="EU396">
            <v>0</v>
          </cell>
          <cell r="EV396">
            <v>0</v>
          </cell>
          <cell r="EW396">
            <v>118999.88400000001</v>
          </cell>
          <cell r="EX396">
            <v>475999.53600000002</v>
          </cell>
          <cell r="EY396">
            <v>0</v>
          </cell>
          <cell r="EZ396">
            <v>0</v>
          </cell>
          <cell r="FA396">
            <v>0</v>
          </cell>
          <cell r="FB396">
            <v>0</v>
          </cell>
          <cell r="FC396">
            <v>0</v>
          </cell>
          <cell r="FD396">
            <v>0</v>
          </cell>
          <cell r="FE396">
            <v>0</v>
          </cell>
          <cell r="FF396"/>
        </row>
        <row r="397">
          <cell r="C397">
            <v>473</v>
          </cell>
          <cell r="D397" t="str">
            <v>4730p</v>
          </cell>
          <cell r="E397" t="str">
            <v>Ostale rezerve</v>
          </cell>
          <cell r="F397"/>
          <cell r="G397"/>
          <cell r="H397"/>
          <cell r="I397"/>
          <cell r="J397"/>
          <cell r="K397"/>
          <cell r="L397"/>
          <cell r="M397"/>
          <cell r="N397"/>
          <cell r="O397"/>
          <cell r="P397"/>
          <cell r="Q397"/>
          <cell r="R397"/>
          <cell r="S397"/>
          <cell r="T397"/>
          <cell r="U397"/>
          <cell r="V397"/>
          <cell r="W397"/>
          <cell r="X397"/>
          <cell r="Y397"/>
          <cell r="Z397"/>
          <cell r="AA397"/>
          <cell r="AB397"/>
          <cell r="AC397"/>
          <cell r="AD397"/>
          <cell r="AE397"/>
          <cell r="AF397"/>
          <cell r="AG397"/>
          <cell r="AH397"/>
          <cell r="AI397"/>
          <cell r="AJ397"/>
          <cell r="AK397"/>
          <cell r="AL397"/>
          <cell r="AM397"/>
          <cell r="AN397"/>
          <cell r="AO397"/>
          <cell r="AP397"/>
          <cell r="AQ397"/>
          <cell r="AR397"/>
          <cell r="AS397"/>
          <cell r="AT397"/>
          <cell r="AU397"/>
          <cell r="AV397"/>
          <cell r="AW397"/>
          <cell r="AX397"/>
          <cell r="AY397"/>
          <cell r="AZ397"/>
          <cell r="BA397"/>
          <cell r="BB397"/>
          <cell r="BC397"/>
          <cell r="BD397"/>
          <cell r="BE397"/>
          <cell r="BF397"/>
          <cell r="BG397"/>
          <cell r="BH397"/>
          <cell r="BI397"/>
          <cell r="BJ397"/>
          <cell r="BK397"/>
          <cell r="BL397"/>
          <cell r="BM397"/>
          <cell r="BN397"/>
          <cell r="BO397"/>
          <cell r="BP397"/>
          <cell r="BQ397"/>
          <cell r="BR397"/>
          <cell r="BS397"/>
          <cell r="BT397"/>
          <cell r="BU397"/>
          <cell r="BV397"/>
          <cell r="BW397"/>
          <cell r="BX397"/>
          <cell r="BY397"/>
          <cell r="BZ397"/>
          <cell r="CA397"/>
          <cell r="CB397"/>
          <cell r="CC397"/>
          <cell r="CD397"/>
          <cell r="CE397"/>
          <cell r="CF397"/>
          <cell r="CG397"/>
          <cell r="CH397"/>
          <cell r="CI397"/>
          <cell r="CJ397"/>
          <cell r="CK397"/>
          <cell r="CL397"/>
          <cell r="CM397"/>
          <cell r="CN397"/>
          <cell r="CO397"/>
          <cell r="CP397"/>
          <cell r="CQ397"/>
          <cell r="CR397"/>
          <cell r="CS397"/>
          <cell r="CT397"/>
          <cell r="CU397"/>
          <cell r="CV397"/>
          <cell r="CW397"/>
          <cell r="CX397">
            <v>0</v>
          </cell>
          <cell r="CY397">
            <v>0</v>
          </cell>
          <cell r="CZ397">
            <v>0</v>
          </cell>
          <cell r="DA397">
            <v>0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</v>
          </cell>
          <cell r="DO397">
            <v>0</v>
          </cell>
          <cell r="DP397">
            <v>0</v>
          </cell>
          <cell r="DQ397">
            <v>0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/>
          <cell r="DW397"/>
          <cell r="DX397"/>
          <cell r="DY397"/>
          <cell r="DZ397"/>
          <cell r="EA397"/>
          <cell r="EB397"/>
          <cell r="EC397"/>
          <cell r="ED397"/>
          <cell r="EE397"/>
          <cell r="EF397"/>
          <cell r="EG397"/>
          <cell r="EH397"/>
          <cell r="EI397"/>
          <cell r="EJ397"/>
          <cell r="EK397"/>
          <cell r="EL397"/>
          <cell r="EM397"/>
          <cell r="EN397"/>
          <cell r="EO397"/>
          <cell r="EP397"/>
          <cell r="EQ397"/>
          <cell r="ER397"/>
          <cell r="ES397"/>
        </row>
        <row r="398">
          <cell r="D398">
            <v>1005</v>
          </cell>
          <cell r="E398" t="str">
            <v>Neto povećanje obaveza</v>
          </cell>
          <cell r="F398"/>
          <cell r="G398"/>
          <cell r="H398"/>
          <cell r="I398"/>
          <cell r="J398"/>
          <cell r="K398"/>
          <cell r="L398"/>
          <cell r="M398"/>
          <cell r="N398"/>
          <cell r="O398"/>
          <cell r="P398"/>
          <cell r="Q398"/>
          <cell r="R398"/>
          <cell r="S398"/>
          <cell r="T398"/>
          <cell r="U398"/>
          <cell r="V398"/>
          <cell r="W398"/>
          <cell r="X398"/>
          <cell r="Y398"/>
          <cell r="Z398"/>
          <cell r="AA398"/>
          <cell r="AB398"/>
          <cell r="AC398"/>
          <cell r="AD398"/>
          <cell r="AE398"/>
          <cell r="AF398"/>
          <cell r="AG398"/>
          <cell r="AH398"/>
          <cell r="AI398"/>
          <cell r="AJ398"/>
          <cell r="AK398"/>
          <cell r="AL398"/>
          <cell r="AM398"/>
          <cell r="AN398"/>
          <cell r="AO398"/>
          <cell r="AP398"/>
          <cell r="AQ398"/>
          <cell r="AR398"/>
          <cell r="AS398"/>
          <cell r="AT398"/>
          <cell r="AU398"/>
          <cell r="AV398"/>
          <cell r="AW398"/>
          <cell r="AX398"/>
          <cell r="AY398"/>
          <cell r="AZ398"/>
          <cell r="BA398"/>
          <cell r="BB398"/>
          <cell r="BC398"/>
          <cell r="BD398"/>
          <cell r="BE398"/>
          <cell r="BF398"/>
          <cell r="BG398"/>
          <cell r="BH398"/>
          <cell r="BI398"/>
          <cell r="BJ398"/>
          <cell r="BK398"/>
          <cell r="BL398"/>
          <cell r="BM398"/>
          <cell r="BN398"/>
          <cell r="BO398"/>
          <cell r="BP398"/>
          <cell r="BQ398"/>
          <cell r="BR398"/>
          <cell r="BS398"/>
          <cell r="BT398"/>
          <cell r="BU398"/>
          <cell r="BV398"/>
          <cell r="BW398"/>
          <cell r="BX398"/>
          <cell r="BY398"/>
          <cell r="BZ398"/>
          <cell r="CA398"/>
          <cell r="CB398"/>
          <cell r="CC398"/>
          <cell r="CD398"/>
          <cell r="CE398"/>
          <cell r="CF398"/>
          <cell r="CG398"/>
          <cell r="CH398"/>
          <cell r="CI398"/>
          <cell r="CJ398"/>
          <cell r="CK398"/>
          <cell r="CL398"/>
          <cell r="CM398"/>
          <cell r="CN398"/>
          <cell r="CO398"/>
          <cell r="CP398"/>
          <cell r="CQ398"/>
          <cell r="CR398"/>
          <cell r="CS398"/>
          <cell r="CT398"/>
          <cell r="CU398"/>
          <cell r="CV398"/>
          <cell r="CW398"/>
          <cell r="CX398"/>
          <cell r="CY398"/>
          <cell r="CZ398"/>
          <cell r="DA398"/>
          <cell r="DB398"/>
          <cell r="DC398"/>
          <cell r="DD398"/>
          <cell r="DE398"/>
          <cell r="DF398"/>
          <cell r="DG398"/>
          <cell r="DH398"/>
          <cell r="DI398"/>
          <cell r="DJ398"/>
          <cell r="DK398"/>
          <cell r="DL398"/>
          <cell r="DM398"/>
          <cell r="DN398"/>
          <cell r="DO398"/>
          <cell r="DP398"/>
          <cell r="DQ398"/>
          <cell r="DR398"/>
          <cell r="DS398"/>
          <cell r="DT398"/>
          <cell r="DU398"/>
          <cell r="EH398"/>
          <cell r="EI398"/>
          <cell r="EJ398"/>
          <cell r="EK398"/>
          <cell r="EL398"/>
          <cell r="EM398"/>
          <cell r="EN398"/>
          <cell r="EO398"/>
          <cell r="EP398"/>
          <cell r="EQ398"/>
          <cell r="ER398"/>
          <cell r="ES398"/>
        </row>
        <row r="399">
          <cell r="F399"/>
          <cell r="G399"/>
          <cell r="H399"/>
          <cell r="I399"/>
          <cell r="J399"/>
          <cell r="K399"/>
          <cell r="L399"/>
          <cell r="M399"/>
          <cell r="N399"/>
          <cell r="O399"/>
          <cell r="P399"/>
          <cell r="Q399"/>
          <cell r="R399"/>
          <cell r="S399"/>
          <cell r="T399"/>
          <cell r="U399"/>
          <cell r="V399"/>
          <cell r="W399"/>
          <cell r="X399"/>
          <cell r="Y399"/>
          <cell r="Z399"/>
          <cell r="AA399"/>
          <cell r="AB399"/>
          <cell r="AC399"/>
          <cell r="AD399"/>
          <cell r="AE399"/>
          <cell r="AF399"/>
          <cell r="AG399"/>
          <cell r="AH399"/>
          <cell r="AI399"/>
          <cell r="AJ399"/>
          <cell r="AK399"/>
          <cell r="AL399"/>
          <cell r="AM399"/>
          <cell r="AN399"/>
          <cell r="AO399"/>
          <cell r="AP399"/>
          <cell r="AQ399"/>
          <cell r="AR399"/>
          <cell r="AS399"/>
          <cell r="AT399"/>
          <cell r="AU399"/>
          <cell r="AV399"/>
          <cell r="AW399"/>
          <cell r="AX399"/>
          <cell r="AY399"/>
          <cell r="AZ399"/>
          <cell r="BA399"/>
          <cell r="BB399"/>
          <cell r="BC399"/>
          <cell r="BD399"/>
          <cell r="BE399"/>
          <cell r="BF399"/>
          <cell r="BG399"/>
          <cell r="BH399"/>
          <cell r="BI399"/>
          <cell r="BJ399"/>
          <cell r="BK399"/>
          <cell r="BL399"/>
          <cell r="BM399"/>
          <cell r="BN399"/>
          <cell r="BO399"/>
          <cell r="BP399"/>
          <cell r="BQ399"/>
          <cell r="BR399"/>
          <cell r="BS399"/>
          <cell r="BT399"/>
          <cell r="BU399"/>
          <cell r="BV399"/>
          <cell r="BW399"/>
          <cell r="BX399"/>
          <cell r="BY399"/>
          <cell r="BZ399"/>
          <cell r="CA399"/>
          <cell r="CB399"/>
          <cell r="CC399"/>
          <cell r="CD399"/>
          <cell r="CE399"/>
          <cell r="CF399"/>
          <cell r="CG399"/>
          <cell r="CH399"/>
          <cell r="CI399"/>
          <cell r="CJ399"/>
          <cell r="CK399"/>
          <cell r="CL399"/>
          <cell r="CM399"/>
          <cell r="CN399"/>
          <cell r="CO399"/>
          <cell r="CP399"/>
          <cell r="CQ399"/>
          <cell r="CR399"/>
          <cell r="CS399"/>
          <cell r="CT399"/>
          <cell r="CU399"/>
          <cell r="CV399"/>
          <cell r="CW399"/>
          <cell r="CX399"/>
          <cell r="CY399"/>
          <cell r="CZ399"/>
          <cell r="DA399"/>
          <cell r="DB399"/>
          <cell r="DC399"/>
          <cell r="DD399"/>
          <cell r="DE399"/>
          <cell r="DF399"/>
          <cell r="DG399"/>
          <cell r="DH399"/>
          <cell r="DI399"/>
          <cell r="DJ399"/>
          <cell r="DK399"/>
          <cell r="DL399"/>
          <cell r="DM399"/>
          <cell r="DN399"/>
          <cell r="DO399"/>
          <cell r="DP399"/>
          <cell r="DQ399"/>
          <cell r="DR399"/>
          <cell r="DS399"/>
          <cell r="DT399"/>
          <cell r="DU399"/>
          <cell r="EH399"/>
          <cell r="EI399"/>
          <cell r="EJ399"/>
          <cell r="EK399"/>
          <cell r="EL399"/>
          <cell r="EM399"/>
          <cell r="EN399"/>
          <cell r="EO399"/>
          <cell r="EP399"/>
          <cell r="EQ399"/>
          <cell r="ER399"/>
          <cell r="ES399"/>
        </row>
        <row r="400">
          <cell r="FF400"/>
        </row>
      </sheetData>
      <sheetData sheetId="13">
        <row r="6">
          <cell r="G6" t="str">
            <v>Crna Gora</v>
          </cell>
        </row>
        <row r="7">
          <cell r="G7" t="str">
            <v>Ministarstvo finansija</v>
          </cell>
        </row>
        <row r="8">
          <cell r="G8" t="str">
            <v>Direktorat za državni budžet</v>
          </cell>
        </row>
        <row r="27">
          <cell r="D27">
            <v>7</v>
          </cell>
          <cell r="E27" t="str">
            <v>Prihodi budžeta</v>
          </cell>
          <cell r="F27" t="str">
            <v>Total Revenues</v>
          </cell>
          <cell r="G27" t="str">
            <v>Prihodi budžeta</v>
          </cell>
        </row>
        <row r="28">
          <cell r="D28">
            <v>71</v>
          </cell>
          <cell r="E28" t="str">
            <v>Tekući prihodi</v>
          </cell>
          <cell r="F28" t="str">
            <v>Current Revenues</v>
          </cell>
          <cell r="G28" t="str">
            <v>Tekući prihodi</v>
          </cell>
        </row>
        <row r="29">
          <cell r="D29">
            <v>711</v>
          </cell>
          <cell r="E29" t="str">
            <v>Porezi</v>
          </cell>
          <cell r="F29" t="str">
            <v>Taxes</v>
          </cell>
          <cell r="G29" t="str">
            <v>Porezi</v>
          </cell>
        </row>
        <row r="30">
          <cell r="D30">
            <v>7111</v>
          </cell>
          <cell r="E30" t="str">
            <v>Porez na dohodak fizičkih lica</v>
          </cell>
          <cell r="F30" t="str">
            <v>Personal Income Tax</v>
          </cell>
          <cell r="G30" t="str">
            <v>Porez na dohodak fizičkih lica</v>
          </cell>
        </row>
        <row r="31">
          <cell r="D31">
            <v>7112</v>
          </cell>
          <cell r="E31" t="str">
            <v>Porez na dobit pravnih lica</v>
          </cell>
          <cell r="F31" t="str">
            <v>Corporate Income Tax</v>
          </cell>
          <cell r="G31" t="str">
            <v>Porez na dobit pravnih lica</v>
          </cell>
        </row>
        <row r="32">
          <cell r="D32">
            <v>7113</v>
          </cell>
          <cell r="E32" t="str">
            <v>Porez na promet nepokretnosti</v>
          </cell>
          <cell r="F32" t="str">
            <v xml:space="preserve">Taxes on Sales of Property </v>
          </cell>
          <cell r="G32" t="str">
            <v>Porez na promet nepokretnosti</v>
          </cell>
        </row>
        <row r="33">
          <cell r="D33">
            <v>7114</v>
          </cell>
          <cell r="E33" t="str">
            <v>Porez na dodatu vrijednost</v>
          </cell>
          <cell r="F33" t="str">
            <v>Value Added Tax</v>
          </cell>
          <cell r="G33" t="str">
            <v>Porez na dodatu vrijednost</v>
          </cell>
        </row>
        <row r="34">
          <cell r="D34">
            <v>7115</v>
          </cell>
          <cell r="E34" t="str">
            <v>Akcize</v>
          </cell>
          <cell r="F34" t="str">
            <v>Excises</v>
          </cell>
          <cell r="G34" t="str">
            <v>Akcize</v>
          </cell>
        </row>
        <row r="35">
          <cell r="D35">
            <v>7116</v>
          </cell>
          <cell r="E35" t="str">
            <v>Porez na međunarodnu trgovinu i transakcije</v>
          </cell>
          <cell r="F35" t="str">
            <v>Tax on International Trade and Transactions</v>
          </cell>
          <cell r="G35" t="str">
            <v>Porez na međunarodnu trgovinu i transakcije</v>
          </cell>
        </row>
        <row r="36">
          <cell r="D36"/>
          <cell r="E36"/>
          <cell r="F36"/>
        </row>
        <row r="37">
          <cell r="D37">
            <v>7118</v>
          </cell>
          <cell r="E37" t="str">
            <v>Ostali državni porezi</v>
          </cell>
          <cell r="F37" t="str">
            <v>Other Republic Taxes</v>
          </cell>
          <cell r="G37" t="str">
            <v>Ostali državni porezi</v>
          </cell>
        </row>
        <row r="38">
          <cell r="D38">
            <v>712</v>
          </cell>
          <cell r="E38" t="str">
            <v>Doprinosi</v>
          </cell>
          <cell r="F38" t="str">
            <v>Contributions</v>
          </cell>
          <cell r="G38" t="str">
            <v>Doprinosi</v>
          </cell>
        </row>
        <row r="39">
          <cell r="D39">
            <v>7121</v>
          </cell>
          <cell r="E39" t="str">
            <v>Doprinosi za penzijsko i invalidsko osiguranje</v>
          </cell>
          <cell r="F39" t="str">
            <v>Contributions for Pension and Disability Insurance</v>
          </cell>
          <cell r="G39" t="str">
            <v>Doprinosi za penzijsko i invalidsko osiguranje</v>
          </cell>
        </row>
        <row r="40">
          <cell r="D40">
            <v>7122</v>
          </cell>
          <cell r="E40" t="str">
            <v>Doprinosi za zdravstveno osiguranje</v>
          </cell>
          <cell r="F40" t="str">
            <v>Contributions for Health Insurance</v>
          </cell>
          <cell r="G40" t="str">
            <v>Doprinosi za zdravstveno osiguranje</v>
          </cell>
        </row>
        <row r="41">
          <cell r="D41">
            <v>7123</v>
          </cell>
          <cell r="E41" t="str">
            <v>Doprinosi za osiguranje od nezaposlenosti</v>
          </cell>
          <cell r="F41" t="str">
            <v>Contributions for  Unemployment Insurance</v>
          </cell>
          <cell r="G41" t="str">
            <v>Doprinosi za osiguranje od nezaposlenosti</v>
          </cell>
        </row>
        <row r="42">
          <cell r="D42">
            <v>7124</v>
          </cell>
          <cell r="E42" t="str">
            <v>Ostali doprinosi</v>
          </cell>
          <cell r="F42" t="str">
            <v>Other contributions</v>
          </cell>
          <cell r="G42" t="str">
            <v>Ostali doprinosi</v>
          </cell>
        </row>
        <row r="43">
          <cell r="D43">
            <v>713</v>
          </cell>
          <cell r="E43" t="str">
            <v>Takse</v>
          </cell>
          <cell r="F43" t="str">
            <v>Duties</v>
          </cell>
          <cell r="G43" t="str">
            <v>Takse</v>
          </cell>
        </row>
        <row r="44">
          <cell r="D44">
            <v>7131</v>
          </cell>
          <cell r="E44" t="str">
            <v>Administrativne takse</v>
          </cell>
          <cell r="F44" t="str">
            <v>Administrative Duties</v>
          </cell>
          <cell r="G44" t="str">
            <v>Administrativne takse</v>
          </cell>
        </row>
        <row r="45">
          <cell r="D45">
            <v>7132</v>
          </cell>
          <cell r="E45" t="str">
            <v>Sudske takse</v>
          </cell>
          <cell r="F45" t="str">
            <v>Court Duties</v>
          </cell>
          <cell r="G45" t="str">
            <v>Sudske takse</v>
          </cell>
        </row>
        <row r="46">
          <cell r="D46">
            <v>7133</v>
          </cell>
          <cell r="E46" t="str">
            <v>Boravišne takse</v>
          </cell>
          <cell r="F46" t="str">
            <v>Residential Duties</v>
          </cell>
          <cell r="G46" t="str">
            <v>Boravišne takse</v>
          </cell>
        </row>
        <row r="47">
          <cell r="D47">
            <v>7134</v>
          </cell>
          <cell r="E47" t="str">
            <v>Registracione takse</v>
          </cell>
          <cell r="F47" t="str">
            <v>Registration Duties</v>
          </cell>
          <cell r="G47" t="str">
            <v>Registracione takse</v>
          </cell>
        </row>
        <row r="48">
          <cell r="D48">
            <v>7135</v>
          </cell>
          <cell r="E48" t="str">
            <v>Lokalne komunalne takse</v>
          </cell>
          <cell r="F48" t="str">
            <v>Local Duties</v>
          </cell>
          <cell r="G48" t="str">
            <v>Lokalne komunalne takse</v>
          </cell>
        </row>
        <row r="49">
          <cell r="D49">
            <v>7136</v>
          </cell>
          <cell r="E49" t="str">
            <v>Ostale takse</v>
          </cell>
          <cell r="F49" t="str">
            <v>Other duties</v>
          </cell>
          <cell r="G49" t="str">
            <v>Ostale takse</v>
          </cell>
        </row>
        <row r="50">
          <cell r="D50">
            <v>714</v>
          </cell>
          <cell r="E50" t="str">
            <v>Naknade</v>
          </cell>
          <cell r="F50" t="str">
            <v>Fees</v>
          </cell>
          <cell r="G50" t="str">
            <v>Naknade</v>
          </cell>
        </row>
        <row r="51">
          <cell r="D51">
            <v>7141</v>
          </cell>
          <cell r="E51" t="str">
            <v>Naknade za korišćenje dobara od opšteg interesa</v>
          </cell>
          <cell r="F51" t="str">
            <v>Fees for Use of Goods of Common Interest</v>
          </cell>
          <cell r="G51" t="str">
            <v>Naknade za korišćenje dobara od opšteg interesa</v>
          </cell>
        </row>
        <row r="52">
          <cell r="D52">
            <v>7142</v>
          </cell>
          <cell r="E52" t="str">
            <v>Naknade za korišćenje prirodnih dobara</v>
          </cell>
          <cell r="F52" t="str">
            <v>Fees for Use of Natural Resources</v>
          </cell>
          <cell r="G52" t="str">
            <v>Naknade za korišćenje prirodnih dobara</v>
          </cell>
        </row>
        <row r="53">
          <cell r="D53">
            <v>7143</v>
          </cell>
          <cell r="E53" t="str">
            <v>Ekološke naknade</v>
          </cell>
          <cell r="F53" t="str">
            <v>Ecological Fees</v>
          </cell>
          <cell r="G53" t="str">
            <v>Ekološke naknade</v>
          </cell>
        </row>
        <row r="54">
          <cell r="D54">
            <v>7144</v>
          </cell>
          <cell r="E54" t="str">
            <v>Naknade za priređivanje igara na sreću</v>
          </cell>
          <cell r="F54" t="str">
            <v>Fees for Organizing Games of Chance</v>
          </cell>
          <cell r="G54" t="str">
            <v>Naknade za priređivanje igara na sreću</v>
          </cell>
        </row>
        <row r="55">
          <cell r="D55">
            <v>7145</v>
          </cell>
          <cell r="E55" t="str">
            <v>Naknade za korišćenje građevinskog zemljišta</v>
          </cell>
          <cell r="F55" t="str">
            <v>Fees for Usage of Construction Land</v>
          </cell>
          <cell r="G55" t="str">
            <v>Naknade za korišćenje građevinskog zemljišta</v>
          </cell>
        </row>
        <row r="56">
          <cell r="D56">
            <v>7146</v>
          </cell>
          <cell r="E56" t="str">
            <v xml:space="preserve">Naknade za uređivanje i izgradnju građevinskog zemljišta </v>
          </cell>
          <cell r="F56" t="str">
            <v xml:space="preserve">Fees for Regulation and Upkeep of Construction Land </v>
          </cell>
          <cell r="G56" t="str">
            <v xml:space="preserve">Naknade za uređivanje i izgradnju građevinskog zemljišta </v>
          </cell>
        </row>
        <row r="57">
          <cell r="D57">
            <v>7147</v>
          </cell>
          <cell r="E57" t="str">
            <v xml:space="preserve">Naknade za izgradnju i održavanje lokalnih puteva i drugih javnih objekata od opštinskog značaja </v>
          </cell>
          <cell r="F57" t="str">
            <v>Fees for Construction and Upkeep of Local Roads and Other Local Facilities</v>
          </cell>
          <cell r="G57" t="str">
            <v xml:space="preserve">Naknade za izgradnju i održavanje lokalnih puteva i drugih javnih objekata od opštinskog značaja </v>
          </cell>
        </row>
        <row r="58">
          <cell r="D58">
            <v>7148</v>
          </cell>
          <cell r="E58" t="str">
            <v>Naknada za puteve</v>
          </cell>
          <cell r="F58" t="str">
            <v>Road fees</v>
          </cell>
          <cell r="G58" t="str">
            <v>Naknada za puteve</v>
          </cell>
        </row>
        <row r="59">
          <cell r="D59">
            <v>7149</v>
          </cell>
          <cell r="E59" t="str">
            <v>Ostale naknade</v>
          </cell>
          <cell r="F59" t="str">
            <v>Other fees</v>
          </cell>
          <cell r="G59" t="str">
            <v>Ostale naknade</v>
          </cell>
        </row>
        <row r="60">
          <cell r="D60">
            <v>715</v>
          </cell>
          <cell r="E60" t="str">
            <v>Ostali prihodi</v>
          </cell>
          <cell r="F60" t="str">
            <v>Other revenues</v>
          </cell>
          <cell r="G60" t="str">
            <v>Ostali prihodi</v>
          </cell>
        </row>
        <row r="61">
          <cell r="D61">
            <v>7151</v>
          </cell>
          <cell r="E61" t="str">
            <v>Prihodi od kapitala</v>
          </cell>
          <cell r="F61" t="str">
            <v>Revenues from Capital</v>
          </cell>
          <cell r="G61" t="str">
            <v>Prihodi od kapitala</v>
          </cell>
        </row>
        <row r="62">
          <cell r="D62">
            <v>7152</v>
          </cell>
          <cell r="E62" t="str">
            <v>Novčane kazne i oduzete imovinske koristi</v>
          </cell>
          <cell r="F62" t="str">
            <v>Fines and Seized Property Gains</v>
          </cell>
          <cell r="G62" t="str">
            <v>Novčane kazne i oduzete imovinske koristi</v>
          </cell>
        </row>
        <row r="63">
          <cell r="D63">
            <v>7153</v>
          </cell>
          <cell r="E63" t="str">
            <v>Prihodi koje organi ostvaruju vršenjem svoje djelatnosti</v>
          </cell>
          <cell r="F63" t="str">
            <v>Revenues from Government Body Activities</v>
          </cell>
          <cell r="G63" t="str">
            <v>Prihodi koje organi ostvaruju vršenjem svoje djelatnosti</v>
          </cell>
        </row>
        <row r="64">
          <cell r="D64">
            <v>7154</v>
          </cell>
          <cell r="E64" t="str">
            <v>Samodoprinosi</v>
          </cell>
          <cell r="F64" t="str">
            <v>Self contributions</v>
          </cell>
          <cell r="G64" t="str">
            <v>Samodoprinosi</v>
          </cell>
        </row>
        <row r="65">
          <cell r="D65">
            <v>7155</v>
          </cell>
          <cell r="E65" t="str">
            <v>Ostali prihodi</v>
          </cell>
          <cell r="F65" t="str">
            <v>Other Revenues</v>
          </cell>
          <cell r="G65" t="str">
            <v>Ostali prihodi</v>
          </cell>
        </row>
        <row r="66">
          <cell r="D66">
            <v>72</v>
          </cell>
          <cell r="E66" t="str">
            <v>Primici od prodaje imovine</v>
          </cell>
          <cell r="F66" t="str">
            <v>Revenues from Selling Assets</v>
          </cell>
          <cell r="G66" t="str">
            <v>Primici od prodaje imovine</v>
          </cell>
        </row>
        <row r="67">
          <cell r="D67">
            <v>7212</v>
          </cell>
          <cell r="E67" t="str">
            <v>Primici od prodaje nefinansijske imovine</v>
          </cell>
          <cell r="F67" t="str">
            <v>Revenues from Selling Non-Financial Assets</v>
          </cell>
          <cell r="G67" t="str">
            <v>Primici od prodaje nefinansijske imovine</v>
          </cell>
        </row>
        <row r="68">
          <cell r="D68">
            <v>7222</v>
          </cell>
          <cell r="E68" t="str">
            <v>Primici od prodaje finansijske imovine</v>
          </cell>
          <cell r="F68" t="str">
            <v>Revenues from Selling Financial Assets</v>
          </cell>
          <cell r="G68" t="str">
            <v>Primici od prodaje finansijske imovine</v>
          </cell>
        </row>
        <row r="69">
          <cell r="D69">
            <v>73</v>
          </cell>
          <cell r="E69" t="str">
            <v>Primici od otplate kredita i sredstva prenesena iz prethodne godine</v>
          </cell>
          <cell r="F69" t="str">
            <v>Receipts from Repayment of Loans and Funds Carried over from Previous Year</v>
          </cell>
          <cell r="G69" t="str">
            <v>Primici od otplate kredita i sredstva prenesena iz prethodne godine</v>
          </cell>
        </row>
        <row r="70">
          <cell r="D70">
            <v>7311</v>
          </cell>
          <cell r="E70" t="str">
            <v>Primici od otplate kredita</v>
          </cell>
          <cell r="F70" t="str">
            <v>Receipts from Repayment of Loans</v>
          </cell>
          <cell r="G70" t="str">
            <v>Primici od otplate kredita</v>
          </cell>
        </row>
        <row r="71">
          <cell r="D71">
            <v>7321</v>
          </cell>
          <cell r="E71" t="str">
            <v>Sredstva prenesena iz prethodne godine</v>
          </cell>
          <cell r="F71" t="str">
            <v>Funds Carried over from Previous Year</v>
          </cell>
          <cell r="G71" t="str">
            <v>Sredstva prenesena iz prethodne godine</v>
          </cell>
        </row>
        <row r="72">
          <cell r="D72">
            <v>74</v>
          </cell>
          <cell r="E72" t="str">
            <v>Donacije i transferi</v>
          </cell>
          <cell r="F72" t="str">
            <v>Grants and Transfers</v>
          </cell>
          <cell r="G72" t="str">
            <v>Donacije i transferi</v>
          </cell>
        </row>
        <row r="73">
          <cell r="D73">
            <v>7411</v>
          </cell>
          <cell r="E73" t="str">
            <v>Donacije</v>
          </cell>
          <cell r="F73" t="str">
            <v>Grants</v>
          </cell>
          <cell r="G73" t="str">
            <v>Donacije</v>
          </cell>
        </row>
        <row r="74">
          <cell r="D74">
            <v>7421</v>
          </cell>
          <cell r="E74" t="str">
            <v>Transferi</v>
          </cell>
          <cell r="F74" t="str">
            <v>Transfers</v>
          </cell>
          <cell r="G74" t="str">
            <v>Transferi</v>
          </cell>
        </row>
        <row r="75">
          <cell r="D75">
            <v>75</v>
          </cell>
          <cell r="E75" t="str">
            <v xml:space="preserve">Pozajmice i krediti </v>
          </cell>
          <cell r="F75" t="str">
            <v>Loans and borrowings</v>
          </cell>
          <cell r="G75" t="str">
            <v xml:space="preserve">Pozajmice i krediti </v>
          </cell>
        </row>
        <row r="76">
          <cell r="D76">
            <v>751</v>
          </cell>
          <cell r="E76" t="str">
            <v>Pozajmice i krediti</v>
          </cell>
          <cell r="F76" t="str">
            <v>Loans and borrowings</v>
          </cell>
          <cell r="G76" t="str">
            <v>Pozajmice i krediti</v>
          </cell>
        </row>
        <row r="77">
          <cell r="D77">
            <v>7511</v>
          </cell>
          <cell r="E77" t="str">
            <v>Pozajmice i krediti od domaćih izvora</v>
          </cell>
          <cell r="F77" t="str">
            <v>Domestic Loans and Borrowings</v>
          </cell>
          <cell r="G77" t="str">
            <v>Pozajmice i krediti od domaćih izvora</v>
          </cell>
        </row>
        <row r="78">
          <cell r="D78">
            <v>7512</v>
          </cell>
          <cell r="E78" t="str">
            <v>Pozajmice i krediti od inostranih izvora</v>
          </cell>
          <cell r="F78" t="str">
            <v>Foreign Loans and Borrowings</v>
          </cell>
          <cell r="G78" t="str">
            <v>Pozajmice i krediti od inostranih izvora</v>
          </cell>
        </row>
        <row r="79">
          <cell r="D79">
            <v>4</v>
          </cell>
          <cell r="E79" t="str">
            <v>Budžetski izdaci</v>
          </cell>
          <cell r="F79" t="str">
            <v>Total Expenditures</v>
          </cell>
          <cell r="G79" t="str">
            <v>Budžetski izdaci</v>
          </cell>
        </row>
        <row r="80">
          <cell r="D80">
            <v>40</v>
          </cell>
          <cell r="E80" t="str">
            <v>Tekuća budžetska potrošnja</v>
          </cell>
          <cell r="F80" t="str">
            <v>Current Budgetary Consumption</v>
          </cell>
          <cell r="G80" t="str">
            <v>Tekuća budžetska potrošnja</v>
          </cell>
        </row>
        <row r="81">
          <cell r="D81">
            <v>41</v>
          </cell>
          <cell r="E81" t="str">
            <v>Tekući izdaci</v>
          </cell>
          <cell r="F81" t="str">
            <v>Current Expenditures</v>
          </cell>
          <cell r="G81" t="str">
            <v>Tekući izdaci</v>
          </cell>
        </row>
        <row r="82">
          <cell r="D82">
            <v>411</v>
          </cell>
          <cell r="E82" t="str">
            <v>Bruto zarade i doprinosi na teret poslodavca</v>
          </cell>
          <cell r="F82" t="str">
            <v>Gross Salaries and Contributions</v>
          </cell>
          <cell r="G82" t="str">
            <v>Bruto zarade i doprinosi na teret poslodavca</v>
          </cell>
        </row>
        <row r="83">
          <cell r="D83">
            <v>4111</v>
          </cell>
          <cell r="E83" t="str">
            <v>Neto zarade</v>
          </cell>
          <cell r="F83" t="str">
            <v>Net Salaries</v>
          </cell>
          <cell r="G83" t="str">
            <v>Neto zarade</v>
          </cell>
        </row>
        <row r="84">
          <cell r="D84">
            <v>4112</v>
          </cell>
          <cell r="E84" t="str">
            <v>Porez na zarade</v>
          </cell>
          <cell r="F84" t="str">
            <v>Personal Income Tax</v>
          </cell>
          <cell r="G84" t="str">
            <v>Porez na zarade</v>
          </cell>
        </row>
        <row r="85">
          <cell r="D85">
            <v>4113</v>
          </cell>
          <cell r="E85" t="str">
            <v>Doprinosi na teret zaposlenog</v>
          </cell>
          <cell r="F85" t="str">
            <v>Contributions Charged to Employee</v>
          </cell>
          <cell r="G85" t="str">
            <v>Doprinosi na teret zaposlenog</v>
          </cell>
        </row>
        <row r="86">
          <cell r="D86">
            <v>4114</v>
          </cell>
          <cell r="E86" t="str">
            <v>Doprinosi na teret poslodavca</v>
          </cell>
          <cell r="F86" t="str">
            <v>Contributions Charged to Employer</v>
          </cell>
          <cell r="G86" t="str">
            <v>Doprinosi na teret poslodavca</v>
          </cell>
        </row>
        <row r="87">
          <cell r="D87">
            <v>4115</v>
          </cell>
          <cell r="E87" t="str">
            <v>Opštinski prirez</v>
          </cell>
          <cell r="F87" t="str">
            <v>Surtax on PIT</v>
          </cell>
          <cell r="G87" t="str">
            <v>Opštinski prirez</v>
          </cell>
        </row>
        <row r="88">
          <cell r="D88">
            <v>412</v>
          </cell>
          <cell r="E88" t="str">
            <v>Ostala lična primanja</v>
          </cell>
          <cell r="F88" t="str">
            <v>Other Personal Income</v>
          </cell>
          <cell r="G88" t="str">
            <v>Ostala lična primanja</v>
          </cell>
        </row>
        <row r="89">
          <cell r="D89">
            <v>4121</v>
          </cell>
          <cell r="E89" t="str">
            <v>Naknada za zimnicu</v>
          </cell>
          <cell r="F89" t="str">
            <v>Compensation for Meals</v>
          </cell>
          <cell r="G89" t="str">
            <v>Naknada za zimnicu</v>
          </cell>
        </row>
        <row r="90">
          <cell r="D90">
            <v>4122</v>
          </cell>
          <cell r="E90" t="str">
            <v>Naknada za stanovanje i odvojen život</v>
          </cell>
          <cell r="F90" t="str">
            <v>Compensation for Living Costs and Separate Living</v>
          </cell>
          <cell r="G90" t="str">
            <v>Naknada za stanovanje i odvojen život</v>
          </cell>
        </row>
        <row r="91">
          <cell r="D91">
            <v>4123</v>
          </cell>
          <cell r="E91" t="str">
            <v>Naknada za prevoz</v>
          </cell>
          <cell r="F91" t="str">
            <v>Compensation for Transport</v>
          </cell>
          <cell r="G91" t="str">
            <v>Naknada za prevoz</v>
          </cell>
        </row>
        <row r="92">
          <cell r="D92">
            <v>4124</v>
          </cell>
          <cell r="E92" t="str">
            <v>Jubilarne nagrade</v>
          </cell>
          <cell r="F92" t="str">
            <v>Annual awards</v>
          </cell>
          <cell r="G92" t="str">
            <v>Jubilarne nagrade</v>
          </cell>
        </row>
        <row r="93">
          <cell r="D93">
            <v>4125</v>
          </cell>
          <cell r="E93" t="str">
            <v>Otpremnine</v>
          </cell>
          <cell r="F93" t="str">
            <v>Compensation for Early Retirement</v>
          </cell>
          <cell r="G93" t="str">
            <v>Otpremnine</v>
          </cell>
        </row>
        <row r="94">
          <cell r="D94">
            <v>4126</v>
          </cell>
          <cell r="E94" t="str">
            <v>Naknada skupstinskim poslanicima</v>
          </cell>
          <cell r="F94" t="str">
            <v>Parliament Members Compensation</v>
          </cell>
          <cell r="G94" t="str">
            <v>Naknada skupstinskim poslanicima</v>
          </cell>
        </row>
        <row r="95">
          <cell r="D95">
            <v>4127</v>
          </cell>
          <cell r="E95" t="str">
            <v>Ostale naknade</v>
          </cell>
          <cell r="F95" t="str">
            <v>Other Compensations</v>
          </cell>
          <cell r="G95" t="str">
            <v>Ostale naknade</v>
          </cell>
        </row>
        <row r="96">
          <cell r="D96">
            <v>4128</v>
          </cell>
          <cell r="E96" t="str">
            <v>Ostala prava iz oblasti socijalne zaštite</v>
          </cell>
          <cell r="F96" t="str">
            <v xml:space="preserve">Other </v>
          </cell>
          <cell r="G96" t="str">
            <v>Ostala prava iz oblasti socijalne zaštite</v>
          </cell>
        </row>
        <row r="97">
          <cell r="D97">
            <v>413</v>
          </cell>
          <cell r="E97" t="str">
            <v>Rashodi za materijal</v>
          </cell>
          <cell r="F97" t="str">
            <v>Expenditures for Supplies</v>
          </cell>
          <cell r="G97" t="str">
            <v>Rashodi za materijal</v>
          </cell>
        </row>
        <row r="98">
          <cell r="D98">
            <v>4131</v>
          </cell>
          <cell r="E98" t="str">
            <v>Administrativni materijal</v>
          </cell>
          <cell r="F98" t="str">
            <v>Administrative Supplies</v>
          </cell>
          <cell r="G98" t="str">
            <v>Administrativni materijal</v>
          </cell>
        </row>
        <row r="99">
          <cell r="D99">
            <v>4132</v>
          </cell>
          <cell r="E99" t="str">
            <v>Materijal za zdravstvenu zaštitu</v>
          </cell>
          <cell r="F99" t="str">
            <v>Health Protection Supplies</v>
          </cell>
          <cell r="G99" t="str">
            <v>Materijal za zdravstvenu zaštitu</v>
          </cell>
        </row>
        <row r="100">
          <cell r="D100">
            <v>4133</v>
          </cell>
          <cell r="E100" t="str">
            <v>Materijal za posebne namjene</v>
          </cell>
          <cell r="F100" t="str">
            <v>Special Supplies</v>
          </cell>
          <cell r="G100" t="str">
            <v>Materijal za posebne namjene</v>
          </cell>
        </row>
        <row r="101">
          <cell r="D101">
            <v>4134</v>
          </cell>
          <cell r="E101" t="str">
            <v>Rashodi za energiju</v>
          </cell>
          <cell r="F101" t="str">
            <v>Expenditures for Energy</v>
          </cell>
          <cell r="G101" t="str">
            <v>Rashodi za energiju</v>
          </cell>
        </row>
        <row r="102">
          <cell r="D102">
            <v>4135</v>
          </cell>
          <cell r="E102" t="str">
            <v>Rashodi za gorivo</v>
          </cell>
          <cell r="F102" t="str">
            <v>Expenditures for Fuel</v>
          </cell>
          <cell r="G102" t="str">
            <v>Rashodi za gorivo</v>
          </cell>
        </row>
        <row r="103">
          <cell r="D103">
            <v>4139</v>
          </cell>
          <cell r="E103" t="str">
            <v>Ostali rashodi za materijal</v>
          </cell>
          <cell r="F103" t="str">
            <v>Other Expenditures for Supplies</v>
          </cell>
          <cell r="G103" t="str">
            <v>Ostali rashodi za materijal</v>
          </cell>
        </row>
        <row r="104">
          <cell r="D104">
            <v>414</v>
          </cell>
          <cell r="E104" t="str">
            <v>Rashodi za usluge</v>
          </cell>
          <cell r="F104" t="str">
            <v>Expenditures for Services</v>
          </cell>
          <cell r="G104" t="str">
            <v>Rashodi za usluge</v>
          </cell>
        </row>
        <row r="105">
          <cell r="D105">
            <v>4141</v>
          </cell>
          <cell r="E105" t="str">
            <v>Službena putovanja</v>
          </cell>
          <cell r="F105" t="str">
            <v>Business trips</v>
          </cell>
          <cell r="G105" t="str">
            <v>Službena putovanja</v>
          </cell>
        </row>
        <row r="106">
          <cell r="D106">
            <v>4142</v>
          </cell>
          <cell r="E106" t="str">
            <v>Reprezentacija</v>
          </cell>
          <cell r="F106" t="str">
            <v>Representation Costs</v>
          </cell>
          <cell r="G106" t="str">
            <v>Reprezentacija</v>
          </cell>
        </row>
        <row r="107">
          <cell r="D107">
            <v>4143</v>
          </cell>
          <cell r="E107" t="str">
            <v>Komunikacione usluge</v>
          </cell>
          <cell r="F107" t="str">
            <v>Communication Services</v>
          </cell>
          <cell r="G107" t="str">
            <v>Komunikacione usluge</v>
          </cell>
        </row>
        <row r="108">
          <cell r="D108">
            <v>4144</v>
          </cell>
          <cell r="E108" t="str">
            <v>Bankarske usluge i negativne kursne razlike</v>
          </cell>
          <cell r="F108" t="str">
            <v>Bank Services and FX Conversion Loss</v>
          </cell>
          <cell r="G108" t="str">
            <v>Bankarske usluge i negativne kursne razlike</v>
          </cell>
        </row>
        <row r="109">
          <cell r="D109">
            <v>4145</v>
          </cell>
          <cell r="E109" t="str">
            <v>Usluge prevoza</v>
          </cell>
          <cell r="F109" t="str">
            <v>Transport Services</v>
          </cell>
          <cell r="G109" t="str">
            <v>Usluge prevoza</v>
          </cell>
        </row>
        <row r="110">
          <cell r="D110">
            <v>4146</v>
          </cell>
          <cell r="E110" t="str">
            <v>Advokatske, notarske i pravne usluge</v>
          </cell>
          <cell r="F110" t="str">
            <v>Legal Services (lawyers, notars and others)</v>
          </cell>
          <cell r="G110" t="str">
            <v>Advokatske, notarske i pravne usluge</v>
          </cell>
        </row>
        <row r="111">
          <cell r="D111">
            <v>4147</v>
          </cell>
          <cell r="E111" t="str">
            <v>Konsultantske usluge, projekti i studije</v>
          </cell>
          <cell r="F111" t="str">
            <v>Consultancy Services</v>
          </cell>
          <cell r="G111" t="str">
            <v>Konsultantske usluge, projekti i studije</v>
          </cell>
        </row>
        <row r="112">
          <cell r="D112">
            <v>4148</v>
          </cell>
          <cell r="E112" t="str">
            <v>Usluge stručnog usavršavanja</v>
          </cell>
          <cell r="F112" t="str">
            <v>Professional Training Services</v>
          </cell>
          <cell r="G112" t="str">
            <v>Usluge stručnog usavršavanja</v>
          </cell>
        </row>
        <row r="113">
          <cell r="D113">
            <v>4149</v>
          </cell>
          <cell r="E113" t="str">
            <v>Ostale usluge</v>
          </cell>
          <cell r="F113" t="str">
            <v>Other Services</v>
          </cell>
          <cell r="G113" t="str">
            <v>Ostale usluge</v>
          </cell>
        </row>
        <row r="114">
          <cell r="D114">
            <v>415</v>
          </cell>
          <cell r="E114" t="str">
            <v>Rashodi za tekuće održavanje</v>
          </cell>
          <cell r="F114" t="str">
            <v>Current Maintenance</v>
          </cell>
          <cell r="G114" t="str">
            <v>Rashodi za tekuće održavanje</v>
          </cell>
        </row>
        <row r="115">
          <cell r="D115">
            <v>4151</v>
          </cell>
          <cell r="E115" t="str">
            <v>Tekuće održavanje javne infrastrukture</v>
          </cell>
          <cell r="F115" t="str">
            <v>Current Maintenance of Public Infrastructure</v>
          </cell>
          <cell r="G115" t="str">
            <v>Tekuće održavanje javne infrastrukture</v>
          </cell>
        </row>
        <row r="116">
          <cell r="D116">
            <v>4152</v>
          </cell>
          <cell r="E116" t="str">
            <v>Tekuće održavanje građevinskih objekata</v>
          </cell>
          <cell r="F116" t="str">
            <v>Current Maintenance of Buildings</v>
          </cell>
          <cell r="G116" t="str">
            <v>Tekuće održavanje građevinskih objekata</v>
          </cell>
        </row>
        <row r="117">
          <cell r="D117">
            <v>4153</v>
          </cell>
          <cell r="E117" t="str">
            <v>Tekuće održavanje opreme</v>
          </cell>
          <cell r="F117" t="str">
            <v>Current Maintenance of Equipment</v>
          </cell>
          <cell r="G117" t="str">
            <v>Tekuće održavanje opreme</v>
          </cell>
        </row>
        <row r="118">
          <cell r="D118">
            <v>416</v>
          </cell>
          <cell r="E118" t="str">
            <v>Kamate</v>
          </cell>
          <cell r="F118" t="str">
            <v>Interests</v>
          </cell>
          <cell r="G118" t="str">
            <v>Kamate</v>
          </cell>
        </row>
        <row r="119">
          <cell r="D119">
            <v>4161</v>
          </cell>
          <cell r="E119" t="str">
            <v>Kamate rezidentima</v>
          </cell>
          <cell r="F119" t="str">
            <v>Interests on Domestic Debt</v>
          </cell>
          <cell r="G119" t="str">
            <v>Kamate rezidentima</v>
          </cell>
        </row>
        <row r="120">
          <cell r="D120">
            <v>4162</v>
          </cell>
          <cell r="E120" t="str">
            <v>Kamate nerezidentima</v>
          </cell>
          <cell r="F120" t="str">
            <v>Interests on Foreign Debt</v>
          </cell>
          <cell r="G120" t="str">
            <v>Kamate nerezidentima</v>
          </cell>
        </row>
        <row r="121">
          <cell r="D121">
            <v>417</v>
          </cell>
          <cell r="E121" t="str">
            <v>Renta</v>
          </cell>
          <cell r="F121" t="str">
            <v>Rent</v>
          </cell>
          <cell r="G121" t="str">
            <v>Renta</v>
          </cell>
        </row>
        <row r="122">
          <cell r="D122">
            <v>4171</v>
          </cell>
          <cell r="E122" t="str">
            <v>Zakup objekata</v>
          </cell>
          <cell r="F122" t="str">
            <v>Rent of Real Estate</v>
          </cell>
          <cell r="G122" t="str">
            <v>Zakup objekata</v>
          </cell>
        </row>
        <row r="123">
          <cell r="D123">
            <v>4172</v>
          </cell>
          <cell r="E123" t="str">
            <v>Zakup opreme</v>
          </cell>
          <cell r="F123" t="str">
            <v>Rent of Equipment</v>
          </cell>
          <cell r="G123" t="str">
            <v>Zakup opreme</v>
          </cell>
        </row>
        <row r="124">
          <cell r="D124">
            <v>4173</v>
          </cell>
          <cell r="E124" t="str">
            <v>Zakup zemljišta</v>
          </cell>
          <cell r="F124" t="str">
            <v>Rent of Property</v>
          </cell>
          <cell r="G124" t="str">
            <v>Zakup zemljišta</v>
          </cell>
        </row>
        <row r="125">
          <cell r="D125">
            <v>418</v>
          </cell>
          <cell r="E125" t="str">
            <v>Subvencije</v>
          </cell>
          <cell r="F125" t="str">
            <v>Subsidies</v>
          </cell>
          <cell r="G125" t="str">
            <v>Subvencije</v>
          </cell>
        </row>
        <row r="126">
          <cell r="D126">
            <v>4181</v>
          </cell>
          <cell r="E126" t="str">
            <v>Subvencije za proizvodnju i pružanje usluga</v>
          </cell>
          <cell r="F126" t="str">
            <v>Production and Services Subsidies</v>
          </cell>
          <cell r="G126" t="str">
            <v>Subvencije za proizvodnju i pružanje usluga</v>
          </cell>
        </row>
        <row r="127">
          <cell r="D127">
            <v>4182</v>
          </cell>
          <cell r="E127" t="str">
            <v>Izvozne subvencije</v>
          </cell>
          <cell r="F127" t="str">
            <v>Export Subsidies</v>
          </cell>
          <cell r="G127" t="str">
            <v>Izvozne subvencije</v>
          </cell>
        </row>
        <row r="128">
          <cell r="D128">
            <v>4183</v>
          </cell>
          <cell r="E128" t="str">
            <v>Uvozne subvencije</v>
          </cell>
          <cell r="F128" t="str">
            <v>Import Subsidies</v>
          </cell>
          <cell r="G128" t="str">
            <v>Uvozne subvencije</v>
          </cell>
        </row>
        <row r="129">
          <cell r="D129">
            <v>419</v>
          </cell>
          <cell r="E129" t="str">
            <v>Ostali izdaci</v>
          </cell>
          <cell r="F129" t="str">
            <v>Other expenditures</v>
          </cell>
          <cell r="G129" t="str">
            <v>Ostali izdaci</v>
          </cell>
        </row>
        <row r="130">
          <cell r="D130">
            <v>4191</v>
          </cell>
          <cell r="E130" t="str">
            <v>Izdaci po osnovu isplate ugovora o djelu</v>
          </cell>
          <cell r="F130" t="str">
            <v xml:space="preserve">Expenditures for Service Contracts </v>
          </cell>
          <cell r="G130" t="str">
            <v>Izdaci po osnovu isplate ugovora o djelu</v>
          </cell>
        </row>
        <row r="131">
          <cell r="D131">
            <v>4192</v>
          </cell>
          <cell r="E131" t="str">
            <v>Izdaci po osnovu troškova sudskih postupaka</v>
          </cell>
          <cell r="F131" t="str">
            <v>Expenditures for Judicial Proceeding</v>
          </cell>
          <cell r="G131" t="str">
            <v>Izdaci po osnovu troškova sudskih postupaka</v>
          </cell>
        </row>
        <row r="132">
          <cell r="D132">
            <v>4193</v>
          </cell>
          <cell r="E132" t="str">
            <v>Izrada i održavanje softvera</v>
          </cell>
          <cell r="F132" t="str">
            <v>Expenditures for Software Maintenance</v>
          </cell>
          <cell r="G132" t="str">
            <v>Izrada i održavanje softvera</v>
          </cell>
        </row>
        <row r="133">
          <cell r="D133">
            <v>4194</v>
          </cell>
          <cell r="E133" t="str">
            <v>Osiguranje</v>
          </cell>
          <cell r="F133" t="str">
            <v>Insurance</v>
          </cell>
          <cell r="G133" t="str">
            <v>Osiguranje</v>
          </cell>
        </row>
        <row r="134">
          <cell r="D134">
            <v>4195</v>
          </cell>
          <cell r="E134" t="str">
            <v>Kontribucije za članstvo u domaćim i međunarodnim organizacijama</v>
          </cell>
          <cell r="F134" t="str">
            <v>Contribution for Domestic and International Institutions Membership</v>
          </cell>
          <cell r="G134" t="str">
            <v>Kontribucije za članstvo u domaćim i međunarodnim organizacijama</v>
          </cell>
        </row>
        <row r="135">
          <cell r="D135">
            <v>4196</v>
          </cell>
          <cell r="E135" t="str">
            <v>Komunalne naknade</v>
          </cell>
          <cell r="F135" t="str">
            <v>Utility Charges</v>
          </cell>
          <cell r="G135" t="str">
            <v>Komunalne naknade</v>
          </cell>
        </row>
        <row r="136">
          <cell r="D136">
            <v>4197</v>
          </cell>
          <cell r="E136" t="str">
            <v>Kazne</v>
          </cell>
          <cell r="F136" t="str">
            <v>Penalties</v>
          </cell>
          <cell r="G136" t="str">
            <v>Kazne</v>
          </cell>
        </row>
        <row r="137">
          <cell r="D137">
            <v>4198</v>
          </cell>
          <cell r="E137" t="str">
            <v>Takse</v>
          </cell>
          <cell r="F137" t="str">
            <v>Fees</v>
          </cell>
          <cell r="G137" t="str">
            <v>Takse</v>
          </cell>
        </row>
        <row r="138">
          <cell r="D138">
            <v>4199</v>
          </cell>
          <cell r="E138" t="str">
            <v>Ostalo</v>
          </cell>
          <cell r="F138" t="str">
            <v>Others</v>
          </cell>
          <cell r="G138" t="str">
            <v>Ostalo</v>
          </cell>
        </row>
        <row r="139">
          <cell r="D139">
            <v>42</v>
          </cell>
          <cell r="E139" t="str">
            <v>Transferi za socijalnu zaštitu</v>
          </cell>
          <cell r="F139" t="str">
            <v>Social Security Transfers</v>
          </cell>
          <cell r="G139" t="str">
            <v>Transferi za socijalnu zaštitu</v>
          </cell>
        </row>
        <row r="140">
          <cell r="D140">
            <v>421</v>
          </cell>
          <cell r="E140" t="str">
            <v>Prava iz oblasti socijalne zaštite</v>
          </cell>
          <cell r="F140" t="str">
            <v>Social Security</v>
          </cell>
          <cell r="G140" t="str">
            <v>Prava iz oblasti socijalne zaštite</v>
          </cell>
        </row>
        <row r="141">
          <cell r="D141">
            <v>4211</v>
          </cell>
          <cell r="E141" t="str">
            <v>Dječiji dodaci</v>
          </cell>
          <cell r="F141" t="str">
            <v>Children benefits</v>
          </cell>
          <cell r="G141" t="str">
            <v>Dječiji dodaci</v>
          </cell>
        </row>
        <row r="142">
          <cell r="D142">
            <v>4212</v>
          </cell>
          <cell r="E142" t="str">
            <v>Boračko invalidska zaštita</v>
          </cell>
          <cell r="F142" t="str">
            <v>Veteran and disability benefits</v>
          </cell>
          <cell r="G142" t="str">
            <v>Boračko invalidska zaštita</v>
          </cell>
        </row>
        <row r="143">
          <cell r="D143">
            <v>4213</v>
          </cell>
          <cell r="E143" t="str">
            <v>Materijalno obezbjeđenje porodice</v>
          </cell>
          <cell r="F143" t="str">
            <v>Assistance for the Family</v>
          </cell>
          <cell r="G143" t="str">
            <v>Materijalno obezbjeđenje porodice</v>
          </cell>
        </row>
        <row r="144">
          <cell r="D144">
            <v>4214</v>
          </cell>
          <cell r="E144" t="str">
            <v>Porodiljska odsustva</v>
          </cell>
          <cell r="F144" t="str">
            <v>Maternity leave</v>
          </cell>
          <cell r="G144" t="str">
            <v>Porodiljska odsustva</v>
          </cell>
        </row>
        <row r="145">
          <cell r="D145">
            <v>4215</v>
          </cell>
          <cell r="E145" t="str">
            <v>Tuđa njega i pomoć</v>
          </cell>
          <cell r="F145" t="str">
            <v>Care and Assistance Benefits</v>
          </cell>
          <cell r="G145" t="str">
            <v>Tuđa njega i pomoć</v>
          </cell>
        </row>
        <row r="146">
          <cell r="D146">
            <v>4216</v>
          </cell>
          <cell r="E146" t="str">
            <v>Ishrana djece u predškolskim ustanovama</v>
          </cell>
          <cell r="F146" t="str">
            <v>Pre-school Meal Plans</v>
          </cell>
          <cell r="G146" t="str">
            <v>Ishrana djece u predškolskim ustanovama</v>
          </cell>
        </row>
        <row r="147">
          <cell r="D147">
            <v>4217</v>
          </cell>
          <cell r="E147" t="str">
            <v>Izdržavanje štićenika u domovima</v>
          </cell>
          <cell r="F147" t="str">
            <v>Support to Nurse Homes</v>
          </cell>
          <cell r="G147" t="str">
            <v>Izdržavanje štićenika u domovima</v>
          </cell>
        </row>
        <row r="148">
          <cell r="D148">
            <v>4218</v>
          </cell>
          <cell r="E148" t="str">
            <v>Ostala prava iz oblasti socijalne zaštite</v>
          </cell>
          <cell r="F148" t="str">
            <v>Other rights from social protection</v>
          </cell>
          <cell r="G148" t="str">
            <v>Ostala prava iz oblasti socijalne zaštite</v>
          </cell>
        </row>
        <row r="149">
          <cell r="D149">
            <v>422</v>
          </cell>
          <cell r="E149" t="str">
            <v>Sredstva za tehnološke viškove</v>
          </cell>
          <cell r="F149" t="str">
            <v>Funds for redundant labor</v>
          </cell>
          <cell r="G149" t="str">
            <v>Sredstva za tehnološke viškove</v>
          </cell>
        </row>
        <row r="150">
          <cell r="D150">
            <v>4221</v>
          </cell>
          <cell r="E150" t="str">
            <v>Garantovane zarade</v>
          </cell>
          <cell r="F150" t="str">
            <v>Guaranteed Earnings</v>
          </cell>
          <cell r="G150" t="str">
            <v>Garantovane zarade</v>
          </cell>
        </row>
        <row r="151">
          <cell r="D151">
            <v>4222</v>
          </cell>
          <cell r="E151" t="str">
            <v>Otpremnine za tehnološke viškove</v>
          </cell>
          <cell r="F151" t="str">
            <v>Redundant Labor Benefits</v>
          </cell>
          <cell r="G151" t="str">
            <v>Otpremnine za tehnološke viškove</v>
          </cell>
        </row>
        <row r="152">
          <cell r="D152">
            <v>4223</v>
          </cell>
          <cell r="E152" t="str">
            <v>Dokup staža</v>
          </cell>
          <cell r="F152" t="str">
            <v>Additional Insurance Payment</v>
          </cell>
          <cell r="G152" t="str">
            <v>Dokup staža</v>
          </cell>
        </row>
        <row r="153">
          <cell r="D153">
            <v>4224</v>
          </cell>
          <cell r="E153" t="str">
            <v>Naknade nezaposlenim licima</v>
          </cell>
          <cell r="F153" t="str">
            <v>Compensation to Unemployed</v>
          </cell>
          <cell r="G153" t="str">
            <v>Naknade nezaposlenim licima</v>
          </cell>
        </row>
        <row r="154">
          <cell r="D154">
            <v>4225</v>
          </cell>
          <cell r="E154" t="str">
            <v>Ostalo</v>
          </cell>
          <cell r="F154" t="str">
            <v>Other</v>
          </cell>
          <cell r="G154" t="str">
            <v>Ostalo</v>
          </cell>
        </row>
        <row r="155">
          <cell r="D155">
            <v>423</v>
          </cell>
          <cell r="E155" t="str">
            <v>Prava iz oblasti penzijskog i invalidskog osiguranja</v>
          </cell>
          <cell r="F155" t="str">
            <v>Pension and Disability Insurance</v>
          </cell>
          <cell r="G155" t="str">
            <v>Prava iz oblasti penzijskog i invalidskog osiguranja</v>
          </cell>
        </row>
        <row r="156">
          <cell r="D156">
            <v>4231</v>
          </cell>
          <cell r="E156" t="str">
            <v>Starosna penzija</v>
          </cell>
          <cell r="F156" t="str">
            <v>Age pension</v>
          </cell>
          <cell r="G156" t="str">
            <v>Starosna penzija</v>
          </cell>
        </row>
        <row r="157">
          <cell r="D157">
            <v>4232</v>
          </cell>
          <cell r="E157" t="str">
            <v>Invalidska penzija</v>
          </cell>
          <cell r="F157" t="str">
            <v>Disability pension</v>
          </cell>
          <cell r="G157" t="str">
            <v>Invalidska penzija</v>
          </cell>
        </row>
        <row r="158">
          <cell r="D158">
            <v>4233</v>
          </cell>
          <cell r="E158" t="str">
            <v>Porodična penzija</v>
          </cell>
          <cell r="F158" t="str">
            <v>Family pension</v>
          </cell>
          <cell r="G158" t="str">
            <v>Porodična penzija</v>
          </cell>
        </row>
        <row r="159">
          <cell r="D159">
            <v>4234</v>
          </cell>
          <cell r="E159" t="str">
            <v>Naknade</v>
          </cell>
          <cell r="F159" t="str">
            <v>Compensations</v>
          </cell>
          <cell r="G159" t="str">
            <v>Naknade</v>
          </cell>
        </row>
        <row r="160">
          <cell r="D160">
            <v>4235</v>
          </cell>
          <cell r="E160" t="str">
            <v>Dodaci</v>
          </cell>
          <cell r="F160" t="str">
            <v>Addendums</v>
          </cell>
          <cell r="G160" t="str">
            <v>Dodaci</v>
          </cell>
        </row>
        <row r="161">
          <cell r="D161">
            <v>4236</v>
          </cell>
          <cell r="E161" t="str">
            <v>Ostala prava</v>
          </cell>
          <cell r="F161" t="str">
            <v>Other rughts</v>
          </cell>
          <cell r="G161" t="str">
            <v>Ostala prava</v>
          </cell>
        </row>
        <row r="162">
          <cell r="D162">
            <v>4237</v>
          </cell>
          <cell r="E162" t="str">
            <v>Doprinos za zdravstvenu zaštitu penzionera</v>
          </cell>
          <cell r="F162" t="str">
            <v>Contribution to Health Protection of Pensioners</v>
          </cell>
          <cell r="G162" t="str">
            <v>Doprinos za zdravstvenu zaštitu penzionera</v>
          </cell>
        </row>
        <row r="163">
          <cell r="D163">
            <v>424</v>
          </cell>
          <cell r="E163" t="str">
            <v>Ostala prava iz oblasti zdravstvene zaštite</v>
          </cell>
          <cell r="F163" t="str">
            <v>Other Health Care Transfers</v>
          </cell>
          <cell r="G163" t="str">
            <v>Ostala prava iz oblasti zdravstvene zaštite</v>
          </cell>
        </row>
        <row r="164">
          <cell r="D164">
            <v>4241</v>
          </cell>
          <cell r="E164" t="str">
            <v>Liječenje van Crne Gore</v>
          </cell>
          <cell r="F164" t="str">
            <v>Health Treatment Abroad</v>
          </cell>
          <cell r="G164" t="str">
            <v>Liječenje van Crne Gore</v>
          </cell>
        </row>
        <row r="165">
          <cell r="D165">
            <v>425</v>
          </cell>
          <cell r="E165" t="str">
            <v>Ostala prava iz zdravstvenog osiguranja</v>
          </cell>
          <cell r="F165" t="str">
            <v>Other Health Care Insurance</v>
          </cell>
          <cell r="G165" t="str">
            <v>Ostala prava iz zdravstvenog osiguranja</v>
          </cell>
        </row>
        <row r="166">
          <cell r="D166">
            <v>4251</v>
          </cell>
          <cell r="E166" t="str">
            <v>Ortopedske sprave i pomagala</v>
          </cell>
          <cell r="F166" t="str">
            <v>Orthopedic Devices and Supplies</v>
          </cell>
          <cell r="G166" t="str">
            <v>Ortopedske sprave i pomagala</v>
          </cell>
        </row>
        <row r="167">
          <cell r="D167">
            <v>4252</v>
          </cell>
          <cell r="E167" t="str">
            <v>Naknade za bolovanje preko 60 dana</v>
          </cell>
          <cell r="F167" t="str">
            <v xml:space="preserve">Compensation for Health Leave </v>
          </cell>
          <cell r="G167" t="str">
            <v>Naknade za bolovanje preko 60 dana</v>
          </cell>
        </row>
        <row r="168">
          <cell r="D168">
            <v>4253</v>
          </cell>
          <cell r="E168" t="str">
            <v>Naknade za putne troškove osiguranika</v>
          </cell>
          <cell r="F168" t="str">
            <v>Compensation for Travel Costs of Insured Person</v>
          </cell>
          <cell r="G168" t="str">
            <v>Naknade za putne troškove osiguranika</v>
          </cell>
        </row>
        <row r="169">
          <cell r="D169">
            <v>43</v>
          </cell>
          <cell r="E169" t="str">
            <v xml:space="preserve">Transferi institucijama, pojedincima, nevladinom i javnom sektoru </v>
          </cell>
          <cell r="F169" t="str">
            <v xml:space="preserve">Transfers to Institutions, Individuals, NGO and Public Sector </v>
          </cell>
          <cell r="G169" t="str">
            <v xml:space="preserve">Transferi institucijama, pojedincima, nevladinom i javnom sektoru </v>
          </cell>
        </row>
        <row r="170">
          <cell r="D170">
            <v>431</v>
          </cell>
          <cell r="E170" t="str">
            <v xml:space="preserve">Transferi institucijama, pojedincima, nevladinom i javnom sektoru </v>
          </cell>
          <cell r="F170" t="str">
            <v xml:space="preserve">Transfers to Institutions, Individuals, NGO and Public Sector </v>
          </cell>
          <cell r="G170" t="str">
            <v xml:space="preserve">Transferi institucijama, pojedincima, nevladinom i javnom sektoru </v>
          </cell>
        </row>
        <row r="171">
          <cell r="D171">
            <v>4311</v>
          </cell>
          <cell r="E171" t="str">
            <v xml:space="preserve">Transferi za zdravstvenu zaštitu </v>
          </cell>
          <cell r="F171" t="str">
            <v>Transfers for Health Protection</v>
          </cell>
          <cell r="G171" t="str">
            <v xml:space="preserve">Transferi za zdravstvenu zaštitu </v>
          </cell>
        </row>
        <row r="172">
          <cell r="D172">
            <v>4312</v>
          </cell>
          <cell r="E172" t="str">
            <v>Transferi obrazovanju</v>
          </cell>
          <cell r="F172" t="str">
            <v>Transfer for Education</v>
          </cell>
          <cell r="G172" t="str">
            <v>Transferi obrazovanju</v>
          </cell>
        </row>
        <row r="173">
          <cell r="D173">
            <v>4313</v>
          </cell>
          <cell r="E173" t="str">
            <v>Transferi institucijama kulture i sporta</v>
          </cell>
          <cell r="F173" t="str">
            <v>Transfers for Culture and Sports</v>
          </cell>
          <cell r="G173" t="str">
            <v>Transferi institucijama kulture i sporta</v>
          </cell>
        </row>
        <row r="174">
          <cell r="D174">
            <v>4314</v>
          </cell>
          <cell r="E174" t="str">
            <v>Transferi nevladinim organizacijama</v>
          </cell>
          <cell r="F174" t="str">
            <v>Transfers to NGOs</v>
          </cell>
          <cell r="G174" t="str">
            <v>Transferi nevladinim organizacijama</v>
          </cell>
        </row>
        <row r="175">
          <cell r="D175">
            <v>4315</v>
          </cell>
          <cell r="E175" t="str">
            <v>Transferi političkim partijama, strankama i udruženjima</v>
          </cell>
          <cell r="F175" t="str">
            <v>Transfers to Political Parties</v>
          </cell>
          <cell r="G175" t="str">
            <v>Transferi političkim partijama, strankama i udruženjima</v>
          </cell>
        </row>
        <row r="176">
          <cell r="D176">
            <v>4316</v>
          </cell>
          <cell r="E176" t="str">
            <v>Transferi za jednokratne socijalne pomoći</v>
          </cell>
          <cell r="F176" t="str">
            <v>Transfers for Non-refundable Social Help</v>
          </cell>
          <cell r="G176" t="str">
            <v>Transferi za jednokratne socijalne pomoći</v>
          </cell>
        </row>
        <row r="177">
          <cell r="D177">
            <v>4317</v>
          </cell>
          <cell r="E177" t="str">
            <v>Transferi za lična primanja pripravnika</v>
          </cell>
          <cell r="F177" t="str">
            <v>Trasfers for Intern's Salary</v>
          </cell>
          <cell r="G177" t="str">
            <v>Transferi za lična primanja pripravnika</v>
          </cell>
        </row>
        <row r="178">
          <cell r="D178">
            <v>4318</v>
          </cell>
          <cell r="E178" t="str">
            <v>Ostali transferi pojedincima</v>
          </cell>
          <cell r="F178" t="str">
            <v>Other Transfers to Individuals</v>
          </cell>
          <cell r="G178" t="str">
            <v>Ostali transferi pojedincima</v>
          </cell>
        </row>
        <row r="179">
          <cell r="D179">
            <v>4319</v>
          </cell>
          <cell r="E179" t="str">
            <v>Ostali transferi institucijama</v>
          </cell>
          <cell r="F179" t="str">
            <v>Other Transfers to Institutions</v>
          </cell>
          <cell r="G179" t="str">
            <v>Ostali transferi institucijama</v>
          </cell>
        </row>
        <row r="180">
          <cell r="D180">
            <v>432</v>
          </cell>
          <cell r="E180" t="str">
            <v xml:space="preserve">Ostali transferi </v>
          </cell>
          <cell r="F180" t="str">
            <v>Other Transfers</v>
          </cell>
          <cell r="G180" t="str">
            <v xml:space="preserve">Ostali transferi </v>
          </cell>
        </row>
        <row r="181">
          <cell r="D181">
            <v>4321</v>
          </cell>
          <cell r="E181" t="str">
            <v>Transferi Fondu penzijskog i invalidskog osiguranja</v>
          </cell>
          <cell r="F181" t="str">
            <v>Transfers to Fund for Pension and Disability Insurance</v>
          </cell>
          <cell r="G181" t="str">
            <v>Transferi Fondu penzijskog i invalidskog osiguranja</v>
          </cell>
        </row>
        <row r="182">
          <cell r="D182">
            <v>4322</v>
          </cell>
          <cell r="E182" t="str">
            <v>Transferi Fondu zdravstva</v>
          </cell>
          <cell r="F182" t="str">
            <v>Transfers to Health Fund</v>
          </cell>
          <cell r="G182" t="str">
            <v>Transferi Fondu zdravstva</v>
          </cell>
        </row>
        <row r="183">
          <cell r="D183">
            <v>4323</v>
          </cell>
          <cell r="E183" t="str">
            <v>Transferi zavodu za zapošljavanje</v>
          </cell>
          <cell r="F183" t="str">
            <v>Transfers to Employment Fund</v>
          </cell>
          <cell r="G183" t="str">
            <v>Transferi zavodu za zapošljavanje</v>
          </cell>
        </row>
        <row r="184">
          <cell r="D184">
            <v>4324</v>
          </cell>
          <cell r="E184" t="str">
            <v>Transferi opštinama</v>
          </cell>
          <cell r="F184" t="str">
            <v>Transfers to Municipalities</v>
          </cell>
          <cell r="G184" t="str">
            <v>Transferi opštinama</v>
          </cell>
        </row>
        <row r="185">
          <cell r="D185">
            <v>4325</v>
          </cell>
          <cell r="E185" t="str">
            <v>Transferi budžetu države</v>
          </cell>
          <cell r="F185" t="str">
            <v>Transfers to State Budget</v>
          </cell>
          <cell r="G185" t="str">
            <v>Transferi budžetu države</v>
          </cell>
        </row>
        <row r="186">
          <cell r="D186">
            <v>4326</v>
          </cell>
          <cell r="E186" t="str">
            <v>Transferi javnim preduzećima</v>
          </cell>
          <cell r="F186" t="str">
            <v>Transfers to State Owned Enterprises</v>
          </cell>
          <cell r="G186" t="str">
            <v>Transferi javnim preduzećima</v>
          </cell>
        </row>
        <row r="187">
          <cell r="D187">
            <v>44</v>
          </cell>
          <cell r="E187" t="str">
            <v>Kapitalni budžet</v>
          </cell>
          <cell r="F187" t="str">
            <v>Capital Expenditure</v>
          </cell>
          <cell r="G187" t="str">
            <v>Kapitalni budžet</v>
          </cell>
        </row>
        <row r="188">
          <cell r="D188">
            <v>440</v>
          </cell>
          <cell r="E188" t="str">
            <v>Kapitalni izdaci u tekućem budžetu</v>
          </cell>
          <cell r="F188" t="str">
            <v>Current Capital Expenditure</v>
          </cell>
          <cell r="G188" t="str">
            <v>Kapitalni izdaci u tekućem budžetu</v>
          </cell>
        </row>
        <row r="189">
          <cell r="D189">
            <v>441</v>
          </cell>
          <cell r="E189" t="str">
            <v>Kapitalni izdaci</v>
          </cell>
          <cell r="F189" t="str">
            <v>Capital Expenditure</v>
          </cell>
          <cell r="G189" t="str">
            <v>Kapitalni izdaci</v>
          </cell>
        </row>
        <row r="190">
          <cell r="D190">
            <v>4411</v>
          </cell>
          <cell r="E190" t="str">
            <v>Izdaci za infrastrukturu opšeg značaja</v>
          </cell>
          <cell r="F190" t="str">
            <v>Capital Expenditure for Public Infrastructure</v>
          </cell>
          <cell r="G190" t="str">
            <v>Izdaci za infrastrukturu opšeg značaja</v>
          </cell>
        </row>
        <row r="191">
          <cell r="D191">
            <v>4412</v>
          </cell>
          <cell r="E191" t="str">
            <v>Izdaci za lokalnu infrastrukturu</v>
          </cell>
          <cell r="F191" t="str">
            <v>Capital Expenditure for Local Infrastructure</v>
          </cell>
          <cell r="G191" t="str">
            <v>Izdaci za lokalnu infrastrukturu</v>
          </cell>
        </row>
        <row r="192">
          <cell r="D192">
            <v>4413</v>
          </cell>
          <cell r="E192" t="str">
            <v>Izdaci za građevinske objekte</v>
          </cell>
          <cell r="F192" t="str">
            <v>Capital Expenditure for Building Construction</v>
          </cell>
          <cell r="G192" t="str">
            <v>Izdaci za građevinske objekte</v>
          </cell>
        </row>
        <row r="193">
          <cell r="D193">
            <v>4414</v>
          </cell>
          <cell r="E193" t="str">
            <v>Izdaci za uređenje zemljišta</v>
          </cell>
          <cell r="F193" t="str">
            <v>Capital Expenditure for Land Construction/Improvement</v>
          </cell>
          <cell r="G193" t="str">
            <v>Izdaci za uređenje zemljišta</v>
          </cell>
        </row>
        <row r="194">
          <cell r="D194">
            <v>4415</v>
          </cell>
          <cell r="E194" t="str">
            <v>Izdaci za opremu</v>
          </cell>
          <cell r="F194" t="str">
            <v>Capital Expenditure for Equipment</v>
          </cell>
          <cell r="G194" t="str">
            <v>Izdaci za opremu</v>
          </cell>
        </row>
        <row r="195">
          <cell r="D195">
            <v>4416</v>
          </cell>
          <cell r="E195" t="str">
            <v>Izdaci za investiciono održavanje</v>
          </cell>
          <cell r="F195" t="str">
            <v>Capital Expenditure for Investment Upkeep</v>
          </cell>
          <cell r="G195" t="str">
            <v>Izdaci za investiciono održavanje</v>
          </cell>
        </row>
        <row r="196">
          <cell r="D196">
            <v>4417</v>
          </cell>
          <cell r="E196" t="str">
            <v>Izdaci za zalihe</v>
          </cell>
          <cell r="F196" t="str">
            <v>Capital Expenditure for Stock</v>
          </cell>
          <cell r="G196" t="str">
            <v>Izdaci za zalihe</v>
          </cell>
        </row>
        <row r="197">
          <cell r="D197">
            <v>4418</v>
          </cell>
          <cell r="E197" t="str">
            <v>Izdaci za kupovinu hartija od vrijednosti</v>
          </cell>
          <cell r="F197" t="str">
            <v>Capital Expenditure for Securities</v>
          </cell>
          <cell r="G197" t="str">
            <v>Izdaci za kupovinu hartija od vrijednosti</v>
          </cell>
        </row>
        <row r="198">
          <cell r="D198">
            <v>4419</v>
          </cell>
          <cell r="E198" t="str">
            <v>Ostali kapitalni izdaci</v>
          </cell>
          <cell r="F198" t="str">
            <v>Other Capital Expenditure</v>
          </cell>
          <cell r="G198" t="str">
            <v>Ostali kapitalni izdaci</v>
          </cell>
        </row>
        <row r="199">
          <cell r="D199">
            <v>45</v>
          </cell>
          <cell r="E199" t="str">
            <v>Krediti i pozajmice</v>
          </cell>
          <cell r="F199" t="str">
            <v>Credits and Borrowings</v>
          </cell>
          <cell r="G199" t="str">
            <v>Krediti i pozajmice</v>
          </cell>
        </row>
        <row r="200">
          <cell r="D200">
            <v>451</v>
          </cell>
          <cell r="E200" t="str">
            <v>Pozajmice i krediti</v>
          </cell>
          <cell r="F200" t="str">
            <v>Credits and Borrowings</v>
          </cell>
          <cell r="G200" t="str">
            <v>Pozajmice i krediti</v>
          </cell>
        </row>
        <row r="201">
          <cell r="D201">
            <v>4511</v>
          </cell>
          <cell r="E201" t="str">
            <v>Pozajmice i krediti nefinansijskim institucijama</v>
          </cell>
          <cell r="F201" t="str">
            <v>Credits and Borrowings to Non-Financial Institutions</v>
          </cell>
          <cell r="G201" t="str">
            <v>Pozajmice i krediti nefinansijskim institucijama</v>
          </cell>
        </row>
        <row r="202">
          <cell r="D202">
            <v>4512</v>
          </cell>
          <cell r="E202" t="str">
            <v>Pozajmice i krediti finansijskim institucijama</v>
          </cell>
          <cell r="F202" t="str">
            <v>Credits and Borrowings to Financial Institutions</v>
          </cell>
          <cell r="G202" t="str">
            <v>Pozajmice i krediti finansijskim institucijama</v>
          </cell>
        </row>
        <row r="203">
          <cell r="D203">
            <v>4513</v>
          </cell>
          <cell r="E203" t="str">
            <v>Pozajmice i krediti pojedincima</v>
          </cell>
          <cell r="F203" t="str">
            <v>Credits and Borrowings to Individuals</v>
          </cell>
          <cell r="G203" t="str">
            <v>Pozajmice i krediti pojedincima</v>
          </cell>
        </row>
        <row r="204">
          <cell r="D204">
            <v>4514</v>
          </cell>
          <cell r="E204" t="str">
            <v>Pozajmice i krediti vanbudžetskim fondovima i opštinama</v>
          </cell>
          <cell r="F204" t="str">
            <v>Credits and Borrowings to Municipalities and State Funds</v>
          </cell>
          <cell r="G204" t="str">
            <v>Pozajmice i krediti vanbudžetskim fondovima i opštinama</v>
          </cell>
        </row>
        <row r="205">
          <cell r="D205">
            <v>4515</v>
          </cell>
          <cell r="E205" t="str">
            <v>Ostale pozajmice i krediti</v>
          </cell>
          <cell r="F205" t="str">
            <v>Other Credits and Borrowings</v>
          </cell>
          <cell r="G205" t="str">
            <v>Ostale pozajmice i krediti</v>
          </cell>
        </row>
        <row r="206">
          <cell r="D206">
            <v>46</v>
          </cell>
          <cell r="E206" t="str">
            <v>Otplata dugova</v>
          </cell>
          <cell r="F206" t="str">
            <v>Repayment of Debt</v>
          </cell>
          <cell r="G206" t="str">
            <v>Otplata dugova</v>
          </cell>
        </row>
        <row r="207">
          <cell r="D207">
            <v>461</v>
          </cell>
          <cell r="E207" t="str">
            <v>Otplata duga</v>
          </cell>
          <cell r="F207" t="str">
            <v>Repayment of Debt</v>
          </cell>
          <cell r="G207" t="str">
            <v>Otplata duga</v>
          </cell>
        </row>
        <row r="208">
          <cell r="D208">
            <v>4611</v>
          </cell>
          <cell r="E208" t="str">
            <v>Otplata hartija od vrijednosti i kredita rezidentima</v>
          </cell>
          <cell r="F208" t="str">
            <v>Repayment of Domestic Debt</v>
          </cell>
          <cell r="G208" t="str">
            <v>Otplata hartija od vrijednosti i kredita rezidentima</v>
          </cell>
        </row>
        <row r="209">
          <cell r="D209">
            <v>4612</v>
          </cell>
          <cell r="E209" t="str">
            <v>Otplata hartija od vrijednosti i kredita nerezidentima</v>
          </cell>
          <cell r="F209" t="str">
            <v>Repayment of Foreign Debt</v>
          </cell>
          <cell r="G209" t="str">
            <v>Otplata hartija od vrijednosti i kredita nerezidentima</v>
          </cell>
        </row>
        <row r="210">
          <cell r="D210">
            <v>462</v>
          </cell>
          <cell r="E210" t="str">
            <v>Otplata garancija</v>
          </cell>
          <cell r="F210" t="str">
            <v>Repayment of Guarantees</v>
          </cell>
          <cell r="G210" t="str">
            <v>Otplata garancija</v>
          </cell>
        </row>
        <row r="211">
          <cell r="D211">
            <v>4621</v>
          </cell>
          <cell r="E211" t="str">
            <v>Otplata garancija u zemlji</v>
          </cell>
          <cell r="F211" t="str">
            <v>Repayment of Domestic Guarantees</v>
          </cell>
          <cell r="G211" t="str">
            <v>Otplata garancija u zemlji</v>
          </cell>
        </row>
        <row r="212">
          <cell r="D212">
            <v>4622</v>
          </cell>
          <cell r="E212" t="str">
            <v>Otplata garancija u inostranstvu</v>
          </cell>
          <cell r="F212" t="str">
            <v>Repayment of Foreign Guarantees</v>
          </cell>
          <cell r="G212" t="str">
            <v>Otplata garancija u inostranstvu</v>
          </cell>
        </row>
        <row r="213">
          <cell r="D213">
            <v>4630</v>
          </cell>
          <cell r="E213" t="str">
            <v>Otplata obaveza iz prethodnih godina</v>
          </cell>
          <cell r="F213" t="str">
            <v>Repayments of Arrears</v>
          </cell>
          <cell r="G213" t="str">
            <v>Otplata obaveza iz prethodnih godina</v>
          </cell>
        </row>
        <row r="214">
          <cell r="D214">
            <v>47</v>
          </cell>
          <cell r="E214" t="str">
            <v>Rezerve</v>
          </cell>
          <cell r="F214" t="str">
            <v>Reserves</v>
          </cell>
          <cell r="G214" t="str">
            <v>Rezerve</v>
          </cell>
        </row>
        <row r="215">
          <cell r="D215">
            <v>4710</v>
          </cell>
          <cell r="E215" t="str">
            <v>Tekuća budžetska rezerva</v>
          </cell>
          <cell r="F215" t="str">
            <v>Current Budget Reserve</v>
          </cell>
          <cell r="G215" t="str">
            <v>Tekuća budžetska rezerva</v>
          </cell>
        </row>
        <row r="216">
          <cell r="D216">
            <v>4720</v>
          </cell>
          <cell r="E216" t="str">
            <v>Stalna budžetska rezerva</v>
          </cell>
          <cell r="F216" t="str">
            <v>Permanent Budget Reserve</v>
          </cell>
          <cell r="G216" t="str">
            <v>Stalna budžetska rezerva</v>
          </cell>
        </row>
        <row r="217">
          <cell r="D217">
            <v>4730</v>
          </cell>
          <cell r="E217" t="str">
            <v>Ostale rezerve</v>
          </cell>
          <cell r="F217" t="str">
            <v>Other Reserves</v>
          </cell>
          <cell r="G217" t="str">
            <v>Ostale rezerve</v>
          </cell>
        </row>
        <row r="218">
          <cell r="D218"/>
          <cell r="E218"/>
          <cell r="F218"/>
          <cell r="G218"/>
        </row>
        <row r="219">
          <cell r="D219">
            <v>1000</v>
          </cell>
          <cell r="E219" t="str">
            <v>Suficit / deficit</v>
          </cell>
          <cell r="F219" t="str">
            <v>Surplus / deficit</v>
          </cell>
          <cell r="G219" t="str">
            <v>Suficit / deficit</v>
          </cell>
        </row>
        <row r="220">
          <cell r="D220">
            <v>1001</v>
          </cell>
          <cell r="E220" t="str">
            <v>Primarni bilans</v>
          </cell>
          <cell r="F220" t="str">
            <v>Primary balance</v>
          </cell>
          <cell r="G220" t="str">
            <v>Primarni bilans</v>
          </cell>
        </row>
        <row r="221">
          <cell r="D221"/>
          <cell r="E221"/>
          <cell r="F221" t="str">
            <v xml:space="preserve"> </v>
          </cell>
          <cell r="G221" t="str">
            <v/>
          </cell>
        </row>
        <row r="222">
          <cell r="D222">
            <v>1002</v>
          </cell>
          <cell r="E222" t="str">
            <v>Nedostajuća sredstva</v>
          </cell>
          <cell r="F222" t="str">
            <v>Financing needs</v>
          </cell>
          <cell r="G222" t="str">
            <v>Nedostajuća sredstva</v>
          </cell>
        </row>
        <row r="223">
          <cell r="D223">
            <v>1003</v>
          </cell>
          <cell r="E223" t="str">
            <v>Finansiranje</v>
          </cell>
          <cell r="F223" t="str">
            <v>Financing</v>
          </cell>
          <cell r="G223" t="str">
            <v>Finansiranje</v>
          </cell>
        </row>
        <row r="224">
          <cell r="D224"/>
          <cell r="E224"/>
          <cell r="F224"/>
          <cell r="G224" t="str">
            <v/>
          </cell>
        </row>
        <row r="225">
          <cell r="D225">
            <v>1004</v>
          </cell>
          <cell r="E225" t="str">
            <v>Povećanje / smanjenje depozita</v>
          </cell>
          <cell r="F225" t="str">
            <v>Increase / decrease of deposits</v>
          </cell>
          <cell r="G225" t="str">
            <v>Povećanje / smanjenje depozita</v>
          </cell>
        </row>
        <row r="226">
          <cell r="D226"/>
          <cell r="E226"/>
          <cell r="F226"/>
        </row>
        <row r="227">
          <cell r="D227">
            <v>1005</v>
          </cell>
          <cell r="E227" t="str">
            <v>Neto povećanje obaveza</v>
          </cell>
          <cell r="F227" t="str">
            <v>Net increase of liabilities</v>
          </cell>
          <cell r="G227" t="str">
            <v>Neto povećanje obaveza</v>
          </cell>
        </row>
        <row r="231">
          <cell r="G231" t="str">
            <v>Januar</v>
          </cell>
        </row>
        <row r="232">
          <cell r="G232" t="str">
            <v>Februar</v>
          </cell>
        </row>
        <row r="233">
          <cell r="G233" t="str">
            <v>Mart</v>
          </cell>
        </row>
        <row r="234">
          <cell r="G234" t="str">
            <v>April</v>
          </cell>
        </row>
        <row r="235">
          <cell r="G235" t="str">
            <v>Maj</v>
          </cell>
        </row>
        <row r="236">
          <cell r="G236" t="str">
            <v>Jun</v>
          </cell>
        </row>
        <row r="237">
          <cell r="G237" t="str">
            <v>Jul</v>
          </cell>
        </row>
        <row r="238">
          <cell r="G238" t="str">
            <v>Avgust</v>
          </cell>
        </row>
        <row r="239">
          <cell r="G239" t="str">
            <v>Septembar</v>
          </cell>
        </row>
        <row r="240">
          <cell r="G240" t="str">
            <v>Oktobar</v>
          </cell>
        </row>
        <row r="241">
          <cell r="G241" t="str">
            <v>Novembar</v>
          </cell>
        </row>
        <row r="242">
          <cell r="G242" t="str">
            <v>Decembar</v>
          </cell>
        </row>
        <row r="245">
          <cell r="G245" t="str">
            <v>Jan - Dec</v>
          </cell>
        </row>
        <row r="246">
          <cell r="G246" t="str">
            <v>Jan - Dec</v>
          </cell>
        </row>
        <row r="248">
          <cell r="G248" t="str">
            <v>BDP</v>
          </cell>
        </row>
        <row r="249">
          <cell r="G249" t="str">
            <v>% BDP</v>
          </cell>
        </row>
        <row r="251">
          <cell r="G251" t="str">
            <v>Ostvarenje budžeta</v>
          </cell>
        </row>
        <row r="252">
          <cell r="G252" t="str">
            <v>Plan ostvarenja budžeta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5" t="str">
        <f>+IF(Master!B3-10&gt;=0,CONCATENATE(Master!B4,"-",Master!B3),CONCATENATE(Master!B4,"-0",Master!B3))</f>
        <v>2020-02</v>
      </c>
      <c r="O6" s="145" t="str">
        <f>+CONCATENATE(N6,"p")</f>
        <v>2020-02p</v>
      </c>
      <c r="P6" s="130"/>
      <c r="Q6" s="130"/>
      <c r="R6" s="145" t="str">
        <f>+IF(Master!B3-10&gt;=0,CONCATENATE(Master!B4-1,"-",Master!B3),CONCATENATE(Master!B4-1,"-0",Master!B3))</f>
        <v>2019-02</v>
      </c>
      <c r="S6" s="130"/>
      <c r="T6" s="130"/>
    </row>
    <row r="7" spans="1:20">
      <c r="A7" s="146"/>
      <c r="B7" s="508" t="s">
        <v>694</v>
      </c>
      <c r="C7" s="509"/>
      <c r="D7" s="509"/>
      <c r="E7" s="509"/>
      <c r="F7" s="509"/>
      <c r="G7" s="517" t="s">
        <v>693</v>
      </c>
      <c r="H7" s="518"/>
      <c r="I7" s="518"/>
      <c r="J7" s="518"/>
      <c r="K7" s="518"/>
      <c r="L7" s="518"/>
      <c r="M7" s="519"/>
      <c r="N7" s="520" t="str">
        <f>+Master!G241</f>
        <v>Decembar</v>
      </c>
      <c r="O7" s="518"/>
      <c r="P7" s="518"/>
      <c r="Q7" s="518"/>
      <c r="R7" s="518"/>
      <c r="S7" s="518"/>
      <c r="T7" s="521"/>
    </row>
    <row r="8" spans="1:20">
      <c r="A8" s="146"/>
      <c r="B8" s="510"/>
      <c r="C8" s="511"/>
      <c r="D8" s="511"/>
      <c r="E8" s="511"/>
      <c r="F8" s="512"/>
      <c r="G8" s="147" t="str">
        <f>+Master!G24</f>
        <v>Ostvarenje</v>
      </c>
      <c r="H8" s="147" t="str">
        <f>+Master!G23</f>
        <v>Plan</v>
      </c>
      <c r="I8" s="506" t="str">
        <f>+Master!G259</f>
        <v>Odstupanje</v>
      </c>
      <c r="J8" s="506"/>
      <c r="K8" s="147" t="str">
        <f>+CONCATENATE(Master!G244," ",Master!B4-1)</f>
        <v>Jan - Feb 2019</v>
      </c>
      <c r="L8" s="506" t="str">
        <f>+I8</f>
        <v>Odstupanje</v>
      </c>
      <c r="M8" s="516"/>
      <c r="N8" s="148" t="str">
        <f>+G8</f>
        <v>Ostvarenje</v>
      </c>
      <c r="O8" s="147" t="str">
        <f>+H8</f>
        <v>Plan</v>
      </c>
      <c r="P8" s="506" t="str">
        <f>+I8</f>
        <v>Odstupanje</v>
      </c>
      <c r="Q8" s="506"/>
      <c r="R8" s="147" t="str">
        <f>+CONCATENATE(Master!G243," ",Master!B4-1)</f>
        <v>Februar 2019</v>
      </c>
      <c r="S8" s="506" t="str">
        <f>+P8</f>
        <v>Odstupanje</v>
      </c>
      <c r="T8" s="507"/>
    </row>
    <row r="9" spans="1:20" ht="15.75" thickBot="1">
      <c r="A9" s="146"/>
      <c r="B9" s="513"/>
      <c r="C9" s="514"/>
      <c r="D9" s="514"/>
      <c r="E9" s="514"/>
      <c r="F9" s="515"/>
      <c r="G9" s="139" t="s">
        <v>419</v>
      </c>
      <c r="H9" s="139" t="s">
        <v>419</v>
      </c>
      <c r="I9" s="139" t="s">
        <v>419</v>
      </c>
      <c r="J9" s="139" t="s">
        <v>681</v>
      </c>
      <c r="K9" s="139" t="s">
        <v>419</v>
      </c>
      <c r="L9" s="139" t="s">
        <v>419</v>
      </c>
      <c r="M9" s="149" t="s">
        <v>681</v>
      </c>
      <c r="N9" s="150" t="s">
        <v>419</v>
      </c>
      <c r="O9" s="139" t="s">
        <v>419</v>
      </c>
      <c r="P9" s="139" t="s">
        <v>419</v>
      </c>
      <c r="Q9" s="139" t="s">
        <v>681</v>
      </c>
      <c r="R9" s="139" t="s">
        <v>419</v>
      </c>
      <c r="S9" s="139" t="s">
        <v>419</v>
      </c>
      <c r="T9" s="151" t="s">
        <v>681</v>
      </c>
    </row>
    <row r="10" spans="1:20" ht="15.75" thickBot="1">
      <c r="A10" s="152">
        <v>7</v>
      </c>
      <c r="B10" s="476" t="str">
        <f>+VLOOKUP($A10,Master!$D$28:$G$224,4,FALSE)</f>
        <v>Prihodi budžeta</v>
      </c>
      <c r="C10" s="477"/>
      <c r="D10" s="477"/>
      <c r="E10" s="477"/>
      <c r="F10" s="477"/>
      <c r="G10" s="153">
        <v>1351853176.5899999</v>
      </c>
      <c r="H10" s="153">
        <v>1276056399.4371703</v>
      </c>
      <c r="I10" s="154">
        <f>+G10-H10</f>
        <v>75796777.152829647</v>
      </c>
      <c r="J10" s="155">
        <f>+IF(ISNUMBER(G10/H10-1),G10/H10-1,"…")</f>
        <v>5.9399237515098235E-2</v>
      </c>
      <c r="K10" s="153">
        <v>1243436508.1900001</v>
      </c>
      <c r="L10" s="154">
        <f>+G10-K10</f>
        <v>108416668.39999986</v>
      </c>
      <c r="M10" s="156">
        <f>+IF(ISNUMBER(G10/K10-1),G10/K10-1,"…")</f>
        <v>8.7191157478410997E-2</v>
      </c>
      <c r="N10" s="157">
        <v>155249038.93000004</v>
      </c>
      <c r="O10" s="153">
        <v>145612291.91159928</v>
      </c>
      <c r="P10" s="154">
        <f>+N10-O10</f>
        <v>9636747.0184007585</v>
      </c>
      <c r="Q10" s="155">
        <f>+IF(ISNUMBER(N10/O10-1),N10/O10-1,"…")</f>
        <v>6.6180862150368336E-2</v>
      </c>
      <c r="R10" s="153">
        <v>145120002.57999998</v>
      </c>
      <c r="S10" s="154">
        <f>+N10-R10</f>
        <v>10129036.350000054</v>
      </c>
      <c r="T10" s="158">
        <f>+IF(ISNUMBER(N10/R10-1),N10/R10-1,"…")</f>
        <v>6.9797658282263697E-2</v>
      </c>
    </row>
    <row r="11" spans="1:20">
      <c r="A11" s="152">
        <v>711</v>
      </c>
      <c r="B11" s="478" t="str">
        <f>+VLOOKUP($A11,Master!$D$28:$G$224,4,FALSE)</f>
        <v>Porezi</v>
      </c>
      <c r="C11" s="479"/>
      <c r="D11" s="479"/>
      <c r="E11" s="479"/>
      <c r="F11" s="479"/>
      <c r="G11" s="159">
        <v>833203582.51999998</v>
      </c>
      <c r="H11" s="159">
        <v>797828901.35953081</v>
      </c>
      <c r="I11" s="160">
        <f t="shared" ref="I11:I67" si="0">+G11-H11</f>
        <v>35374681.160469174</v>
      </c>
      <c r="J11" s="161">
        <f t="shared" ref="J11:J67" si="1">+IF(ISNUMBER(G11/H11-1),G11/H11-1,"…")</f>
        <v>4.4338681013171399E-2</v>
      </c>
      <c r="K11" s="159">
        <v>755696459.51000011</v>
      </c>
      <c r="L11" s="160">
        <f t="shared" ref="L11:L67" si="2">+G11-K11</f>
        <v>77507123.009999871</v>
      </c>
      <c r="M11" s="162">
        <f t="shared" ref="M11:M67" si="3">+IF(ISNUMBER(G11/K11-1),G11/K11-1,"…")</f>
        <v>0.10256382974224354</v>
      </c>
      <c r="N11" s="163">
        <v>70043886.920000002</v>
      </c>
      <c r="O11" s="159">
        <v>76418346.230174497</v>
      </c>
      <c r="P11" s="160">
        <f t="shared" ref="P11:P67" si="4">+N11-O11</f>
        <v>-6374459.310174495</v>
      </c>
      <c r="Q11" s="161">
        <f t="shared" ref="Q11:Q67" si="5">+IF(ISNUMBER(N11/O11-1),N11/O11-1,"…")</f>
        <v>-8.3415300443357099E-2</v>
      </c>
      <c r="R11" s="159">
        <v>72178168.760000005</v>
      </c>
      <c r="S11" s="160">
        <f t="shared" ref="S11:S67" si="6">+N11-R11</f>
        <v>-2134281.8400000036</v>
      </c>
      <c r="T11" s="164">
        <f t="shared" ref="T11:T67" si="7">+IF(ISNUMBER(N11/R11-1),N11/R11-1,"…")</f>
        <v>-2.9569631325736645E-2</v>
      </c>
    </row>
    <row r="12" spans="1:20">
      <c r="A12" s="152">
        <v>7111</v>
      </c>
      <c r="B12" s="480" t="str">
        <f>+VLOOKUP($A12,Master!$D$28:$G$224,4,FALSE)</f>
        <v>Porez na dohodak fizičkih lica</v>
      </c>
      <c r="C12" s="481"/>
      <c r="D12" s="481"/>
      <c r="E12" s="481"/>
      <c r="F12" s="481"/>
      <c r="G12" s="165">
        <v>104405821.67</v>
      </c>
      <c r="H12" s="165">
        <v>96011654.614494905</v>
      </c>
      <c r="I12" s="166">
        <f t="shared" si="0"/>
        <v>8394167.0555050969</v>
      </c>
      <c r="J12" s="167">
        <f t="shared" si="1"/>
        <v>8.7428626130955367E-2</v>
      </c>
      <c r="K12" s="165">
        <v>95618433.909999996</v>
      </c>
      <c r="L12" s="166">
        <f t="shared" si="2"/>
        <v>8787387.7600000054</v>
      </c>
      <c r="M12" s="168">
        <f t="shared" si="3"/>
        <v>9.1900561436417672E-2</v>
      </c>
      <c r="N12" s="169">
        <v>15621993.34</v>
      </c>
      <c r="O12" s="165">
        <v>15517267.438764038</v>
      </c>
      <c r="P12" s="166">
        <f t="shared" si="4"/>
        <v>104725.90123596229</v>
      </c>
      <c r="Q12" s="167">
        <f t="shared" si="5"/>
        <v>6.7489911899272226E-3</v>
      </c>
      <c r="R12" s="165">
        <v>15533677.899999995</v>
      </c>
      <c r="S12" s="166">
        <f t="shared" si="6"/>
        <v>88315.440000005066</v>
      </c>
      <c r="T12" s="170">
        <f t="shared" si="7"/>
        <v>5.6854172314211304E-3</v>
      </c>
    </row>
    <row r="13" spans="1:20">
      <c r="A13" s="152">
        <v>7112</v>
      </c>
      <c r="B13" s="480" t="str">
        <f>+VLOOKUP($A13,Master!$D$28:$G$224,4,FALSE)</f>
        <v>Porez na dobit pravnih lica</v>
      </c>
      <c r="C13" s="481"/>
      <c r="D13" s="481"/>
      <c r="E13" s="481"/>
      <c r="F13" s="481"/>
      <c r="G13" s="165">
        <v>45020371.5</v>
      </c>
      <c r="H13" s="165">
        <v>44395641.531501003</v>
      </c>
      <c r="I13" s="166">
        <f t="shared" si="0"/>
        <v>624729.96849899739</v>
      </c>
      <c r="J13" s="167">
        <f t="shared" si="1"/>
        <v>1.4071876133510131E-2</v>
      </c>
      <c r="K13" s="165">
        <v>40638726.390000008</v>
      </c>
      <c r="L13" s="166">
        <f t="shared" si="2"/>
        <v>4381645.109999992</v>
      </c>
      <c r="M13" s="168">
        <f t="shared" si="3"/>
        <v>0.10781944955534306</v>
      </c>
      <c r="N13" s="169">
        <v>1484776.32</v>
      </c>
      <c r="O13" s="165">
        <v>1100346.3151346263</v>
      </c>
      <c r="P13" s="166">
        <f t="shared" si="4"/>
        <v>384430.00486537372</v>
      </c>
      <c r="Q13" s="167">
        <f t="shared" si="5"/>
        <v>0.34937182919391985</v>
      </c>
      <c r="R13" s="165">
        <v>1041215.8400000002</v>
      </c>
      <c r="S13" s="166">
        <f t="shared" si="6"/>
        <v>443560.47999999986</v>
      </c>
      <c r="T13" s="170">
        <f t="shared" si="7"/>
        <v>0.42600243192612175</v>
      </c>
    </row>
    <row r="14" spans="1:20">
      <c r="A14" s="152">
        <v>7113</v>
      </c>
      <c r="B14" s="480" t="str">
        <f>+VLOOKUP($A14,Master!$D$28:$G$224,4,FALSE)</f>
        <v>Porez na promet nepokretnosti</v>
      </c>
      <c r="C14" s="481"/>
      <c r="D14" s="481"/>
      <c r="E14" s="481"/>
      <c r="F14" s="481"/>
      <c r="G14" s="165">
        <v>1479399.88</v>
      </c>
      <c r="H14" s="165">
        <v>1544536.6728920399</v>
      </c>
      <c r="I14" s="166">
        <f t="shared" si="0"/>
        <v>-65136.792892039986</v>
      </c>
      <c r="J14" s="167">
        <f t="shared" si="1"/>
        <v>-4.217238349548269E-2</v>
      </c>
      <c r="K14" s="165">
        <v>1440565.32</v>
      </c>
      <c r="L14" s="166">
        <f t="shared" si="2"/>
        <v>38834.559999999823</v>
      </c>
      <c r="M14" s="168">
        <f t="shared" si="3"/>
        <v>2.6957861237420166E-2</v>
      </c>
      <c r="N14" s="169">
        <v>164005.82999999999</v>
      </c>
      <c r="O14" s="165">
        <v>149884.2713057833</v>
      </c>
      <c r="P14" s="166">
        <f t="shared" si="4"/>
        <v>14121.558694216685</v>
      </c>
      <c r="Q14" s="167">
        <f t="shared" si="5"/>
        <v>9.4216414912588586E-2</v>
      </c>
      <c r="R14" s="165">
        <v>140999.42000000001</v>
      </c>
      <c r="S14" s="166">
        <f t="shared" si="6"/>
        <v>23006.409999999974</v>
      </c>
      <c r="T14" s="170">
        <f t="shared" si="7"/>
        <v>0.16316669955096241</v>
      </c>
    </row>
    <row r="15" spans="1:20">
      <c r="A15" s="152">
        <v>7114</v>
      </c>
      <c r="B15" s="480" t="str">
        <f>+VLOOKUP($A15,Master!$D$28:$G$224,4,FALSE)</f>
        <v>Porez na dodatu vrijednost</v>
      </c>
      <c r="C15" s="481"/>
      <c r="D15" s="481"/>
      <c r="E15" s="481"/>
      <c r="F15" s="481"/>
      <c r="G15" s="165">
        <v>497589192.80000001</v>
      </c>
      <c r="H15" s="165">
        <v>455945630.52919102</v>
      </c>
      <c r="I15" s="166">
        <f t="shared" si="0"/>
        <v>41643562.270808995</v>
      </c>
      <c r="J15" s="167">
        <f t="shared" si="1"/>
        <v>9.1334491400818063E-2</v>
      </c>
      <c r="K15" s="165">
        <v>429195069.32999998</v>
      </c>
      <c r="L15" s="166">
        <f t="shared" si="2"/>
        <v>68394123.470000029</v>
      </c>
      <c r="M15" s="168">
        <f t="shared" si="3"/>
        <v>0.15935440166348491</v>
      </c>
      <c r="N15" s="169">
        <v>37184322.609999999</v>
      </c>
      <c r="O15" s="165">
        <v>41248055.373853616</v>
      </c>
      <c r="P15" s="166">
        <f t="shared" si="4"/>
        <v>-4063732.763853617</v>
      </c>
      <c r="Q15" s="167">
        <f t="shared" si="5"/>
        <v>-9.8519378114235723E-2</v>
      </c>
      <c r="R15" s="165">
        <v>40192913.060000002</v>
      </c>
      <c r="S15" s="166">
        <f t="shared" si="6"/>
        <v>-3008590.450000003</v>
      </c>
      <c r="T15" s="170">
        <f t="shared" si="7"/>
        <v>-7.4853754578792953E-2</v>
      </c>
    </row>
    <row r="16" spans="1:20">
      <c r="A16" s="152">
        <v>7115</v>
      </c>
      <c r="B16" s="480" t="str">
        <f>+VLOOKUP($A16,Master!$D$28:$G$224,4,FALSE)</f>
        <v>Akcize</v>
      </c>
      <c r="C16" s="481"/>
      <c r="D16" s="481"/>
      <c r="E16" s="481"/>
      <c r="F16" s="481"/>
      <c r="G16" s="165">
        <v>156466946.75</v>
      </c>
      <c r="H16" s="165">
        <v>171111988.52539012</v>
      </c>
      <c r="I16" s="166">
        <f t="shared" si="0"/>
        <v>-14645041.775390118</v>
      </c>
      <c r="J16" s="167">
        <f t="shared" si="1"/>
        <v>-8.5587467608776224E-2</v>
      </c>
      <c r="K16" s="165">
        <v>161445470.17000002</v>
      </c>
      <c r="L16" s="166">
        <f t="shared" si="2"/>
        <v>-4978523.4200000167</v>
      </c>
      <c r="M16" s="168">
        <f t="shared" si="3"/>
        <v>-3.083718245397471E-2</v>
      </c>
      <c r="N16" s="169">
        <v>13096343.609999999</v>
      </c>
      <c r="O16" s="165">
        <v>16210263.721078064</v>
      </c>
      <c r="P16" s="166">
        <f t="shared" si="4"/>
        <v>-3113920.1110780649</v>
      </c>
      <c r="Q16" s="167">
        <f t="shared" si="5"/>
        <v>-0.19209558614577393</v>
      </c>
      <c r="R16" s="165">
        <v>13187797.070000002</v>
      </c>
      <c r="S16" s="166">
        <f t="shared" si="6"/>
        <v>-91453.460000002757</v>
      </c>
      <c r="T16" s="170">
        <f t="shared" si="7"/>
        <v>-6.9347033105358058E-3</v>
      </c>
    </row>
    <row r="17" spans="1:20">
      <c r="A17" s="152">
        <v>7116</v>
      </c>
      <c r="B17" s="480" t="str">
        <f>+VLOOKUP($A17,Master!$D$28:$G$224,4,FALSE)</f>
        <v>Porez na međunarodnu trgovinu i transakcije</v>
      </c>
      <c r="C17" s="481"/>
      <c r="D17" s="481"/>
      <c r="E17" s="481"/>
      <c r="F17" s="481"/>
      <c r="G17" s="165">
        <v>22270229.460000001</v>
      </c>
      <c r="H17" s="165">
        <v>23735353.696558259</v>
      </c>
      <c r="I17" s="166">
        <f t="shared" si="0"/>
        <v>-1465124.2365582585</v>
      </c>
      <c r="J17" s="167">
        <f t="shared" si="1"/>
        <v>-6.1727508057767388E-2</v>
      </c>
      <c r="K17" s="165">
        <v>22269382.640000001</v>
      </c>
      <c r="L17" s="166">
        <f t="shared" si="2"/>
        <v>846.82000000029802</v>
      </c>
      <c r="M17" s="168">
        <f t="shared" si="3"/>
        <v>3.8026200083196571E-5</v>
      </c>
      <c r="N17" s="169">
        <v>1965267.81</v>
      </c>
      <c r="O17" s="165">
        <v>1802456.6976206759</v>
      </c>
      <c r="P17" s="166">
        <f t="shared" si="4"/>
        <v>162811.11237932416</v>
      </c>
      <c r="Q17" s="167">
        <f t="shared" si="5"/>
        <v>9.0327336348352771E-2</v>
      </c>
      <c r="R17" s="165">
        <v>1691131.2300000002</v>
      </c>
      <c r="S17" s="166">
        <f t="shared" si="6"/>
        <v>274136.57999999984</v>
      </c>
      <c r="T17" s="170">
        <f t="shared" si="7"/>
        <v>0.16210248804878358</v>
      </c>
    </row>
    <row r="18" spans="1:20">
      <c r="A18" s="152">
        <v>7117</v>
      </c>
      <c r="B18" s="480" t="e">
        <f>+VLOOKUP($A18,Master!$D$28:$G$224,4,FALSE)</f>
        <v>#N/A</v>
      </c>
      <c r="C18" s="481"/>
      <c r="D18" s="481"/>
      <c r="E18" s="481"/>
      <c r="F18" s="481"/>
      <c r="G18" s="165">
        <v>0</v>
      </c>
      <c r="H18" s="165">
        <v>0</v>
      </c>
      <c r="I18" s="166">
        <f t="shared" si="0"/>
        <v>0</v>
      </c>
      <c r="J18" s="167" t="str">
        <f t="shared" si="1"/>
        <v>…</v>
      </c>
      <c r="K18" s="165">
        <v>0</v>
      </c>
      <c r="L18" s="166">
        <f t="shared" si="2"/>
        <v>0</v>
      </c>
      <c r="M18" s="168" t="str">
        <f t="shared" si="3"/>
        <v>…</v>
      </c>
      <c r="N18" s="169">
        <v>0</v>
      </c>
      <c r="O18" s="165">
        <v>0</v>
      </c>
      <c r="P18" s="166">
        <f t="shared" si="4"/>
        <v>0</v>
      </c>
      <c r="Q18" s="167" t="str">
        <f t="shared" si="5"/>
        <v>…</v>
      </c>
      <c r="R18" s="165">
        <v>0</v>
      </c>
      <c r="S18" s="166">
        <f t="shared" si="6"/>
        <v>0</v>
      </c>
      <c r="T18" s="170" t="str">
        <f t="shared" si="7"/>
        <v>…</v>
      </c>
    </row>
    <row r="19" spans="1:20">
      <c r="A19" s="152">
        <v>7118</v>
      </c>
      <c r="B19" s="480" t="str">
        <f>+VLOOKUP($A19,Master!$D$28:$G$224,4,FALSE)</f>
        <v>Ostali državni porezi</v>
      </c>
      <c r="C19" s="481"/>
      <c r="D19" s="481"/>
      <c r="E19" s="481"/>
      <c r="F19" s="481"/>
      <c r="G19" s="165">
        <v>5971620.4600000009</v>
      </c>
      <c r="H19" s="165">
        <v>5084095.7895035082</v>
      </c>
      <c r="I19" s="166">
        <f t="shared" si="0"/>
        <v>887524.67049649265</v>
      </c>
      <c r="J19" s="167">
        <f t="shared" si="1"/>
        <v>0.17456883332702988</v>
      </c>
      <c r="K19" s="165">
        <v>5088811.7500000009</v>
      </c>
      <c r="L19" s="166">
        <f t="shared" si="2"/>
        <v>882808.71</v>
      </c>
      <c r="M19" s="168">
        <f t="shared" si="3"/>
        <v>0.17348032377106493</v>
      </c>
      <c r="N19" s="169">
        <v>527177.4</v>
      </c>
      <c r="O19" s="165">
        <v>390072.41241769306</v>
      </c>
      <c r="P19" s="166">
        <f t="shared" si="4"/>
        <v>137104.98758230696</v>
      </c>
      <c r="Q19" s="167">
        <f t="shared" si="5"/>
        <v>0.35148598880018644</v>
      </c>
      <c r="R19" s="165">
        <v>390434.24000000005</v>
      </c>
      <c r="S19" s="166">
        <f t="shared" si="6"/>
        <v>136743.15999999997</v>
      </c>
      <c r="T19" s="170">
        <f t="shared" si="7"/>
        <v>0.35023352460071111</v>
      </c>
    </row>
    <row r="20" spans="1:20">
      <c r="A20" s="152">
        <v>712</v>
      </c>
      <c r="B20" s="484" t="str">
        <f>+VLOOKUP($A20,Master!$D$28:$G$224,4,FALSE)</f>
        <v>Doprinosi</v>
      </c>
      <c r="C20" s="485"/>
      <c r="D20" s="485"/>
      <c r="E20" s="485"/>
      <c r="F20" s="485"/>
      <c r="G20" s="171">
        <v>444303244.54999995</v>
      </c>
      <c r="H20" s="171">
        <v>397823173.70918262</v>
      </c>
      <c r="I20" s="172">
        <f t="shared" si="0"/>
        <v>46480070.840817332</v>
      </c>
      <c r="J20" s="173">
        <f t="shared" si="1"/>
        <v>0.11683600632776425</v>
      </c>
      <c r="K20" s="171">
        <v>398494284.19000012</v>
      </c>
      <c r="L20" s="172">
        <f t="shared" si="2"/>
        <v>45808960.359999835</v>
      </c>
      <c r="M20" s="174">
        <f t="shared" si="3"/>
        <v>0.11495512527391316</v>
      </c>
      <c r="N20" s="175">
        <v>75176038.930000007</v>
      </c>
      <c r="O20" s="171">
        <v>59783744.593186989</v>
      </c>
      <c r="P20" s="172">
        <f t="shared" si="4"/>
        <v>15392294.336813018</v>
      </c>
      <c r="Q20" s="173">
        <f t="shared" si="5"/>
        <v>0.25746621329181751</v>
      </c>
      <c r="R20" s="171">
        <v>60241080.990000002</v>
      </c>
      <c r="S20" s="172">
        <f t="shared" si="6"/>
        <v>14934957.940000005</v>
      </c>
      <c r="T20" s="176">
        <f t="shared" si="7"/>
        <v>0.24791981974027322</v>
      </c>
    </row>
    <row r="21" spans="1:20">
      <c r="A21" s="152">
        <v>7121</v>
      </c>
      <c r="B21" s="480" t="str">
        <f>+VLOOKUP($A21,Master!$D$28:$G$224,4,FALSE)</f>
        <v>Doprinosi za penzijsko i invalidsko osiguranje</v>
      </c>
      <c r="C21" s="481"/>
      <c r="D21" s="481"/>
      <c r="E21" s="481"/>
      <c r="F21" s="481"/>
      <c r="G21" s="165">
        <v>270120228.04000002</v>
      </c>
      <c r="H21" s="165">
        <v>234882396.70208701</v>
      </c>
      <c r="I21" s="166">
        <f t="shared" si="0"/>
        <v>35237831.337913007</v>
      </c>
      <c r="J21" s="167">
        <f t="shared" si="1"/>
        <v>0.15002329605230869</v>
      </c>
      <c r="K21" s="165">
        <v>241949355.73000002</v>
      </c>
      <c r="L21" s="166">
        <f t="shared" si="2"/>
        <v>28170872.310000002</v>
      </c>
      <c r="M21" s="168">
        <f t="shared" si="3"/>
        <v>0.11643292963109553</v>
      </c>
      <c r="N21" s="169">
        <v>45661635.619999997</v>
      </c>
      <c r="O21" s="165">
        <v>35471517.456119657</v>
      </c>
      <c r="P21" s="166">
        <f t="shared" si="4"/>
        <v>10190118.163880341</v>
      </c>
      <c r="Q21" s="167">
        <f t="shared" si="5"/>
        <v>0.28727607090635776</v>
      </c>
      <c r="R21" s="165">
        <v>36741484.630000003</v>
      </c>
      <c r="S21" s="166">
        <f t="shared" si="6"/>
        <v>8920150.9899999946</v>
      </c>
      <c r="T21" s="170">
        <f t="shared" si="7"/>
        <v>0.24278145207873703</v>
      </c>
    </row>
    <row r="22" spans="1:20">
      <c r="A22" s="152">
        <v>7122</v>
      </c>
      <c r="B22" s="480" t="str">
        <f>+VLOOKUP($A22,Master!$D$28:$G$224,4,FALSE)</f>
        <v>Doprinosi za zdravstveno osiguranje</v>
      </c>
      <c r="C22" s="481"/>
      <c r="D22" s="481"/>
      <c r="E22" s="481"/>
      <c r="F22" s="481"/>
      <c r="G22" s="165">
        <v>151034703.57999998</v>
      </c>
      <c r="H22" s="165">
        <v>138667298.82084399</v>
      </c>
      <c r="I22" s="166">
        <f t="shared" si="0"/>
        <v>12367404.759155989</v>
      </c>
      <c r="J22" s="167">
        <f t="shared" si="1"/>
        <v>8.9187608501226201E-2</v>
      </c>
      <c r="K22" s="165">
        <v>134703897.09</v>
      </c>
      <c r="L22" s="166">
        <f t="shared" si="2"/>
        <v>16330806.48999998</v>
      </c>
      <c r="M22" s="168">
        <f t="shared" si="3"/>
        <v>0.1212348480095482</v>
      </c>
      <c r="N22" s="169">
        <v>25500379.309999999</v>
      </c>
      <c r="O22" s="165">
        <v>20777724.488506641</v>
      </c>
      <c r="P22" s="166">
        <f t="shared" si="4"/>
        <v>4722654.8214933574</v>
      </c>
      <c r="Q22" s="167">
        <f t="shared" si="5"/>
        <v>0.22729413050527891</v>
      </c>
      <c r="R22" s="165">
        <v>20296721.100000005</v>
      </c>
      <c r="S22" s="166">
        <f t="shared" si="6"/>
        <v>5203658.2099999934</v>
      </c>
      <c r="T22" s="170">
        <f t="shared" si="7"/>
        <v>0.25637925378991344</v>
      </c>
    </row>
    <row r="23" spans="1:20">
      <c r="A23" s="152">
        <v>7123</v>
      </c>
      <c r="B23" s="480" t="str">
        <f>+VLOOKUP($A23,Master!$D$28:$G$224,4,FALSE)</f>
        <v>Doprinosi za osiguranje od nezaposlenosti</v>
      </c>
      <c r="C23" s="481"/>
      <c r="D23" s="481"/>
      <c r="E23" s="481"/>
      <c r="F23" s="481"/>
      <c r="G23" s="165">
        <v>12160117.389999999</v>
      </c>
      <c r="H23" s="165">
        <v>11617385.520490499</v>
      </c>
      <c r="I23" s="166">
        <f t="shared" si="0"/>
        <v>542731.86950949952</v>
      </c>
      <c r="J23" s="167">
        <f t="shared" si="1"/>
        <v>4.6717212625184912E-2</v>
      </c>
      <c r="K23" s="165">
        <v>10770190.189999999</v>
      </c>
      <c r="L23" s="166">
        <f t="shared" si="2"/>
        <v>1389927.1999999993</v>
      </c>
      <c r="M23" s="168">
        <f t="shared" si="3"/>
        <v>0.12905317134422845</v>
      </c>
      <c r="N23" s="169">
        <v>2051002.51</v>
      </c>
      <c r="O23" s="165">
        <v>1773125.5378420665</v>
      </c>
      <c r="P23" s="166">
        <f t="shared" si="4"/>
        <v>277876.97215793352</v>
      </c>
      <c r="Q23" s="167">
        <f t="shared" si="5"/>
        <v>0.15671590433247951</v>
      </c>
      <c r="R23" s="165">
        <v>1652845.01</v>
      </c>
      <c r="S23" s="166">
        <f t="shared" si="6"/>
        <v>398157.5</v>
      </c>
      <c r="T23" s="170">
        <f t="shared" si="7"/>
        <v>0.24089221771616676</v>
      </c>
    </row>
    <row r="24" spans="1:20">
      <c r="A24" s="152">
        <v>7124</v>
      </c>
      <c r="B24" s="480" t="str">
        <f>+VLOOKUP($A24,Master!$D$28:$G$224,4,FALSE)</f>
        <v>Ostali doprinosi</v>
      </c>
      <c r="C24" s="481"/>
      <c r="D24" s="481"/>
      <c r="E24" s="481"/>
      <c r="F24" s="481"/>
      <c r="G24" s="165">
        <v>10988195.539999999</v>
      </c>
      <c r="H24" s="165">
        <v>12656092.6657611</v>
      </c>
      <c r="I24" s="166">
        <f t="shared" si="0"/>
        <v>-1667897.125761101</v>
      </c>
      <c r="J24" s="167">
        <f t="shared" si="1"/>
        <v>-0.13178610253647338</v>
      </c>
      <c r="K24" s="165">
        <v>11070841.18</v>
      </c>
      <c r="L24" s="166">
        <f t="shared" si="2"/>
        <v>-82645.640000000596</v>
      </c>
      <c r="M24" s="168">
        <f t="shared" si="3"/>
        <v>-7.4651635459556109E-3</v>
      </c>
      <c r="N24" s="169">
        <v>1963021.49</v>
      </c>
      <c r="O24" s="165">
        <v>1761377.1107186193</v>
      </c>
      <c r="P24" s="166">
        <f t="shared" si="4"/>
        <v>201644.37928138068</v>
      </c>
      <c r="Q24" s="167">
        <f t="shared" si="5"/>
        <v>0.11448109439727672</v>
      </c>
      <c r="R24" s="165">
        <v>1550030.2500000012</v>
      </c>
      <c r="S24" s="166">
        <f t="shared" si="6"/>
        <v>412991.23999999883</v>
      </c>
      <c r="T24" s="170">
        <f t="shared" si="7"/>
        <v>0.26644076139804262</v>
      </c>
    </row>
    <row r="25" spans="1:20">
      <c r="A25" s="152">
        <v>713</v>
      </c>
      <c r="B25" s="482" t="str">
        <f>+VLOOKUP($A25,Master!$D$28:$G$224,4,FALSE)</f>
        <v>Takse</v>
      </c>
      <c r="C25" s="483"/>
      <c r="D25" s="483"/>
      <c r="E25" s="483"/>
      <c r="F25" s="483"/>
      <c r="G25" s="177">
        <v>15006989.84</v>
      </c>
      <c r="H25" s="177">
        <v>20923047.198280636</v>
      </c>
      <c r="I25" s="178">
        <f t="shared" si="0"/>
        <v>-5916057.3582806364</v>
      </c>
      <c r="J25" s="179">
        <f t="shared" si="1"/>
        <v>-0.28275314308743671</v>
      </c>
      <c r="K25" s="177">
        <v>27179432.649999999</v>
      </c>
      <c r="L25" s="178">
        <f t="shared" si="2"/>
        <v>-12172442.809999999</v>
      </c>
      <c r="M25" s="180">
        <f t="shared" si="3"/>
        <v>-0.44785492643460312</v>
      </c>
      <c r="N25" s="181">
        <v>1146974.23</v>
      </c>
      <c r="O25" s="177">
        <v>2370557.2656825301</v>
      </c>
      <c r="P25" s="178">
        <f t="shared" si="4"/>
        <v>-1223583.0356825301</v>
      </c>
      <c r="Q25" s="179">
        <f t="shared" si="5"/>
        <v>-0.51615839591634438</v>
      </c>
      <c r="R25" s="177">
        <v>3282224.9699999997</v>
      </c>
      <c r="S25" s="178">
        <f t="shared" si="6"/>
        <v>-2135250.7399999998</v>
      </c>
      <c r="T25" s="182">
        <f t="shared" si="7"/>
        <v>-0.65054978239349626</v>
      </c>
    </row>
    <row r="26" spans="1:20">
      <c r="A26" s="152">
        <v>714</v>
      </c>
      <c r="B26" s="482" t="str">
        <f>+VLOOKUP($A26,Master!$D$28:$G$224,4,FALSE)</f>
        <v>Naknade</v>
      </c>
      <c r="C26" s="483"/>
      <c r="D26" s="483"/>
      <c r="E26" s="483"/>
      <c r="F26" s="483"/>
      <c r="G26" s="177">
        <v>16956990.550000001</v>
      </c>
      <c r="H26" s="177">
        <v>13024243.768271768</v>
      </c>
      <c r="I26" s="178">
        <f t="shared" si="0"/>
        <v>3932746.7817282323</v>
      </c>
      <c r="J26" s="179">
        <f t="shared" si="1"/>
        <v>0.30195586413306841</v>
      </c>
      <c r="K26" s="177">
        <v>13233490.179999998</v>
      </c>
      <c r="L26" s="178">
        <f t="shared" si="2"/>
        <v>3723500.3700000029</v>
      </c>
      <c r="M26" s="180">
        <f t="shared" si="3"/>
        <v>0.28136948902772407</v>
      </c>
      <c r="N26" s="181">
        <v>1428133.03</v>
      </c>
      <c r="O26" s="177">
        <v>915688.23864849063</v>
      </c>
      <c r="P26" s="178">
        <f t="shared" si="4"/>
        <v>512444.7913515094</v>
      </c>
      <c r="Q26" s="179">
        <f t="shared" si="5"/>
        <v>0.5596280149976065</v>
      </c>
      <c r="R26" s="177">
        <v>927547.93</v>
      </c>
      <c r="S26" s="178">
        <f t="shared" si="6"/>
        <v>500585.1</v>
      </c>
      <c r="T26" s="182">
        <f t="shared" si="7"/>
        <v>0.53968650439444121</v>
      </c>
    </row>
    <row r="27" spans="1:20">
      <c r="A27" s="152">
        <v>715</v>
      </c>
      <c r="B27" s="482" t="str">
        <f>+VLOOKUP($A27,Master!$D$28:$G$224,4,FALSE)</f>
        <v>Ostali prihodi</v>
      </c>
      <c r="C27" s="483"/>
      <c r="D27" s="483"/>
      <c r="E27" s="483"/>
      <c r="F27" s="483"/>
      <c r="G27" s="177">
        <v>29530041.649999999</v>
      </c>
      <c r="H27" s="177">
        <v>31410770.914738216</v>
      </c>
      <c r="I27" s="178">
        <f t="shared" si="0"/>
        <v>-1880729.264738217</v>
      </c>
      <c r="J27" s="179">
        <f t="shared" si="1"/>
        <v>-5.987529786655954E-2</v>
      </c>
      <c r="K27" s="177">
        <v>33675751.280000009</v>
      </c>
      <c r="L27" s="178">
        <f t="shared" si="2"/>
        <v>-4145709.6300000101</v>
      </c>
      <c r="M27" s="180">
        <f t="shared" si="3"/>
        <v>-0.12310667089592575</v>
      </c>
      <c r="N27" s="181">
        <v>4214617.99</v>
      </c>
      <c r="O27" s="177">
        <v>4766285.5166419055</v>
      </c>
      <c r="P27" s="178">
        <f t="shared" si="4"/>
        <v>-551667.52664190531</v>
      </c>
      <c r="Q27" s="179">
        <f t="shared" si="5"/>
        <v>-0.11574370119366739</v>
      </c>
      <c r="R27" s="177">
        <v>5571807.3499999987</v>
      </c>
      <c r="S27" s="178">
        <f t="shared" si="6"/>
        <v>-1357189.3599999985</v>
      </c>
      <c r="T27" s="182">
        <f t="shared" si="7"/>
        <v>-0.24358153014748418</v>
      </c>
    </row>
    <row r="28" spans="1:20">
      <c r="A28" s="152">
        <v>73</v>
      </c>
      <c r="B28" s="482" t="str">
        <f>+VLOOKUP($A28,Master!$D$28:$G$224,4,FALSE)</f>
        <v>Primici od otplate kredita i sredstva prenesena iz prethodne godine</v>
      </c>
      <c r="C28" s="483"/>
      <c r="D28" s="483"/>
      <c r="E28" s="483"/>
      <c r="F28" s="483"/>
      <c r="G28" s="177">
        <v>7382202.0500000007</v>
      </c>
      <c r="H28" s="177">
        <v>7046262.487166306</v>
      </c>
      <c r="I28" s="178">
        <f t="shared" si="0"/>
        <v>335939.56283369474</v>
      </c>
      <c r="J28" s="179">
        <f t="shared" si="1"/>
        <v>4.767627709662503E-2</v>
      </c>
      <c r="K28" s="177">
        <v>8543082.6699999999</v>
      </c>
      <c r="L28" s="178">
        <f t="shared" si="2"/>
        <v>-1160880.6199999992</v>
      </c>
      <c r="M28" s="180">
        <f t="shared" si="3"/>
        <v>-0.13588544847828321</v>
      </c>
      <c r="N28" s="181">
        <v>2215639.15</v>
      </c>
      <c r="O28" s="177">
        <v>691003.4005981891</v>
      </c>
      <c r="P28" s="178">
        <f t="shared" si="4"/>
        <v>1524635.7494018108</v>
      </c>
      <c r="Q28" s="179">
        <f t="shared" si="5"/>
        <v>2.2064084606269105</v>
      </c>
      <c r="R28" s="177">
        <v>1810625.69</v>
      </c>
      <c r="S28" s="178">
        <f t="shared" si="6"/>
        <v>405013.45999999996</v>
      </c>
      <c r="T28" s="182">
        <f t="shared" si="7"/>
        <v>0.22368701727633167</v>
      </c>
    </row>
    <row r="29" spans="1:20" ht="15.75" thickBot="1">
      <c r="A29" s="152">
        <v>74</v>
      </c>
      <c r="B29" s="486" t="str">
        <f>+VLOOKUP($A29,Master!$D$28:$G$224,4,FALSE)</f>
        <v>Donacije i transferi</v>
      </c>
      <c r="C29" s="487"/>
      <c r="D29" s="487"/>
      <c r="E29" s="487"/>
      <c r="F29" s="487"/>
      <c r="G29" s="177">
        <v>5470125.4299999997</v>
      </c>
      <c r="H29" s="177">
        <v>8000000.0000000009</v>
      </c>
      <c r="I29" s="178">
        <f t="shared" si="0"/>
        <v>-2529874.5700000012</v>
      </c>
      <c r="J29" s="179">
        <f t="shared" si="1"/>
        <v>-0.31623432125000017</v>
      </c>
      <c r="K29" s="177">
        <v>6614007.7099999981</v>
      </c>
      <c r="L29" s="178">
        <f t="shared" si="2"/>
        <v>-1143882.2799999984</v>
      </c>
      <c r="M29" s="180">
        <f t="shared" si="3"/>
        <v>-0.1729484346186223</v>
      </c>
      <c r="N29" s="181">
        <v>1023748.68</v>
      </c>
      <c r="O29" s="177">
        <v>666666.66666666663</v>
      </c>
      <c r="P29" s="178">
        <f t="shared" si="4"/>
        <v>357082.01333333342</v>
      </c>
      <c r="Q29" s="179">
        <f t="shared" si="5"/>
        <v>0.53562302000000006</v>
      </c>
      <c r="R29" s="177">
        <v>1108546.8900000001</v>
      </c>
      <c r="S29" s="178">
        <f t="shared" si="6"/>
        <v>-84798.210000000079</v>
      </c>
      <c r="T29" s="182">
        <f t="shared" si="7"/>
        <v>-7.6494923908902113E-2</v>
      </c>
    </row>
    <row r="30" spans="1:20" ht="15.75" thickBot="1">
      <c r="A30" s="152">
        <v>4</v>
      </c>
      <c r="B30" s="488" t="str">
        <f>+VLOOKUP($A30,Master!$D$28:$G$224,4,FALSE)</f>
        <v>Izdaci</v>
      </c>
      <c r="C30" s="489"/>
      <c r="D30" s="489"/>
      <c r="E30" s="489"/>
      <c r="F30" s="489"/>
      <c r="G30" s="153">
        <v>1454424592.8399999</v>
      </c>
      <c r="H30" s="153">
        <v>1337605069.8199997</v>
      </c>
      <c r="I30" s="154">
        <f t="shared" si="0"/>
        <v>116819523.02000022</v>
      </c>
      <c r="J30" s="155">
        <f t="shared" si="1"/>
        <v>8.7334838702219031E-2</v>
      </c>
      <c r="K30" s="153">
        <v>1444789714.3500001</v>
      </c>
      <c r="L30" s="154">
        <f t="shared" si="2"/>
        <v>9634878.4899997711</v>
      </c>
      <c r="M30" s="156">
        <f t="shared" si="3"/>
        <v>6.6687064520905004E-3</v>
      </c>
      <c r="N30" s="157">
        <v>173918629.21999994</v>
      </c>
      <c r="O30" s="153">
        <v>110629366.79018211</v>
      </c>
      <c r="P30" s="154">
        <f t="shared" si="4"/>
        <v>63289262.429817826</v>
      </c>
      <c r="Q30" s="155">
        <f t="shared" si="5"/>
        <v>0.57208374472441137</v>
      </c>
      <c r="R30" s="153">
        <v>160423364.29416665</v>
      </c>
      <c r="S30" s="154">
        <f t="shared" si="6"/>
        <v>13495264.925833285</v>
      </c>
      <c r="T30" s="158">
        <f t="shared" si="7"/>
        <v>8.4122814561395032E-2</v>
      </c>
    </row>
    <row r="31" spans="1:20" ht="15.75" thickBot="1">
      <c r="A31" s="152">
        <v>41</v>
      </c>
      <c r="B31" s="490" t="str">
        <f>+VLOOKUP($A31,Master!$D$28:$G$224,4,FALSE)</f>
        <v>Tekući izdaci</v>
      </c>
      <c r="C31" s="491"/>
      <c r="D31" s="491"/>
      <c r="E31" s="491"/>
      <c r="F31" s="491"/>
      <c r="G31" s="183">
        <v>1379272218.5099998</v>
      </c>
      <c r="H31" s="183">
        <v>1235784569.8199997</v>
      </c>
      <c r="I31" s="184">
        <f t="shared" si="0"/>
        <v>143487648.69000006</v>
      </c>
      <c r="J31" s="185">
        <f t="shared" si="1"/>
        <v>0.11611056829338784</v>
      </c>
      <c r="K31" s="183">
        <v>1367570486.9199996</v>
      </c>
      <c r="L31" s="184">
        <f t="shared" si="2"/>
        <v>11701731.590000153</v>
      </c>
      <c r="M31" s="186">
        <f t="shared" si="3"/>
        <v>8.556583885013902E-3</v>
      </c>
      <c r="N31" s="187">
        <v>155933566.94999993</v>
      </c>
      <c r="O31" s="183">
        <v>103106825.12351544</v>
      </c>
      <c r="P31" s="184">
        <f t="shared" si="4"/>
        <v>52826741.826484486</v>
      </c>
      <c r="Q31" s="185">
        <f t="shared" si="5"/>
        <v>0.51234961180505167</v>
      </c>
      <c r="R31" s="183">
        <v>141764211.89999998</v>
      </c>
      <c r="S31" s="184">
        <f t="shared" si="6"/>
        <v>14169355.049999952</v>
      </c>
      <c r="T31" s="188">
        <f t="shared" si="7"/>
        <v>9.995015568523713E-2</v>
      </c>
    </row>
    <row r="32" spans="1:20">
      <c r="A32" s="152">
        <v>40</v>
      </c>
      <c r="B32" s="492" t="str">
        <f>+VLOOKUP($A32,Master!$D$28:$G$224,4,FALSE)</f>
        <v>Tekuća budžetska potrošnja</v>
      </c>
      <c r="C32" s="493"/>
      <c r="D32" s="493"/>
      <c r="E32" s="493"/>
      <c r="F32" s="493"/>
      <c r="G32" s="189">
        <v>691525208.71000004</v>
      </c>
      <c r="H32" s="189">
        <v>625526473.45999992</v>
      </c>
      <c r="I32" s="190">
        <f t="shared" si="0"/>
        <v>65998735.250000119</v>
      </c>
      <c r="J32" s="191">
        <f t="shared" si="1"/>
        <v>0.10550910001448632</v>
      </c>
      <c r="K32" s="189">
        <v>605642630.8599999</v>
      </c>
      <c r="L32" s="190">
        <f t="shared" si="2"/>
        <v>85882577.850000143</v>
      </c>
      <c r="M32" s="192">
        <f t="shared" si="3"/>
        <v>0.14180404990323869</v>
      </c>
      <c r="N32" s="193">
        <v>79489436.039999947</v>
      </c>
      <c r="O32" s="189">
        <v>52676003.419999987</v>
      </c>
      <c r="P32" s="190">
        <f t="shared" si="4"/>
        <v>26813432.61999996</v>
      </c>
      <c r="Q32" s="191">
        <f t="shared" si="5"/>
        <v>0.50902556912317798</v>
      </c>
      <c r="R32" s="189">
        <v>70669565.12999998</v>
      </c>
      <c r="S32" s="190">
        <f t="shared" si="6"/>
        <v>8819870.9099999666</v>
      </c>
      <c r="T32" s="194">
        <f t="shared" si="7"/>
        <v>0.12480437503436459</v>
      </c>
    </row>
    <row r="33" spans="1:20">
      <c r="A33" s="152">
        <v>411</v>
      </c>
      <c r="B33" s="480" t="str">
        <f>+VLOOKUP($A33,Master!$D$28:$G$224,4,FALSE)</f>
        <v>Bruto zarade i doprinosi na teret poslodavca</v>
      </c>
      <c r="C33" s="481"/>
      <c r="D33" s="481"/>
      <c r="E33" s="481"/>
      <c r="F33" s="481"/>
      <c r="G33" s="165">
        <v>387343216.04000008</v>
      </c>
      <c r="H33" s="165">
        <v>386488693.71999997</v>
      </c>
      <c r="I33" s="166">
        <f t="shared" si="0"/>
        <v>854522.32000011206</v>
      </c>
      <c r="J33" s="167">
        <f t="shared" si="1"/>
        <v>2.2109891799815262E-3</v>
      </c>
      <c r="K33" s="165">
        <v>371004370.16999996</v>
      </c>
      <c r="L33" s="166">
        <f t="shared" si="2"/>
        <v>16338845.870000124</v>
      </c>
      <c r="M33" s="168">
        <f t="shared" si="3"/>
        <v>4.4039497061755473E-2</v>
      </c>
      <c r="N33" s="169">
        <v>35561795.230000004</v>
      </c>
      <c r="O33" s="165">
        <v>32195307.643333331</v>
      </c>
      <c r="P33" s="166">
        <f t="shared" si="4"/>
        <v>3366487.5866666734</v>
      </c>
      <c r="Q33" s="167">
        <f t="shared" si="5"/>
        <v>0.10456454163946383</v>
      </c>
      <c r="R33" s="165">
        <v>29829447.000000007</v>
      </c>
      <c r="S33" s="166">
        <f t="shared" si="6"/>
        <v>5732348.2299999967</v>
      </c>
      <c r="T33" s="170">
        <f t="shared" si="7"/>
        <v>0.19217078446006708</v>
      </c>
    </row>
    <row r="34" spans="1:20">
      <c r="A34" s="152">
        <v>412</v>
      </c>
      <c r="B34" s="480" t="str">
        <f>+VLOOKUP($A34,Master!$D$28:$G$224,4,FALSE)</f>
        <v>Ostala lična primanja</v>
      </c>
      <c r="C34" s="481"/>
      <c r="D34" s="481"/>
      <c r="E34" s="481"/>
      <c r="F34" s="481"/>
      <c r="G34" s="165">
        <v>11826015.559999991</v>
      </c>
      <c r="H34" s="165">
        <v>11478163.960000001</v>
      </c>
      <c r="I34" s="166">
        <f t="shared" si="0"/>
        <v>347851.59999999031</v>
      </c>
      <c r="J34" s="167">
        <f t="shared" si="1"/>
        <v>3.0305508896040445E-2</v>
      </c>
      <c r="K34" s="165">
        <v>12022159.040000003</v>
      </c>
      <c r="L34" s="166">
        <f t="shared" si="2"/>
        <v>-196143.48000001162</v>
      </c>
      <c r="M34" s="168">
        <f t="shared" si="3"/>
        <v>-1.6315162638208758E-2</v>
      </c>
      <c r="N34" s="169">
        <v>2425531.3999999957</v>
      </c>
      <c r="O34" s="165">
        <v>956513.66333333333</v>
      </c>
      <c r="P34" s="166">
        <f t="shared" si="4"/>
        <v>1469017.7366666624</v>
      </c>
      <c r="Q34" s="167">
        <f t="shared" si="5"/>
        <v>1.5358042367605234</v>
      </c>
      <c r="R34" s="165">
        <v>1871989.5499999975</v>
      </c>
      <c r="S34" s="166">
        <f t="shared" si="6"/>
        <v>553541.84999999823</v>
      </c>
      <c r="T34" s="170">
        <f t="shared" si="7"/>
        <v>0.29569708335177358</v>
      </c>
    </row>
    <row r="35" spans="1:20">
      <c r="A35" s="152">
        <v>413</v>
      </c>
      <c r="B35" s="480" t="str">
        <f>+VLOOKUP($A35,Master!$D$28:$G$224,4,FALSE)</f>
        <v>Rashodi za materijal</v>
      </c>
      <c r="C35" s="481"/>
      <c r="D35" s="481"/>
      <c r="E35" s="481"/>
      <c r="F35" s="481"/>
      <c r="G35" s="165">
        <v>28585285.350000001</v>
      </c>
      <c r="H35" s="165">
        <v>29295302.830000002</v>
      </c>
      <c r="I35" s="166">
        <f t="shared" si="0"/>
        <v>-710017.48000000045</v>
      </c>
      <c r="J35" s="167">
        <f t="shared" si="1"/>
        <v>-2.4236563933823008E-2</v>
      </c>
      <c r="K35" s="165">
        <v>27269260.950000003</v>
      </c>
      <c r="L35" s="166">
        <f t="shared" si="2"/>
        <v>1316024.3999999985</v>
      </c>
      <c r="M35" s="168">
        <f t="shared" si="3"/>
        <v>4.8260361819596698E-2</v>
      </c>
      <c r="N35" s="169">
        <v>6753045.8400000036</v>
      </c>
      <c r="O35" s="165">
        <v>2567060.8260771562</v>
      </c>
      <c r="P35" s="166">
        <f t="shared" si="4"/>
        <v>4185985.0139228473</v>
      </c>
      <c r="Q35" s="167">
        <f t="shared" si="5"/>
        <v>1.6306528351023313</v>
      </c>
      <c r="R35" s="165">
        <v>5693241.2300000023</v>
      </c>
      <c r="S35" s="166">
        <f t="shared" si="6"/>
        <v>1059804.6100000013</v>
      </c>
      <c r="T35" s="170">
        <f t="shared" si="7"/>
        <v>0.18615136214770955</v>
      </c>
    </row>
    <row r="36" spans="1:20">
      <c r="A36" s="152">
        <v>414</v>
      </c>
      <c r="B36" s="480" t="str">
        <f>+VLOOKUP($A36,Master!$D$28:$G$224,4,FALSE)</f>
        <v>Rashodi za usluge</v>
      </c>
      <c r="C36" s="481"/>
      <c r="D36" s="481"/>
      <c r="E36" s="481"/>
      <c r="F36" s="481"/>
      <c r="G36" s="165">
        <v>51906870.649999976</v>
      </c>
      <c r="H36" s="165">
        <v>40692845.799999997</v>
      </c>
      <c r="I36" s="166">
        <f t="shared" si="0"/>
        <v>11214024.849999979</v>
      </c>
      <c r="J36" s="167">
        <f t="shared" si="1"/>
        <v>0.27557730676088465</v>
      </c>
      <c r="K36" s="165">
        <v>47503563.839999989</v>
      </c>
      <c r="L36" s="166">
        <f t="shared" si="2"/>
        <v>4403306.8099999875</v>
      </c>
      <c r="M36" s="168">
        <f t="shared" si="3"/>
        <v>9.269424131694759E-2</v>
      </c>
      <c r="N36" s="169">
        <v>9401300.1599999405</v>
      </c>
      <c r="O36" s="165">
        <v>3555210.7859614557</v>
      </c>
      <c r="P36" s="166">
        <f t="shared" si="4"/>
        <v>5846089.3740384849</v>
      </c>
      <c r="Q36" s="167">
        <f t="shared" si="5"/>
        <v>1.6443720853691923</v>
      </c>
      <c r="R36" s="165">
        <v>9675540.9999999683</v>
      </c>
      <c r="S36" s="166">
        <f t="shared" si="6"/>
        <v>-274240.84000002779</v>
      </c>
      <c r="T36" s="170">
        <f t="shared" si="7"/>
        <v>-2.8343721555211143E-2</v>
      </c>
    </row>
    <row r="37" spans="1:20">
      <c r="A37" s="152">
        <v>415</v>
      </c>
      <c r="B37" s="480" t="str">
        <f>+VLOOKUP($A37,Master!$D$28:$G$224,4,FALSE)</f>
        <v>Rashodi za tekuće održavanje</v>
      </c>
      <c r="C37" s="481"/>
      <c r="D37" s="481"/>
      <c r="E37" s="481"/>
      <c r="F37" s="481"/>
      <c r="G37" s="165">
        <v>21275343.770000003</v>
      </c>
      <c r="H37" s="165">
        <v>21654903.199999999</v>
      </c>
      <c r="I37" s="166">
        <f t="shared" si="0"/>
        <v>-379559.42999999598</v>
      </c>
      <c r="J37" s="167">
        <f t="shared" si="1"/>
        <v>-1.7527643808631588E-2</v>
      </c>
      <c r="K37" s="165">
        <v>20415784.170000002</v>
      </c>
      <c r="L37" s="166">
        <f t="shared" si="2"/>
        <v>859559.60000000149</v>
      </c>
      <c r="M37" s="168">
        <f t="shared" si="3"/>
        <v>4.2102698228122959E-2</v>
      </c>
      <c r="N37" s="169">
        <v>3374454.9999999991</v>
      </c>
      <c r="O37" s="165">
        <v>1804116.9333333331</v>
      </c>
      <c r="P37" s="166">
        <f t="shared" si="4"/>
        <v>1570338.066666666</v>
      </c>
      <c r="Q37" s="167">
        <f t="shared" si="5"/>
        <v>0.8704192270759683</v>
      </c>
      <c r="R37" s="165">
        <v>4861519.66</v>
      </c>
      <c r="S37" s="166">
        <f t="shared" si="6"/>
        <v>-1487064.6600000011</v>
      </c>
      <c r="T37" s="170">
        <f t="shared" si="7"/>
        <v>-0.30588473646119141</v>
      </c>
    </row>
    <row r="38" spans="1:20">
      <c r="A38" s="152">
        <v>416</v>
      </c>
      <c r="B38" s="480" t="str">
        <f>+VLOOKUP($A38,Master!$D$28:$G$224,4,FALSE)</f>
        <v>Kamate</v>
      </c>
      <c r="C38" s="481"/>
      <c r="D38" s="481"/>
      <c r="E38" s="481"/>
      <c r="F38" s="481"/>
      <c r="G38" s="165">
        <v>74981970.939999998</v>
      </c>
      <c r="H38" s="165">
        <v>73316123.120000005</v>
      </c>
      <c r="I38" s="166">
        <f t="shared" si="0"/>
        <v>1665847.8199999928</v>
      </c>
      <c r="J38" s="167">
        <f t="shared" si="1"/>
        <v>2.2721439011081035E-2</v>
      </c>
      <c r="K38" s="165">
        <v>67922775.539999992</v>
      </c>
      <c r="L38" s="166">
        <f t="shared" si="2"/>
        <v>7059195.400000006</v>
      </c>
      <c r="M38" s="168">
        <f t="shared" si="3"/>
        <v>0.1039297252486806</v>
      </c>
      <c r="N38" s="169">
        <v>5676117.540000001</v>
      </c>
      <c r="O38" s="165">
        <v>6297113.5108333332</v>
      </c>
      <c r="P38" s="166">
        <f t="shared" si="4"/>
        <v>-620995.97083333228</v>
      </c>
      <c r="Q38" s="167">
        <f t="shared" si="5"/>
        <v>-9.8615972185508882E-2</v>
      </c>
      <c r="R38" s="165">
        <v>5611866.1400000006</v>
      </c>
      <c r="S38" s="166">
        <f t="shared" si="6"/>
        <v>64251.400000000373</v>
      </c>
      <c r="T38" s="170">
        <f t="shared" si="7"/>
        <v>1.1449203954105869E-2</v>
      </c>
    </row>
    <row r="39" spans="1:20">
      <c r="A39" s="152">
        <v>417</v>
      </c>
      <c r="B39" s="480" t="str">
        <f>+VLOOKUP($A39,Master!$D$28:$G$224,4,FALSE)</f>
        <v>Renta</v>
      </c>
      <c r="C39" s="481"/>
      <c r="D39" s="481"/>
      <c r="E39" s="481"/>
      <c r="F39" s="481"/>
      <c r="G39" s="165">
        <v>8048001.6999999993</v>
      </c>
      <c r="H39" s="165">
        <v>8172802.1399999997</v>
      </c>
      <c r="I39" s="166">
        <f t="shared" si="0"/>
        <v>-124800.44000000041</v>
      </c>
      <c r="J39" s="167">
        <f t="shared" si="1"/>
        <v>-1.527021428662656E-2</v>
      </c>
      <c r="K39" s="165">
        <v>7928041.8100000005</v>
      </c>
      <c r="L39" s="166">
        <f t="shared" si="2"/>
        <v>119959.88999999873</v>
      </c>
      <c r="M39" s="168">
        <f t="shared" si="3"/>
        <v>1.5131086953740214E-2</v>
      </c>
      <c r="N39" s="169">
        <v>640245.18999999983</v>
      </c>
      <c r="O39" s="165">
        <v>678983.51166666672</v>
      </c>
      <c r="P39" s="166">
        <f t="shared" si="4"/>
        <v>-38738.321666666889</v>
      </c>
      <c r="Q39" s="167">
        <f t="shared" si="5"/>
        <v>-5.7053405570303029E-2</v>
      </c>
      <c r="R39" s="165">
        <v>668357.00999999989</v>
      </c>
      <c r="S39" s="166">
        <f t="shared" si="6"/>
        <v>-28111.820000000065</v>
      </c>
      <c r="T39" s="170">
        <f t="shared" si="7"/>
        <v>-4.2061083491890194E-2</v>
      </c>
    </row>
    <row r="40" spans="1:20">
      <c r="A40" s="152">
        <v>418</v>
      </c>
      <c r="B40" s="480" t="str">
        <f>+VLOOKUP($A40,Master!$D$28:$G$224,4,FALSE)</f>
        <v>Subvencije</v>
      </c>
      <c r="C40" s="481"/>
      <c r="D40" s="481"/>
      <c r="E40" s="481"/>
      <c r="F40" s="481"/>
      <c r="G40" s="165">
        <v>18426863.34</v>
      </c>
      <c r="H40" s="165">
        <v>18874600</v>
      </c>
      <c r="I40" s="166">
        <f t="shared" si="0"/>
        <v>-447736.66000000015</v>
      </c>
      <c r="J40" s="167">
        <f t="shared" si="1"/>
        <v>-2.372165026013795E-2</v>
      </c>
      <c r="K40" s="165">
        <v>17425749.960000001</v>
      </c>
      <c r="L40" s="166">
        <f t="shared" si="2"/>
        <v>1001113.379999999</v>
      </c>
      <c r="M40" s="168">
        <f t="shared" si="3"/>
        <v>5.7450232116150524E-2</v>
      </c>
      <c r="N40" s="169">
        <v>4582041.3</v>
      </c>
      <c r="O40" s="165">
        <v>1572883.3333333333</v>
      </c>
      <c r="P40" s="166">
        <f t="shared" si="4"/>
        <v>3009157.9666666668</v>
      </c>
      <c r="Q40" s="167">
        <f t="shared" si="5"/>
        <v>1.913147595180825</v>
      </c>
      <c r="R40" s="165">
        <v>3977237.29</v>
      </c>
      <c r="S40" s="166">
        <f t="shared" si="6"/>
        <v>604804.00999999978</v>
      </c>
      <c r="T40" s="170">
        <f t="shared" si="7"/>
        <v>0.15206636313117738</v>
      </c>
    </row>
    <row r="41" spans="1:20">
      <c r="A41" s="152">
        <v>419</v>
      </c>
      <c r="B41" s="480" t="str">
        <f>+VLOOKUP($A41,Master!$D$28:$G$224,4,FALSE)</f>
        <v>Ostali izdaci</v>
      </c>
      <c r="C41" s="481"/>
      <c r="D41" s="481"/>
      <c r="E41" s="481"/>
      <c r="F41" s="481"/>
      <c r="G41" s="165">
        <v>24777222.48</v>
      </c>
      <c r="H41" s="165">
        <v>25049575.370000001</v>
      </c>
      <c r="I41" s="166">
        <f t="shared" si="0"/>
        <v>-272352.8900000006</v>
      </c>
      <c r="J41" s="167">
        <f t="shared" si="1"/>
        <v>-1.0872555162199538E-2</v>
      </c>
      <c r="K41" s="165">
        <v>21938694.789999999</v>
      </c>
      <c r="L41" s="166">
        <f t="shared" si="2"/>
        <v>2838527.6900000013</v>
      </c>
      <c r="M41" s="168">
        <f t="shared" si="3"/>
        <v>0.12938452889612417</v>
      </c>
      <c r="N41" s="169">
        <v>4342483.6900000004</v>
      </c>
      <c r="O41" s="165">
        <v>2186482.9354613866</v>
      </c>
      <c r="P41" s="166">
        <f t="shared" si="4"/>
        <v>2156000.7545386138</v>
      </c>
      <c r="Q41" s="167">
        <f t="shared" si="5"/>
        <v>0.98605880684985059</v>
      </c>
      <c r="R41" s="165">
        <v>3716241.4300000006</v>
      </c>
      <c r="S41" s="166">
        <f t="shared" si="6"/>
        <v>626242.25999999978</v>
      </c>
      <c r="T41" s="170">
        <f t="shared" si="7"/>
        <v>0.16851495571427377</v>
      </c>
    </row>
    <row r="42" spans="1:20">
      <c r="A42" s="152">
        <v>440</v>
      </c>
      <c r="B42" s="480" t="e">
        <f>+VLOOKUP($A42,Master!$D$28:$G$224,4,FALSE)</f>
        <v>#N/A</v>
      </c>
      <c r="C42" s="481"/>
      <c r="D42" s="481"/>
      <c r="E42" s="481"/>
      <c r="F42" s="481"/>
      <c r="G42" s="165">
        <v>64354418.879999995</v>
      </c>
      <c r="H42" s="165">
        <v>10502963.32</v>
      </c>
      <c r="I42" s="166">
        <f t="shared" si="0"/>
        <v>53851455.559999995</v>
      </c>
      <c r="J42" s="167">
        <f t="shared" si="1"/>
        <v>5.1272630322772557</v>
      </c>
      <c r="K42" s="165">
        <v>12212230.590000002</v>
      </c>
      <c r="L42" s="166">
        <f t="shared" si="2"/>
        <v>52142188.289999992</v>
      </c>
      <c r="M42" s="168">
        <f t="shared" si="3"/>
        <v>4.2696694846801106</v>
      </c>
      <c r="N42" s="169">
        <v>6732420.6899999958</v>
      </c>
      <c r="O42" s="165">
        <v>862330.27666666661</v>
      </c>
      <c r="P42" s="166">
        <f t="shared" si="4"/>
        <v>5870090.4133333294</v>
      </c>
      <c r="Q42" s="167">
        <f t="shared" si="5"/>
        <v>6.8072414620812509</v>
      </c>
      <c r="R42" s="165">
        <v>4764124.82</v>
      </c>
      <c r="S42" s="166">
        <f t="shared" si="6"/>
        <v>1968295.8699999955</v>
      </c>
      <c r="T42" s="170">
        <f t="shared" si="7"/>
        <v>0.41314951735458427</v>
      </c>
    </row>
    <row r="43" spans="1:20">
      <c r="A43" s="152">
        <v>42</v>
      </c>
      <c r="B43" s="496" t="str">
        <f>+VLOOKUP($A43,Master!$D$28:$G$224,4,FALSE)</f>
        <v>Transferi za socijalnu zaštitu</v>
      </c>
      <c r="C43" s="497"/>
      <c r="D43" s="497"/>
      <c r="E43" s="497"/>
      <c r="F43" s="497"/>
      <c r="G43" s="195">
        <v>492148010.11999995</v>
      </c>
      <c r="H43" s="195">
        <v>498223398.96999997</v>
      </c>
      <c r="I43" s="196">
        <f t="shared" si="0"/>
        <v>-6075388.8500000238</v>
      </c>
      <c r="J43" s="197">
        <f t="shared" si="1"/>
        <v>-1.2194105821926371E-2</v>
      </c>
      <c r="K43" s="195">
        <v>482967420.4799999</v>
      </c>
      <c r="L43" s="196">
        <f t="shared" si="2"/>
        <v>9180589.6400000453</v>
      </c>
      <c r="M43" s="198">
        <f t="shared" si="3"/>
        <v>1.9008714150689165E-2</v>
      </c>
      <c r="N43" s="199">
        <v>42841697.649999999</v>
      </c>
      <c r="O43" s="195">
        <v>41226949.914166674</v>
      </c>
      <c r="P43" s="196">
        <f t="shared" si="4"/>
        <v>1614747.7358333245</v>
      </c>
      <c r="Q43" s="197">
        <f t="shared" si="5"/>
        <v>3.9167285942694807E-2</v>
      </c>
      <c r="R43" s="195">
        <v>43051593.350000001</v>
      </c>
      <c r="S43" s="196">
        <f t="shared" si="6"/>
        <v>-209895.70000000298</v>
      </c>
      <c r="T43" s="200">
        <f t="shared" si="7"/>
        <v>-4.875445568148784E-3</v>
      </c>
    </row>
    <row r="44" spans="1:20">
      <c r="A44" s="152">
        <v>421</v>
      </c>
      <c r="B44" s="480" t="str">
        <f>+VLOOKUP($A44,Master!$D$28:$G$224,4,FALSE)</f>
        <v>Prava iz oblasti socijalne zaštite</v>
      </c>
      <c r="C44" s="481"/>
      <c r="D44" s="481"/>
      <c r="E44" s="481"/>
      <c r="F44" s="481"/>
      <c r="G44" s="165">
        <v>61864914.019999996</v>
      </c>
      <c r="H44" s="165">
        <v>58645000</v>
      </c>
      <c r="I44" s="166">
        <f t="shared" si="0"/>
        <v>3219914.0199999958</v>
      </c>
      <c r="J44" s="167">
        <f t="shared" si="1"/>
        <v>5.4905175547787399E-2</v>
      </c>
      <c r="K44" s="165">
        <v>64036543.990000002</v>
      </c>
      <c r="L44" s="166">
        <f t="shared" si="2"/>
        <v>-2171629.9700000063</v>
      </c>
      <c r="M44" s="168">
        <f t="shared" si="3"/>
        <v>-3.391235433222517E-2</v>
      </c>
      <c r="N44" s="169">
        <v>5256058.13</v>
      </c>
      <c r="O44" s="165">
        <v>4887083.333333333</v>
      </c>
      <c r="P44" s="166">
        <f t="shared" si="4"/>
        <v>368974.79666666687</v>
      </c>
      <c r="Q44" s="167">
        <f t="shared" si="5"/>
        <v>7.5500001023105279E-2</v>
      </c>
      <c r="R44" s="165">
        <v>5578422.5699999994</v>
      </c>
      <c r="S44" s="166">
        <f t="shared" si="6"/>
        <v>-322364.43999999948</v>
      </c>
      <c r="T44" s="170">
        <f t="shared" si="7"/>
        <v>-5.7787741239545332E-2</v>
      </c>
    </row>
    <row r="45" spans="1:20">
      <c r="A45" s="152">
        <v>422</v>
      </c>
      <c r="B45" s="480" t="str">
        <f>+VLOOKUP($A45,Master!$D$28:$G$224,4,FALSE)</f>
        <v>Sredstva za tehnološke viškove</v>
      </c>
      <c r="C45" s="481"/>
      <c r="D45" s="481"/>
      <c r="E45" s="481"/>
      <c r="F45" s="481"/>
      <c r="G45" s="165">
        <v>22587777.399999995</v>
      </c>
      <c r="H45" s="165">
        <v>20758124</v>
      </c>
      <c r="I45" s="166">
        <f t="shared" si="0"/>
        <v>1829653.3999999948</v>
      </c>
      <c r="J45" s="167">
        <f t="shared" si="1"/>
        <v>8.8141558456823699E-2</v>
      </c>
      <c r="K45" s="165">
        <v>13086355.520000001</v>
      </c>
      <c r="L45" s="166">
        <f t="shared" si="2"/>
        <v>9501421.8799999934</v>
      </c>
      <c r="M45" s="168">
        <f t="shared" si="3"/>
        <v>0.72605561307568633</v>
      </c>
      <c r="N45" s="169">
        <v>3352388.2399999998</v>
      </c>
      <c r="O45" s="165">
        <v>1438177</v>
      </c>
      <c r="P45" s="166">
        <f t="shared" si="4"/>
        <v>1914211.2399999998</v>
      </c>
      <c r="Q45" s="167">
        <f t="shared" si="5"/>
        <v>1.3309983680729145</v>
      </c>
      <c r="R45" s="165">
        <v>1939799.67</v>
      </c>
      <c r="S45" s="166">
        <f t="shared" si="6"/>
        <v>1412588.5699999998</v>
      </c>
      <c r="T45" s="170">
        <f t="shared" si="7"/>
        <v>0.7282136355864004</v>
      </c>
    </row>
    <row r="46" spans="1:20">
      <c r="A46" s="152">
        <v>423</v>
      </c>
      <c r="B46" s="480" t="str">
        <f>+VLOOKUP($A46,Master!$D$28:$G$224,4,FALSE)</f>
        <v>Prava iz oblasti penzijskog i invalidskog osiguranja</v>
      </c>
      <c r="C46" s="481"/>
      <c r="D46" s="481"/>
      <c r="E46" s="481"/>
      <c r="F46" s="481"/>
      <c r="G46" s="165">
        <v>384390842.84999996</v>
      </c>
      <c r="H46" s="165">
        <v>397320274.96999997</v>
      </c>
      <c r="I46" s="166">
        <f t="shared" si="0"/>
        <v>-12929432.120000005</v>
      </c>
      <c r="J46" s="167">
        <f t="shared" si="1"/>
        <v>-3.2541586560052238E-2</v>
      </c>
      <c r="K46" s="165">
        <v>383189899.51999998</v>
      </c>
      <c r="L46" s="166">
        <f t="shared" si="2"/>
        <v>1200943.3299999833</v>
      </c>
      <c r="M46" s="168">
        <f t="shared" si="3"/>
        <v>3.1340683340148612E-3</v>
      </c>
      <c r="N46" s="169">
        <v>32063162.379999995</v>
      </c>
      <c r="O46" s="165">
        <v>33110022.91416667</v>
      </c>
      <c r="P46" s="166">
        <f t="shared" si="4"/>
        <v>-1046860.5341666751</v>
      </c>
      <c r="Q46" s="167">
        <f t="shared" si="5"/>
        <v>-3.1617632427513587E-2</v>
      </c>
      <c r="R46" s="165">
        <v>32148029.949999999</v>
      </c>
      <c r="S46" s="166">
        <f t="shared" si="6"/>
        <v>-84867.570000004023</v>
      </c>
      <c r="T46" s="170">
        <f t="shared" si="7"/>
        <v>-2.6398995562714189E-3</v>
      </c>
    </row>
    <row r="47" spans="1:20">
      <c r="A47" s="152">
        <v>424</v>
      </c>
      <c r="B47" s="480" t="str">
        <f>+VLOOKUP($A47,Master!$D$28:$G$224,4,FALSE)</f>
        <v>Ostala prava iz oblasti zdravstvene zaštite</v>
      </c>
      <c r="C47" s="481"/>
      <c r="D47" s="481"/>
      <c r="E47" s="481"/>
      <c r="F47" s="481"/>
      <c r="G47" s="165">
        <v>15215135.74</v>
      </c>
      <c r="H47" s="165">
        <v>14500000</v>
      </c>
      <c r="I47" s="166">
        <f t="shared" si="0"/>
        <v>715135.74000000022</v>
      </c>
      <c r="J47" s="167">
        <f t="shared" si="1"/>
        <v>4.931970620689663E-2</v>
      </c>
      <c r="K47" s="165">
        <v>14792096.09</v>
      </c>
      <c r="L47" s="166">
        <f t="shared" si="2"/>
        <v>423039.65000000037</v>
      </c>
      <c r="M47" s="168">
        <f t="shared" si="3"/>
        <v>2.8599033390946493E-2</v>
      </c>
      <c r="N47" s="169">
        <v>1426429.0600000005</v>
      </c>
      <c r="O47" s="165">
        <v>1208333.3333333333</v>
      </c>
      <c r="P47" s="166">
        <f t="shared" si="4"/>
        <v>218095.72666666727</v>
      </c>
      <c r="Q47" s="167">
        <f t="shared" si="5"/>
        <v>0.18049301517241423</v>
      </c>
      <c r="R47" s="165">
        <v>2021633.8499999989</v>
      </c>
      <c r="S47" s="166">
        <f t="shared" si="6"/>
        <v>-595204.78999999841</v>
      </c>
      <c r="T47" s="170">
        <f t="shared" si="7"/>
        <v>-0.29441770081164731</v>
      </c>
    </row>
    <row r="48" spans="1:20">
      <c r="A48" s="152">
        <v>425</v>
      </c>
      <c r="B48" s="480" t="str">
        <f>+VLOOKUP($A48,Master!$D$28:$G$224,4,FALSE)</f>
        <v>Ostala prava iz zdravstvenog osiguranja</v>
      </c>
      <c r="C48" s="481"/>
      <c r="D48" s="481"/>
      <c r="E48" s="481"/>
      <c r="F48" s="481"/>
      <c r="G48" s="165">
        <v>8089340.1100000003</v>
      </c>
      <c r="H48" s="165">
        <v>7000000</v>
      </c>
      <c r="I48" s="166">
        <f t="shared" si="0"/>
        <v>1089340.1100000003</v>
      </c>
      <c r="J48" s="167">
        <f t="shared" si="1"/>
        <v>0.15562001571428574</v>
      </c>
      <c r="K48" s="165">
        <v>7862525.3599999994</v>
      </c>
      <c r="L48" s="166">
        <f t="shared" si="2"/>
        <v>226814.75000000093</v>
      </c>
      <c r="M48" s="168">
        <f t="shared" si="3"/>
        <v>2.8847569911049753E-2</v>
      </c>
      <c r="N48" s="169">
        <v>743659.84</v>
      </c>
      <c r="O48" s="165">
        <v>583333.33333333326</v>
      </c>
      <c r="P48" s="166">
        <f t="shared" si="4"/>
        <v>160326.50666666671</v>
      </c>
      <c r="Q48" s="167">
        <f t="shared" si="5"/>
        <v>0.27484544000000022</v>
      </c>
      <c r="R48" s="165">
        <v>1363707.3099999998</v>
      </c>
      <c r="S48" s="166">
        <f t="shared" si="6"/>
        <v>-620047.46999999986</v>
      </c>
      <c r="T48" s="170">
        <f t="shared" si="7"/>
        <v>-0.45467782232537857</v>
      </c>
    </row>
    <row r="49" spans="1:20">
      <c r="A49" s="152">
        <v>43</v>
      </c>
      <c r="B49" s="494" t="str">
        <f>+VLOOKUP($A49,Master!$D$28:$G$224,4,FALSE)</f>
        <v xml:space="preserve">Transferi institucijama, pojedincima, nevladinom i javnom sektoru </v>
      </c>
      <c r="C49" s="495"/>
      <c r="D49" s="495"/>
      <c r="E49" s="495"/>
      <c r="F49" s="495"/>
      <c r="G49" s="177">
        <v>99049746.079999998</v>
      </c>
      <c r="H49" s="177">
        <v>101040047.61999999</v>
      </c>
      <c r="I49" s="178">
        <f t="shared" si="0"/>
        <v>-1990301.5399999917</v>
      </c>
      <c r="J49" s="179">
        <f t="shared" si="1"/>
        <v>-1.969814530853442E-2</v>
      </c>
      <c r="K49" s="177">
        <v>94307026.210000023</v>
      </c>
      <c r="L49" s="178">
        <f t="shared" si="2"/>
        <v>4742719.869999975</v>
      </c>
      <c r="M49" s="180">
        <f t="shared" si="3"/>
        <v>5.0290207003654608E-2</v>
      </c>
      <c r="N49" s="181">
        <v>11500398.329999996</v>
      </c>
      <c r="O49" s="177">
        <v>8287650.975182116</v>
      </c>
      <c r="P49" s="178">
        <f t="shared" si="4"/>
        <v>3212747.3548178803</v>
      </c>
      <c r="Q49" s="179">
        <f t="shared" si="5"/>
        <v>0.38765476061174042</v>
      </c>
      <c r="R49" s="177">
        <v>17851748.629999999</v>
      </c>
      <c r="S49" s="178">
        <f t="shared" si="6"/>
        <v>-6351350.3000000026</v>
      </c>
      <c r="T49" s="182">
        <f t="shared" si="7"/>
        <v>-0.35578309058903679</v>
      </c>
    </row>
    <row r="50" spans="1:20">
      <c r="A50" s="152">
        <v>44</v>
      </c>
      <c r="B50" s="494" t="str">
        <f>+VLOOKUP($A50,Master!$D$28:$G$224,4,FALSE)</f>
        <v>Kapitalni izdaci</v>
      </c>
      <c r="C50" s="495"/>
      <c r="D50" s="495"/>
      <c r="E50" s="495"/>
      <c r="F50" s="495"/>
      <c r="G50" s="177">
        <v>75152374.330000043</v>
      </c>
      <c r="H50" s="177">
        <v>101820500</v>
      </c>
      <c r="I50" s="178">
        <f t="shared" si="0"/>
        <v>-26668125.669999957</v>
      </c>
      <c r="J50" s="179">
        <f t="shared" si="1"/>
        <v>-0.26191312820109858</v>
      </c>
      <c r="K50" s="177">
        <v>77219227.430000037</v>
      </c>
      <c r="L50" s="178">
        <f t="shared" si="2"/>
        <v>-2066853.099999994</v>
      </c>
      <c r="M50" s="180">
        <f t="shared" si="3"/>
        <v>-2.6766042199445894E-2</v>
      </c>
      <c r="N50" s="181">
        <v>17985062.270000018</v>
      </c>
      <c r="O50" s="177">
        <v>7522541.6666666651</v>
      </c>
      <c r="P50" s="178">
        <f t="shared" si="4"/>
        <v>10462520.603333354</v>
      </c>
      <c r="Q50" s="179">
        <f t="shared" si="5"/>
        <v>1.3908225526611715</v>
      </c>
      <c r="R50" s="177">
        <v>18659152.394166682</v>
      </c>
      <c r="S50" s="178">
        <f t="shared" si="6"/>
        <v>-674090.12416666374</v>
      </c>
      <c r="T50" s="182">
        <f t="shared" si="7"/>
        <v>-3.612651367686992E-2</v>
      </c>
    </row>
    <row r="51" spans="1:20">
      <c r="A51" s="152">
        <v>451</v>
      </c>
      <c r="B51" s="498" t="str">
        <f>+VLOOKUP($A51,Master!$D$28:$G$224,4,FALSE)</f>
        <v>Pozajmice i krediti</v>
      </c>
      <c r="C51" s="499"/>
      <c r="D51" s="499"/>
      <c r="E51" s="499"/>
      <c r="F51" s="499"/>
      <c r="G51" s="165">
        <v>2484899.7699999996</v>
      </c>
      <c r="H51" s="165">
        <v>2139999.9999999995</v>
      </c>
      <c r="I51" s="166">
        <f t="shared" si="0"/>
        <v>344899.77</v>
      </c>
      <c r="J51" s="167">
        <f t="shared" si="1"/>
        <v>0.16116811682242993</v>
      </c>
      <c r="K51" s="165">
        <v>2752781.98</v>
      </c>
      <c r="L51" s="166">
        <f t="shared" si="2"/>
        <v>-267882.21000000043</v>
      </c>
      <c r="M51" s="168">
        <f t="shared" si="3"/>
        <v>-9.7313267794640446E-2</v>
      </c>
      <c r="N51" s="169">
        <v>599222.64999999991</v>
      </c>
      <c r="O51" s="165">
        <v>178333.33333333334</v>
      </c>
      <c r="P51" s="166">
        <f t="shared" si="4"/>
        <v>420889.31666666653</v>
      </c>
      <c r="Q51" s="167">
        <f t="shared" si="5"/>
        <v>2.3601270093457938</v>
      </c>
      <c r="R51" s="165">
        <v>828836.39999999991</v>
      </c>
      <c r="S51" s="166">
        <f t="shared" si="6"/>
        <v>-229613.75</v>
      </c>
      <c r="T51" s="170">
        <f t="shared" si="7"/>
        <v>-0.27703145035618615</v>
      </c>
    </row>
    <row r="52" spans="1:20">
      <c r="A52" s="152">
        <v>47</v>
      </c>
      <c r="B52" s="498" t="str">
        <f>+VLOOKUP($A52,Master!$D$28:$G$224,4,FALSE)</f>
        <v>Rezerve</v>
      </c>
      <c r="C52" s="499"/>
      <c r="D52" s="499"/>
      <c r="E52" s="499"/>
      <c r="F52" s="499"/>
      <c r="G52" s="165">
        <v>13532542.719999999</v>
      </c>
      <c r="H52" s="165">
        <v>8854649.7699999977</v>
      </c>
      <c r="I52" s="166">
        <f t="shared" si="0"/>
        <v>4677892.9500000011</v>
      </c>
      <c r="J52" s="167">
        <f t="shared" si="1"/>
        <v>0.52829790804927601</v>
      </c>
      <c r="K52" s="165">
        <v>14126844.789999999</v>
      </c>
      <c r="L52" s="166">
        <f t="shared" si="2"/>
        <v>-594302.0700000003</v>
      </c>
      <c r="M52" s="168">
        <f t="shared" si="3"/>
        <v>-4.2068988428377918E-2</v>
      </c>
      <c r="N52" s="169">
        <v>2586424.5499999998</v>
      </c>
      <c r="O52" s="165">
        <v>737887.48083333333</v>
      </c>
      <c r="P52" s="166">
        <f t="shared" si="4"/>
        <v>1848537.0691666664</v>
      </c>
      <c r="Q52" s="167">
        <f t="shared" si="5"/>
        <v>2.5051747281022045</v>
      </c>
      <c r="R52" s="165">
        <v>1306027.21</v>
      </c>
      <c r="S52" s="166">
        <f t="shared" si="6"/>
        <v>1280397.3399999999</v>
      </c>
      <c r="T52" s="170">
        <f t="shared" si="7"/>
        <v>0.98037569982940842</v>
      </c>
    </row>
    <row r="53" spans="1:20" ht="15.75" thickBot="1">
      <c r="A53" s="152">
        <v>462</v>
      </c>
      <c r="B53" s="500" t="str">
        <f>+VLOOKUP($A53,Master!$D$28:$G$224,4,FALSE)</f>
        <v>Otplata garancija</v>
      </c>
      <c r="C53" s="501"/>
      <c r="D53" s="501"/>
      <c r="E53" s="501"/>
      <c r="F53" s="501"/>
      <c r="G53" s="201">
        <v>15258930.949999999</v>
      </c>
      <c r="H53" s="201">
        <v>0</v>
      </c>
      <c r="I53" s="202">
        <f t="shared" si="0"/>
        <v>15258930.949999999</v>
      </c>
      <c r="J53" s="203" t="str">
        <f t="shared" si="1"/>
        <v>…</v>
      </c>
      <c r="K53" s="201">
        <v>107230592.5</v>
      </c>
      <c r="L53" s="202">
        <f t="shared" si="2"/>
        <v>-91971661.549999997</v>
      </c>
      <c r="M53" s="204">
        <f t="shared" si="3"/>
        <v>-0.857699835520353</v>
      </c>
      <c r="N53" s="205">
        <v>0</v>
      </c>
      <c r="O53" s="201">
        <v>0</v>
      </c>
      <c r="P53" s="202">
        <f t="shared" si="4"/>
        <v>0</v>
      </c>
      <c r="Q53" s="203" t="str">
        <f t="shared" si="5"/>
        <v>…</v>
      </c>
      <c r="R53" s="201">
        <v>575548.03</v>
      </c>
      <c r="S53" s="202">
        <f t="shared" si="6"/>
        <v>-575548.03</v>
      </c>
      <c r="T53" s="206">
        <f t="shared" si="7"/>
        <v>-1</v>
      </c>
    </row>
    <row r="54" spans="1:20" ht="15.75" thickBot="1">
      <c r="A54" s="146">
        <v>4630</v>
      </c>
      <c r="B54" s="500" t="str">
        <f>+VLOOKUP($A54,Master!$D$28:$G$224,4,FALSE)</f>
        <v>Otplata obaveza iz prethodnog perioda</v>
      </c>
      <c r="C54" s="501"/>
      <c r="D54" s="501"/>
      <c r="E54" s="501"/>
      <c r="F54" s="501"/>
      <c r="G54" s="201">
        <v>65272880.160000011</v>
      </c>
      <c r="H54" s="201">
        <v>0</v>
      </c>
      <c r="I54" s="202">
        <f>+G54-H54</f>
        <v>65272880.160000011</v>
      </c>
      <c r="J54" s="203" t="str">
        <f>+IF(ISNUMBER(G54/H54-1),G54/H54-1,"…")</f>
        <v>…</v>
      </c>
      <c r="K54" s="201">
        <v>60543190.100000016</v>
      </c>
      <c r="L54" s="202">
        <f>+G54-K54</f>
        <v>4729690.0599999949</v>
      </c>
      <c r="M54" s="204">
        <f>+IF(ISNUMBER(G54/K54-1),G54/K54-1,"…")</f>
        <v>7.8120925775267303E-2</v>
      </c>
      <c r="N54" s="205">
        <v>18916387.729999989</v>
      </c>
      <c r="O54" s="201">
        <v>0</v>
      </c>
      <c r="P54" s="202">
        <f>+N54-O54</f>
        <v>18916387.729999989</v>
      </c>
      <c r="Q54" s="203" t="str">
        <f>+IF(ISNUMBER(N54/O54-O592),N54/O54-1,"…")</f>
        <v>…</v>
      </c>
      <c r="R54" s="201">
        <v>7480893.1499999976</v>
      </c>
      <c r="S54" s="202">
        <f>+N54-R54</f>
        <v>11435494.579999991</v>
      </c>
      <c r="T54" s="206">
        <f>+IF(ISNUMBER(N54/R54-1),N54/R54-1,"…")</f>
        <v>1.5286269100100696</v>
      </c>
    </row>
    <row r="55" spans="1:20" ht="15.75" thickBot="1">
      <c r="A55" s="146">
        <v>1005</v>
      </c>
      <c r="B55" s="500" t="str">
        <f>+VLOOKUP($A55,Master!$D$28:$G$226,4,FALSE)</f>
        <v>Neto povećanje obaveza</v>
      </c>
      <c r="C55" s="501"/>
      <c r="D55" s="501"/>
      <c r="E55" s="501"/>
      <c r="F55" s="501"/>
      <c r="G55" s="201">
        <v>0</v>
      </c>
      <c r="H55" s="201">
        <v>0</v>
      </c>
      <c r="I55" s="202">
        <f>+G55-H55</f>
        <v>0</v>
      </c>
      <c r="J55" s="203" t="str">
        <f>+IF(ISNUMBER(G55/H55-1),G55/H55-1,"…")</f>
        <v>…</v>
      </c>
      <c r="K55" s="201">
        <v>14438105.227299999</v>
      </c>
      <c r="L55" s="202">
        <f>+G55-K55</f>
        <v>-14438105.227299999</v>
      </c>
      <c r="M55" s="204">
        <f>+IF(ISNUMBER(G55/K55-1),G55/K55-1,"…")</f>
        <v>-1</v>
      </c>
      <c r="N55" s="205">
        <v>0</v>
      </c>
      <c r="O55" s="201">
        <v>0</v>
      </c>
      <c r="P55" s="202">
        <f>+N55-O55</f>
        <v>0</v>
      </c>
      <c r="Q55" s="203" t="str">
        <f>+IF(ISNUMBER(N55/O55-O593),N55/O55-1,"…")</f>
        <v>…</v>
      </c>
      <c r="R55" s="201">
        <v>14438105.227299999</v>
      </c>
      <c r="S55" s="202">
        <f>+N55-R55</f>
        <v>-14438105.227299999</v>
      </c>
      <c r="T55" s="206">
        <f>+IF(ISNUMBER(N55/R55-1),N55/R55-1,"…")</f>
        <v>-1</v>
      </c>
    </row>
    <row r="56" spans="1:20" ht="15.75" thickBot="1">
      <c r="A56" s="146">
        <v>1000</v>
      </c>
      <c r="B56" s="502" t="str">
        <f>+VLOOKUP($A56,Master!$D$28:$G$224,4,FALSE)</f>
        <v>Suficit / deficit</v>
      </c>
      <c r="C56" s="503"/>
      <c r="D56" s="503"/>
      <c r="E56" s="503"/>
      <c r="F56" s="503"/>
      <c r="G56" s="153">
        <v>-102571416.25000001</v>
      </c>
      <c r="H56" s="153">
        <v>-61509737.965015844</v>
      </c>
      <c r="I56" s="154">
        <f t="shared" si="0"/>
        <v>-41061678.284984171</v>
      </c>
      <c r="J56" s="155">
        <f t="shared" si="1"/>
        <v>0.66756386295025893</v>
      </c>
      <c r="K56" s="153">
        <v>-215791311.3872999</v>
      </c>
      <c r="L56" s="154">
        <f t="shared" si="2"/>
        <v>113219895.13729988</v>
      </c>
      <c r="M56" s="156">
        <f t="shared" si="3"/>
        <v>-0.52467309461822609</v>
      </c>
      <c r="N56" s="157">
        <v>-18669590.289999902</v>
      </c>
      <c r="O56" s="153">
        <v>34982925.121417165</v>
      </c>
      <c r="P56" s="154">
        <f t="shared" si="4"/>
        <v>-53652515.411417067</v>
      </c>
      <c r="Q56" s="155">
        <f t="shared" si="5"/>
        <v>-1.5336772218218553</v>
      </c>
      <c r="R56" s="153">
        <v>-29741466.94146667</v>
      </c>
      <c r="S56" s="154">
        <f t="shared" si="6"/>
        <v>11071876.651466768</v>
      </c>
      <c r="T56" s="158">
        <f t="shared" si="7"/>
        <v>-0.37227069778558708</v>
      </c>
    </row>
    <row r="57" spans="1:20" ht="15.75" thickBot="1">
      <c r="A57" s="146">
        <v>1001</v>
      </c>
      <c r="B57" s="504" t="str">
        <f>+VLOOKUP($A57,Master!$D$28:$G$224,4,FALSE)</f>
        <v>Primarni suficit/deficit</v>
      </c>
      <c r="C57" s="505"/>
      <c r="D57" s="505"/>
      <c r="E57" s="505"/>
      <c r="F57" s="505"/>
      <c r="G57" s="207">
        <v>-27589445.31000001</v>
      </c>
      <c r="H57" s="207">
        <v>11767452.737170577</v>
      </c>
      <c r="I57" s="208">
        <f t="shared" si="0"/>
        <v>-39356898.047170587</v>
      </c>
      <c r="J57" s="209">
        <f t="shared" si="1"/>
        <v>-3.3445554383109211</v>
      </c>
      <c r="K57" s="207">
        <v>-147868535.8472999</v>
      </c>
      <c r="L57" s="208">
        <f t="shared" si="2"/>
        <v>120279090.5372999</v>
      </c>
      <c r="M57" s="210">
        <f t="shared" si="3"/>
        <v>-0.81341909452264449</v>
      </c>
      <c r="N57" s="211">
        <v>-12993472.749999901</v>
      </c>
      <c r="O57" s="207">
        <v>41280038.632250495</v>
      </c>
      <c r="P57" s="208">
        <f t="shared" si="4"/>
        <v>-54273511.382250398</v>
      </c>
      <c r="Q57" s="209">
        <f t="shared" si="5"/>
        <v>-1.3147640646791596</v>
      </c>
      <c r="R57" s="207">
        <v>-24129600.80146667</v>
      </c>
      <c r="S57" s="208">
        <f t="shared" si="6"/>
        <v>11136128.051466769</v>
      </c>
      <c r="T57" s="212">
        <f t="shared" si="7"/>
        <v>-0.46151314906087804</v>
      </c>
    </row>
    <row r="58" spans="1:20">
      <c r="A58" s="146">
        <v>46</v>
      </c>
      <c r="B58" s="496" t="str">
        <f>+VLOOKUP($A58,Master!$D$28:$G$224,4,FALSE)</f>
        <v>Otplata dugova</v>
      </c>
      <c r="C58" s="497"/>
      <c r="D58" s="497"/>
      <c r="E58" s="497"/>
      <c r="F58" s="497"/>
      <c r="G58" s="195">
        <v>209750952.28</v>
      </c>
      <c r="H58" s="195">
        <v>171426905.49000001</v>
      </c>
      <c r="I58" s="196">
        <f t="shared" si="0"/>
        <v>38324046.789999992</v>
      </c>
      <c r="J58" s="197">
        <f t="shared" si="1"/>
        <v>0.22355911215019608</v>
      </c>
      <c r="K58" s="195">
        <v>174025451.75</v>
      </c>
      <c r="L58" s="196">
        <f t="shared" si="2"/>
        <v>35725500.530000001</v>
      </c>
      <c r="M58" s="198">
        <f t="shared" si="3"/>
        <v>0.20528894004149589</v>
      </c>
      <c r="N58" s="199">
        <v>31216208.469999999</v>
      </c>
      <c r="O58" s="195">
        <v>14285575.4575</v>
      </c>
      <c r="P58" s="196">
        <f t="shared" si="4"/>
        <v>16930633.012499999</v>
      </c>
      <c r="Q58" s="197">
        <f t="shared" si="5"/>
        <v>1.1851558281897092</v>
      </c>
      <c r="R58" s="195">
        <v>64186408.939999998</v>
      </c>
      <c r="S58" s="196">
        <f t="shared" si="6"/>
        <v>-32970200.469999999</v>
      </c>
      <c r="T58" s="200">
        <f t="shared" si="7"/>
        <v>-0.51366326632823145</v>
      </c>
    </row>
    <row r="59" spans="1:20">
      <c r="A59" s="146">
        <v>4611</v>
      </c>
      <c r="B59" s="522" t="str">
        <f>+VLOOKUP($A59,Master!$D$28:$G$224,4,FALSE)</f>
        <v>Otplata hartija od vrijednosti i kredita rezidentima</v>
      </c>
      <c r="C59" s="523"/>
      <c r="D59" s="523"/>
      <c r="E59" s="523"/>
      <c r="F59" s="523"/>
      <c r="G59" s="213">
        <v>99756836.799999982</v>
      </c>
      <c r="H59" s="213">
        <v>30008345.269999992</v>
      </c>
      <c r="I59" s="214">
        <f t="shared" si="0"/>
        <v>69748491.529999986</v>
      </c>
      <c r="J59" s="215">
        <f t="shared" si="1"/>
        <v>2.3243031530875213</v>
      </c>
      <c r="K59" s="213">
        <v>107621020.41999999</v>
      </c>
      <c r="L59" s="214">
        <f t="shared" si="2"/>
        <v>-7864183.6200000048</v>
      </c>
      <c r="M59" s="216">
        <f t="shared" si="3"/>
        <v>-7.3072933050712385E-2</v>
      </c>
      <c r="N59" s="217">
        <v>9805053.8499999996</v>
      </c>
      <c r="O59" s="213">
        <v>2500695.4391666665</v>
      </c>
      <c r="P59" s="214">
        <f t="shared" si="4"/>
        <v>7304358.4108333327</v>
      </c>
      <c r="Q59" s="215">
        <f t="shared" si="5"/>
        <v>2.9209308324517291</v>
      </c>
      <c r="R59" s="213">
        <v>48820983.07</v>
      </c>
      <c r="S59" s="214">
        <f t="shared" si="6"/>
        <v>-39015929.219999999</v>
      </c>
      <c r="T59" s="218">
        <f t="shared" si="7"/>
        <v>-0.79916312139922674</v>
      </c>
    </row>
    <row r="60" spans="1:20">
      <c r="A60" s="146">
        <v>4612</v>
      </c>
      <c r="B60" s="498" t="str">
        <f>+VLOOKUP($A60,Master!$D$28:$G$224,4,FALSE)</f>
        <v>Otplata hartija od vrijednosti i kredita nerezidentima</v>
      </c>
      <c r="C60" s="499"/>
      <c r="D60" s="499"/>
      <c r="E60" s="499"/>
      <c r="F60" s="499"/>
      <c r="G60" s="213">
        <v>109994115.48000002</v>
      </c>
      <c r="H60" s="213">
        <v>108080400.24999999</v>
      </c>
      <c r="I60" s="214">
        <f t="shared" si="0"/>
        <v>1913715.230000034</v>
      </c>
      <c r="J60" s="215">
        <f t="shared" si="1"/>
        <v>1.7706403987896246E-2</v>
      </c>
      <c r="K60" s="213">
        <v>66404431.329999998</v>
      </c>
      <c r="L60" s="214">
        <f t="shared" si="2"/>
        <v>43589684.150000021</v>
      </c>
      <c r="M60" s="216">
        <f t="shared" si="3"/>
        <v>0.65642733891325711</v>
      </c>
      <c r="N60" s="217">
        <v>21411154.620000001</v>
      </c>
      <c r="O60" s="213">
        <v>9006700.020833334</v>
      </c>
      <c r="P60" s="214">
        <f t="shared" si="4"/>
        <v>12404454.599166667</v>
      </c>
      <c r="Q60" s="215">
        <f t="shared" si="5"/>
        <v>1.3772474458429849</v>
      </c>
      <c r="R60" s="213">
        <v>15365425.870000001</v>
      </c>
      <c r="S60" s="214">
        <f t="shared" si="6"/>
        <v>6045728.75</v>
      </c>
      <c r="T60" s="218">
        <f t="shared" si="7"/>
        <v>0.39346314258714399</v>
      </c>
    </row>
    <row r="61" spans="1:20" ht="15.75" thickBot="1">
      <c r="A61" s="146" t="s">
        <v>686</v>
      </c>
      <c r="B61" s="256" t="str">
        <f>+B54</f>
        <v>Otplata obaveza iz prethodnog perioda</v>
      </c>
      <c r="C61" s="257"/>
      <c r="D61" s="257"/>
      <c r="E61" s="257"/>
      <c r="F61" s="257"/>
      <c r="G61" s="213"/>
      <c r="H61" s="213">
        <v>33338159.969999988</v>
      </c>
      <c r="I61" s="214">
        <f>+G61-H61</f>
        <v>-33338159.969999988</v>
      </c>
      <c r="J61" s="215">
        <f>+IF(ISNUMBER(G61/H61-1),G61/H61-1,"…")</f>
        <v>-1</v>
      </c>
      <c r="K61" s="213"/>
      <c r="L61" s="214">
        <f>+G61-K61</f>
        <v>0</v>
      </c>
      <c r="M61" s="216" t="str">
        <f>+IF(ISNUMBER(G61/K61-1),G61/K61-1,"…")</f>
        <v>…</v>
      </c>
      <c r="N61" s="217"/>
      <c r="O61" s="213">
        <v>2778179.9974999996</v>
      </c>
      <c r="P61" s="214"/>
      <c r="Q61" s="215"/>
      <c r="R61" s="213"/>
      <c r="S61" s="214"/>
      <c r="T61" s="218"/>
    </row>
    <row r="62" spans="1:20" ht="15.75" thickBot="1">
      <c r="A62" s="146">
        <v>1002</v>
      </c>
      <c r="B62" s="524" t="str">
        <f>+VLOOKUP($A62,Master!$D$28:$G$224,4,FALSE)</f>
        <v>Nedostajuća sredstva</v>
      </c>
      <c r="C62" s="525"/>
      <c r="D62" s="525"/>
      <c r="E62" s="525"/>
      <c r="F62" s="525"/>
      <c r="G62" s="219">
        <v>-312322368.52999997</v>
      </c>
      <c r="H62" s="219">
        <v>-232936643.45501581</v>
      </c>
      <c r="I62" s="220">
        <f t="shared" si="0"/>
        <v>-79385725.074984163</v>
      </c>
      <c r="J62" s="221">
        <f t="shared" si="1"/>
        <v>0.34080393663058417</v>
      </c>
      <c r="K62" s="219">
        <v>-389816763.1372999</v>
      </c>
      <c r="L62" s="220">
        <f t="shared" si="2"/>
        <v>77494394.607299924</v>
      </c>
      <c r="M62" s="222">
        <f t="shared" si="3"/>
        <v>-0.19879697831261589</v>
      </c>
      <c r="N62" s="223">
        <v>-49885798.759999901</v>
      </c>
      <c r="O62" s="219">
        <v>20697349.663917165</v>
      </c>
      <c r="P62" s="220">
        <f t="shared" si="4"/>
        <v>-70583148.42391707</v>
      </c>
      <c r="Q62" s="221">
        <f t="shared" si="5"/>
        <v>-3.4102505668621221</v>
      </c>
      <c r="R62" s="219">
        <v>-93927875.881466672</v>
      </c>
      <c r="S62" s="220">
        <f t="shared" si="6"/>
        <v>44042077.121466771</v>
      </c>
      <c r="T62" s="224">
        <f t="shared" si="7"/>
        <v>-0.46889250617192879</v>
      </c>
    </row>
    <row r="63" spans="1:20" ht="15.75" thickBot="1">
      <c r="A63" s="146">
        <v>1003</v>
      </c>
      <c r="B63" s="488" t="str">
        <f>+VLOOKUP($A63,Master!$D$28:$G$224,4,FALSE)</f>
        <v>Finansiranje</v>
      </c>
      <c r="C63" s="489"/>
      <c r="D63" s="489"/>
      <c r="E63" s="489"/>
      <c r="F63" s="489"/>
      <c r="G63" s="153">
        <v>312322368.52999997</v>
      </c>
      <c r="H63" s="153">
        <v>232936643.45501578</v>
      </c>
      <c r="I63" s="154">
        <f t="shared" si="0"/>
        <v>79385725.074984193</v>
      </c>
      <c r="J63" s="155">
        <f t="shared" si="1"/>
        <v>0.34080393663058417</v>
      </c>
      <c r="K63" s="153">
        <v>389816763.1372999</v>
      </c>
      <c r="L63" s="154">
        <f t="shared" si="2"/>
        <v>-77494394.607299924</v>
      </c>
      <c r="M63" s="156">
        <f t="shared" si="3"/>
        <v>-0.19879697831261589</v>
      </c>
      <c r="N63" s="157">
        <v>49885798.759999901</v>
      </c>
      <c r="O63" s="153">
        <v>-20697349.663917169</v>
      </c>
      <c r="P63" s="154">
        <f t="shared" si="4"/>
        <v>70583148.42391707</v>
      </c>
      <c r="Q63" s="155">
        <f t="shared" si="5"/>
        <v>-3.4102505668621217</v>
      </c>
      <c r="R63" s="153">
        <v>93927875.881466672</v>
      </c>
      <c r="S63" s="154">
        <f t="shared" si="6"/>
        <v>-44042077.121466771</v>
      </c>
      <c r="T63" s="158">
        <f t="shared" si="7"/>
        <v>-0.46889250617192879</v>
      </c>
    </row>
    <row r="64" spans="1:20">
      <c r="A64" s="146">
        <v>7511</v>
      </c>
      <c r="B64" s="522" t="str">
        <f>+VLOOKUP($A64,Master!$D$28:$G$224,4,FALSE)</f>
        <v>Pozajmice i krediti od domaćih izvora</v>
      </c>
      <c r="C64" s="523"/>
      <c r="D64" s="523"/>
      <c r="E64" s="523"/>
      <c r="F64" s="523"/>
      <c r="G64" s="213">
        <v>104410759.67</v>
      </c>
      <c r="H64" s="213">
        <v>0</v>
      </c>
      <c r="I64" s="214">
        <f t="shared" si="0"/>
        <v>104410759.67</v>
      </c>
      <c r="J64" s="215" t="str">
        <f t="shared" si="1"/>
        <v>…</v>
      </c>
      <c r="K64" s="213">
        <v>145350142</v>
      </c>
      <c r="L64" s="214">
        <f t="shared" si="2"/>
        <v>-40939382.329999998</v>
      </c>
      <c r="M64" s="216">
        <f t="shared" si="3"/>
        <v>-0.28166042197605834</v>
      </c>
      <c r="N64" s="217">
        <v>6000000</v>
      </c>
      <c r="O64" s="213">
        <v>0</v>
      </c>
      <c r="P64" s="214">
        <f t="shared" si="4"/>
        <v>6000000</v>
      </c>
      <c r="Q64" s="215" t="str">
        <f t="shared" si="5"/>
        <v>…</v>
      </c>
      <c r="R64" s="213">
        <v>20000000</v>
      </c>
      <c r="S64" s="214">
        <f t="shared" si="6"/>
        <v>-14000000</v>
      </c>
      <c r="T64" s="218">
        <f t="shared" si="7"/>
        <v>-0.7</v>
      </c>
    </row>
    <row r="65" spans="1:20">
      <c r="A65" s="146">
        <v>7512</v>
      </c>
      <c r="B65" s="498" t="str">
        <f>+VLOOKUP($A65,Master!$D$28:$G$224,4,FALSE)</f>
        <v>Pozajmice i krediti od inostranih izvora</v>
      </c>
      <c r="C65" s="499"/>
      <c r="D65" s="499"/>
      <c r="E65" s="499"/>
      <c r="F65" s="499"/>
      <c r="G65" s="213">
        <v>205747503.70999998</v>
      </c>
      <c r="H65" s="213">
        <v>227975575.86282948</v>
      </c>
      <c r="I65" s="214">
        <f t="shared" si="0"/>
        <v>-22228072.152829498</v>
      </c>
      <c r="J65" s="215">
        <f t="shared" si="1"/>
        <v>-9.7501989275394552E-2</v>
      </c>
      <c r="K65" s="213">
        <v>188517208.25000003</v>
      </c>
      <c r="L65" s="214">
        <f t="shared" si="2"/>
        <v>17230295.459999949</v>
      </c>
      <c r="M65" s="216">
        <f t="shared" si="3"/>
        <v>9.1399059109501524E-2</v>
      </c>
      <c r="N65" s="217">
        <v>991400.6100000001</v>
      </c>
      <c r="O65" s="213">
        <v>18997964.655235786</v>
      </c>
      <c r="P65" s="214">
        <f t="shared" si="4"/>
        <v>-18006564.045235787</v>
      </c>
      <c r="Q65" s="215">
        <f t="shared" si="5"/>
        <v>-0.94781543033733495</v>
      </c>
      <c r="R65" s="213">
        <v>83544900.230000019</v>
      </c>
      <c r="S65" s="214">
        <f t="shared" si="6"/>
        <v>-82553499.62000002</v>
      </c>
      <c r="T65" s="218">
        <f t="shared" si="7"/>
        <v>-0.98813331984034136</v>
      </c>
    </row>
    <row r="66" spans="1:20">
      <c r="A66" s="146">
        <v>72</v>
      </c>
      <c r="B66" s="498" t="str">
        <f>+VLOOKUP($A66,Master!$D$28:$G$224,4,FALSE)</f>
        <v>Primici od prodaje imovine</v>
      </c>
      <c r="C66" s="499"/>
      <c r="D66" s="499"/>
      <c r="E66" s="499"/>
      <c r="F66" s="499"/>
      <c r="G66" s="213">
        <v>3918918.72</v>
      </c>
      <c r="H66" s="213">
        <v>5000000</v>
      </c>
      <c r="I66" s="214">
        <f t="shared" si="0"/>
        <v>-1081081.2799999998</v>
      </c>
      <c r="J66" s="215">
        <f t="shared" si="1"/>
        <v>-0.21621625599999994</v>
      </c>
      <c r="K66" s="213">
        <v>11948846.35</v>
      </c>
      <c r="L66" s="214">
        <f t="shared" si="2"/>
        <v>-8029927.629999999</v>
      </c>
      <c r="M66" s="216">
        <f t="shared" si="3"/>
        <v>-0.67202534828812155</v>
      </c>
      <c r="N66" s="217">
        <v>462623.71</v>
      </c>
      <c r="O66" s="213">
        <v>416666.66666666669</v>
      </c>
      <c r="P66" s="214">
        <f t="shared" si="4"/>
        <v>45957.043333333335</v>
      </c>
      <c r="Q66" s="215">
        <f t="shared" si="5"/>
        <v>0.11029690399999992</v>
      </c>
      <c r="R66" s="213">
        <v>27299.41</v>
      </c>
      <c r="S66" s="214">
        <f t="shared" si="6"/>
        <v>435324.30000000005</v>
      </c>
      <c r="T66" s="218">
        <f t="shared" si="7"/>
        <v>15.946289681718397</v>
      </c>
    </row>
    <row r="67" spans="1:20" ht="15.75" thickBot="1">
      <c r="A67" s="146">
        <v>1004</v>
      </c>
      <c r="B67" s="225" t="str">
        <f>+VLOOKUP($A67,Master!$D$28:$G$224,4,FALSE)</f>
        <v>Povećanje / smanjenje depozita</v>
      </c>
      <c r="C67" s="226"/>
      <c r="D67" s="226"/>
      <c r="E67" s="226"/>
      <c r="F67" s="226"/>
      <c r="G67" s="227">
        <v>-1754813.5699999332</v>
      </c>
      <c r="H67" s="227">
        <v>-38932.407813630998</v>
      </c>
      <c r="I67" s="228">
        <f t="shared" si="0"/>
        <v>-1715881.1621863022</v>
      </c>
      <c r="J67" s="229">
        <f t="shared" si="1"/>
        <v>44.073337832075687</v>
      </c>
      <c r="K67" s="227">
        <v>44000566.537299901</v>
      </c>
      <c r="L67" s="228">
        <f t="shared" si="2"/>
        <v>-45755380.107299834</v>
      </c>
      <c r="M67" s="230">
        <f t="shared" si="3"/>
        <v>-1.0398816130813304</v>
      </c>
      <c r="N67" s="231">
        <v>42431774.439999901</v>
      </c>
      <c r="O67" s="227">
        <v>-40111980.985819623</v>
      </c>
      <c r="P67" s="228">
        <f t="shared" si="4"/>
        <v>82543755.425819516</v>
      </c>
      <c r="Q67" s="229">
        <f t="shared" si="5"/>
        <v>-2.0578329316370683</v>
      </c>
      <c r="R67" s="227">
        <v>-9644323.7585333437</v>
      </c>
      <c r="S67" s="228">
        <f t="shared" si="6"/>
        <v>52076098.198533244</v>
      </c>
      <c r="T67" s="232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K34"/>
  <sheetViews>
    <sheetView showRowColHeaders="0" tabSelected="1" workbookViewId="0">
      <pane ySplit="5" topLeftCell="A6" activePane="bottomLeft" state="frozen"/>
      <selection activeCell="DK219" sqref="DK219"/>
      <selection pane="bottomLeft" activeCell="E37" sqref="E37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128" t="str">
        <f>+Master!G6</f>
        <v>Crna Gora</v>
      </c>
      <c r="I2" s="129"/>
    </row>
    <row r="3" spans="3:11" s="126" customFormat="1">
      <c r="E3" s="129" t="str">
        <f>+Master!G7</f>
        <v>Ministarstvo finansija</v>
      </c>
    </row>
    <row r="4" spans="3:11" s="126" customFormat="1">
      <c r="E4" s="129" t="str">
        <f>+Master!G8</f>
        <v>Direktorat za državni budžet</v>
      </c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+Master!G268</f>
        <v>Prihodi za mjesec Februar</v>
      </c>
      <c r="E11" s="135"/>
      <c r="F11" s="135"/>
      <c r="G11" s="135"/>
      <c r="H11" s="275" t="str">
        <f>+Master!G272</f>
        <v>Prihodi za period Januar - Februar</v>
      </c>
      <c r="I11" s="276"/>
      <c r="J11" s="264"/>
      <c r="K11" s="136"/>
    </row>
    <row r="12" spans="3:11">
      <c r="C12" s="134"/>
      <c r="D12" s="138">
        <f>+'Analitika - 2020'!N10</f>
        <v>119854724.30999999</v>
      </c>
      <c r="E12" s="444">
        <f>+D12/'2020'!T7</f>
        <v>2.3840774234678654E-2</v>
      </c>
      <c r="F12" s="135"/>
      <c r="G12" s="135"/>
      <c r="H12" s="277">
        <f>+'Analitika - 2020'!G10</f>
        <v>214140559.95999998</v>
      </c>
      <c r="I12" s="443">
        <f>+H12/'2020'!T7</f>
        <v>4.2595540341734128E-2</v>
      </c>
      <c r="J12" s="264"/>
      <c r="K12" s="136"/>
    </row>
    <row r="13" spans="3:11">
      <c r="C13" s="134"/>
      <c r="D13" s="139" t="s">
        <v>419</v>
      </c>
      <c r="E13" s="139" t="str">
        <f>+Master!G248</f>
        <v>% BDP</v>
      </c>
      <c r="F13" s="135"/>
      <c r="G13" s="135"/>
      <c r="H13" s="278" t="str">
        <f>+D13</f>
        <v>mil. €</v>
      </c>
      <c r="I13" s="278" t="str">
        <f>+E13</f>
        <v>% BDP</v>
      </c>
      <c r="J13" s="264"/>
      <c r="K13" s="136"/>
    </row>
    <row r="14" spans="3:11">
      <c r="C14" s="134"/>
      <c r="G14" s="135"/>
      <c r="H14" s="279"/>
      <c r="I14" s="279"/>
      <c r="J14" s="264"/>
      <c r="K14" s="136"/>
    </row>
    <row r="15" spans="3:11">
      <c r="C15" s="134"/>
      <c r="D15" s="137" t="str">
        <f>+Master!G269</f>
        <v>Rashodi za mjesec Februar</v>
      </c>
      <c r="E15" s="135"/>
      <c r="F15" s="135"/>
      <c r="G15" s="135"/>
      <c r="H15" s="275" t="str">
        <f>+Master!G273</f>
        <v>Rashodi za period Januar - Februar</v>
      </c>
      <c r="I15" s="276"/>
      <c r="J15" s="264"/>
      <c r="K15" s="136"/>
    </row>
    <row r="16" spans="3:11">
      <c r="C16" s="134"/>
      <c r="D16" s="138">
        <f>+'Analitika - 2020'!N29</f>
        <v>145830038.18000001</v>
      </c>
      <c r="E16" s="444">
        <f>+D16/'2020'!T7</f>
        <v>2.9007625998050644E-2</v>
      </c>
      <c r="F16" s="135"/>
      <c r="G16" s="135"/>
      <c r="H16" s="277">
        <f>+'Analitika - 2020'!G29</f>
        <v>274123741.02999997</v>
      </c>
      <c r="I16" s="443">
        <f>+H16/'2020'!T7</f>
        <v>5.4527030618821228E-2</v>
      </c>
      <c r="J16" s="264"/>
      <c r="K16" s="136"/>
    </row>
    <row r="17" spans="3:11">
      <c r="C17" s="134"/>
      <c r="D17" s="139" t="str">
        <f>+D13</f>
        <v>mil. €</v>
      </c>
      <c r="E17" s="139" t="str">
        <f>+E13</f>
        <v>% BDP</v>
      </c>
      <c r="F17" s="135"/>
      <c r="G17" s="135"/>
      <c r="H17" s="278" t="str">
        <f>+D13</f>
        <v>mil. €</v>
      </c>
      <c r="I17" s="278" t="str">
        <f>+E13</f>
        <v>% BDP</v>
      </c>
      <c r="J17" s="264"/>
      <c r="K17" s="136"/>
    </row>
    <row r="18" spans="3:11">
      <c r="C18" s="134"/>
      <c r="D18" s="135"/>
      <c r="E18" s="135"/>
      <c r="F18" s="135"/>
      <c r="G18" s="135"/>
      <c r="H18" s="276"/>
      <c r="I18" s="276"/>
      <c r="J18" s="264"/>
      <c r="K18" s="136"/>
    </row>
    <row r="19" spans="3:11">
      <c r="C19" s="134"/>
      <c r="D19" s="137" t="str">
        <f>+Master!G270</f>
        <v>Suficit/Deficit za mjesec Februar</v>
      </c>
      <c r="E19" s="135"/>
      <c r="F19" s="135"/>
      <c r="G19" s="135"/>
      <c r="H19" s="275" t="str">
        <f>+Master!G274</f>
        <v>Suficit/Deficit za period Januar - Februar</v>
      </c>
      <c r="I19" s="276"/>
      <c r="J19" s="264"/>
      <c r="K19" s="136"/>
    </row>
    <row r="20" spans="3:11">
      <c r="C20" s="134"/>
      <c r="D20" s="138">
        <f>+'Analitika - 2020'!N53</f>
        <v>-25975313.87000002</v>
      </c>
      <c r="E20" s="444">
        <f>+D20/'2020'!T7</f>
        <v>-5.1668517633719924E-3</v>
      </c>
      <c r="F20" s="135"/>
      <c r="G20" s="135"/>
      <c r="H20" s="277">
        <f>+'Analitika - 2020'!G53</f>
        <v>-59983181.070000023</v>
      </c>
      <c r="I20" s="443">
        <f>+H20/'2020'!T7</f>
        <v>-1.193149027708711E-2</v>
      </c>
      <c r="J20" s="264"/>
      <c r="K20" s="136"/>
    </row>
    <row r="21" spans="3:11">
      <c r="C21" s="134"/>
      <c r="D21" s="139" t="str">
        <f>+D17</f>
        <v>mil. €</v>
      </c>
      <c r="E21" s="139" t="str">
        <f>+E17</f>
        <v>% BDP</v>
      </c>
      <c r="F21" s="135"/>
      <c r="G21" s="135"/>
      <c r="H21" s="265" t="str">
        <f>+D13</f>
        <v>mil. €</v>
      </c>
      <c r="I21" s="265" t="str">
        <f>+E13</f>
        <v>% BDP</v>
      </c>
      <c r="J21" s="264"/>
      <c r="K21" s="136"/>
    </row>
    <row r="22" spans="3:11">
      <c r="C22" s="134"/>
      <c r="D22" s="526"/>
      <c r="E22" s="527"/>
      <c r="F22" s="527"/>
      <c r="G22" s="140"/>
      <c r="H22" s="141"/>
      <c r="I22" s="135"/>
      <c r="J22" s="135"/>
      <c r="K22" s="136"/>
    </row>
    <row r="23" spans="3:11">
      <c r="C23" s="134"/>
      <c r="D23" s="135"/>
      <c r="E23" s="135"/>
      <c r="F23" s="135"/>
      <c r="G23" s="135"/>
      <c r="H23" s="135"/>
      <c r="I23" s="135"/>
      <c r="J23" s="135"/>
      <c r="K23" s="136"/>
    </row>
    <row r="24" spans="3:11">
      <c r="C24" s="134"/>
      <c r="D24" s="135"/>
      <c r="E24" s="135"/>
      <c r="F24" s="135"/>
      <c r="G24" s="135"/>
      <c r="H24" s="135"/>
      <c r="I24" s="135"/>
      <c r="J24" s="135"/>
      <c r="K24" s="136"/>
    </row>
    <row r="25" spans="3:11">
      <c r="C25" s="134"/>
      <c r="D25" s="135"/>
      <c r="E25" s="135"/>
      <c r="F25" s="135"/>
      <c r="G25" s="135"/>
      <c r="H25" s="135"/>
      <c r="I25" s="135"/>
      <c r="J25" s="135"/>
      <c r="K25" s="136"/>
    </row>
    <row r="26" spans="3:11">
      <c r="C26" s="134"/>
      <c r="D26" s="135"/>
      <c r="E26" s="135"/>
      <c r="F26" s="135"/>
      <c r="G26" s="135"/>
      <c r="H26" s="135"/>
      <c r="I26" s="135"/>
      <c r="J26" s="135"/>
      <c r="K26" s="136"/>
    </row>
    <row r="27" spans="3:11">
      <c r="C27" s="134"/>
      <c r="D27" s="135"/>
      <c r="E27" s="135"/>
      <c r="F27" s="135"/>
      <c r="G27" s="135"/>
      <c r="H27" s="135"/>
      <c r="I27" s="135"/>
      <c r="J27" s="135"/>
      <c r="K27" s="136"/>
    </row>
    <row r="28" spans="3:11">
      <c r="C28" s="134"/>
      <c r="D28" s="135"/>
      <c r="E28" s="135"/>
      <c r="F28" s="135"/>
      <c r="G28" s="135"/>
      <c r="H28" s="135"/>
      <c r="I28" s="135"/>
      <c r="J28" s="135"/>
      <c r="K28" s="136"/>
    </row>
    <row r="29" spans="3:11">
      <c r="C29" s="134"/>
      <c r="D29" s="135"/>
      <c r="E29" s="135"/>
      <c r="F29" s="135"/>
      <c r="G29" s="135"/>
      <c r="H29" s="135"/>
      <c r="I29" s="135"/>
      <c r="J29" s="135"/>
      <c r="K29" s="136"/>
    </row>
    <row r="30" spans="3:11">
      <c r="C30" s="134"/>
      <c r="D30" s="135"/>
      <c r="E30" s="135"/>
      <c r="F30" s="135"/>
      <c r="G30" s="135"/>
      <c r="H30" s="135"/>
      <c r="I30" s="135"/>
      <c r="J30" s="135"/>
      <c r="K30" s="136"/>
    </row>
    <row r="31" spans="3:11" ht="15.75" thickBot="1">
      <c r="C31" s="142"/>
      <c r="D31" s="143"/>
      <c r="E31" s="143"/>
      <c r="F31" s="143"/>
      <c r="G31" s="143"/>
      <c r="H31" s="143"/>
      <c r="I31" s="143"/>
      <c r="J31" s="143"/>
      <c r="K31" s="144"/>
    </row>
    <row r="34" spans="8:8">
      <c r="H34" s="235"/>
    </row>
  </sheetData>
  <mergeCells count="1">
    <mergeCell ref="D22:F2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W69"/>
  <sheetViews>
    <sheetView zoomScale="110" zoomScaleNormal="110" workbookViewId="0">
      <pane ySplit="5" topLeftCell="A46" activePane="bottomLeft" state="frozen"/>
      <selection activeCell="DK219" sqref="DK219"/>
      <selection pane="bottomLeft" activeCell="G3" sqref="G3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77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140625" style="5" customWidth="1"/>
    <col min="15" max="15" width="11.42578125" style="5" customWidth="1"/>
    <col min="16" max="17" width="12.140625" style="5" customWidth="1"/>
    <col min="18" max="18" width="13.42578125" style="5" customWidth="1"/>
    <col min="19" max="16384" width="9.140625" style="5"/>
  </cols>
  <sheetData>
    <row r="1" spans="1:20" s="1" customFormat="1">
      <c r="G1" s="373"/>
    </row>
    <row r="2" spans="1:20" s="1" customFormat="1">
      <c r="C2" s="2"/>
      <c r="E2" s="3" t="str">
        <f>+Master!G6</f>
        <v>Crna Gora</v>
      </c>
      <c r="G2" s="373"/>
      <c r="I2" s="4"/>
    </row>
    <row r="3" spans="1:20" s="1" customFormat="1">
      <c r="B3" s="165"/>
      <c r="E3" s="4" t="str">
        <f>+Master!G7</f>
        <v>Ministarstvo finansija</v>
      </c>
      <c r="G3" s="373"/>
    </row>
    <row r="4" spans="1:20" s="1" customFormat="1">
      <c r="E4" s="4" t="str">
        <f>+Master!G8</f>
        <v>Direktorat za državni budžet</v>
      </c>
      <c r="G4" s="373"/>
      <c r="H4" s="381"/>
      <c r="I4" s="381"/>
      <c r="J4" s="381"/>
    </row>
    <row r="5" spans="1:20" s="1" customFormat="1">
      <c r="G5" s="373"/>
    </row>
    <row r="6" spans="1:20" ht="15.75" thickBot="1">
      <c r="A6" s="130"/>
      <c r="B6" s="130"/>
      <c r="C6" s="130"/>
      <c r="D6" s="130"/>
      <c r="E6" s="130"/>
      <c r="F6" s="130"/>
      <c r="G6" s="374"/>
      <c r="H6" s="130"/>
      <c r="I6" s="130"/>
      <c r="J6" s="130"/>
      <c r="K6" s="130"/>
      <c r="L6" s="130"/>
      <c r="M6" s="130"/>
      <c r="N6" s="145" t="str">
        <f>+IF(Master!B3-10&gt;=0,CONCATENATE(Master!B4,"-",Master!B3),CONCATENATE(Master!B4,"-0",Master!B3))</f>
        <v>2020-02</v>
      </c>
      <c r="O6" s="145" t="str">
        <f>+CONCATENATE(N6,"p")</f>
        <v>2020-02p</v>
      </c>
      <c r="P6" s="130"/>
      <c r="Q6" s="130"/>
      <c r="R6" s="145" t="str">
        <f>+IF(Master!B3-10&gt;=0,CONCATENATE(Master!B4-1,"-",Master!B3),CONCATENATE(Master!B4-1,"-0",Master!B3))</f>
        <v>2019-02</v>
      </c>
      <c r="S6" s="130"/>
      <c r="T6" s="130"/>
    </row>
    <row r="7" spans="1:20">
      <c r="A7" s="146"/>
      <c r="B7" s="508" t="str">
        <f>+Master!G253</f>
        <v>Analitika za period Jan - Feb</v>
      </c>
      <c r="C7" s="509"/>
      <c r="D7" s="509"/>
      <c r="E7" s="509"/>
      <c r="F7" s="509"/>
      <c r="G7" s="517" t="str">
        <f>+Master!G244</f>
        <v>Jan - Feb</v>
      </c>
      <c r="H7" s="518"/>
      <c r="I7" s="518"/>
      <c r="J7" s="518"/>
      <c r="K7" s="518"/>
      <c r="L7" s="518"/>
      <c r="M7" s="519"/>
      <c r="N7" s="520" t="str">
        <f>+Master!G243</f>
        <v>Februar</v>
      </c>
      <c r="O7" s="518"/>
      <c r="P7" s="518"/>
      <c r="Q7" s="518"/>
      <c r="R7" s="518"/>
      <c r="S7" s="518"/>
      <c r="T7" s="521"/>
    </row>
    <row r="8" spans="1:20">
      <c r="A8" s="146"/>
      <c r="B8" s="510"/>
      <c r="C8" s="511"/>
      <c r="D8" s="511"/>
      <c r="E8" s="511"/>
      <c r="F8" s="512"/>
      <c r="G8" s="375" t="str">
        <f>+Master!G24</f>
        <v>Ostvarenje</v>
      </c>
      <c r="H8" s="147" t="str">
        <f>+Master!G23</f>
        <v>Plan</v>
      </c>
      <c r="I8" s="506" t="str">
        <f>+Master!G259</f>
        <v>Odstupanje</v>
      </c>
      <c r="J8" s="506"/>
      <c r="K8" s="147" t="str">
        <f>+CONCATENATE(Master!G244," ",Master!B4-1)</f>
        <v>Jan - Feb 2019</v>
      </c>
      <c r="L8" s="506" t="str">
        <f>+I8</f>
        <v>Odstupanje</v>
      </c>
      <c r="M8" s="516"/>
      <c r="N8" s="148" t="str">
        <f>+G8</f>
        <v>Ostvarenje</v>
      </c>
      <c r="O8" s="147" t="str">
        <f>+H8</f>
        <v>Plan</v>
      </c>
      <c r="P8" s="506" t="str">
        <f>+I8</f>
        <v>Odstupanje</v>
      </c>
      <c r="Q8" s="506"/>
      <c r="R8" s="147" t="str">
        <f>+CONCATENATE(Master!G243," ",Master!B4-1)</f>
        <v>Februar 2019</v>
      </c>
      <c r="S8" s="506" t="str">
        <f>+P8</f>
        <v>Odstupanje</v>
      </c>
      <c r="T8" s="507"/>
    </row>
    <row r="9" spans="1:20" ht="15.75" thickBot="1">
      <c r="A9" s="146"/>
      <c r="B9" s="513"/>
      <c r="C9" s="514"/>
      <c r="D9" s="514"/>
      <c r="E9" s="514"/>
      <c r="F9" s="515"/>
      <c r="G9" s="376" t="s">
        <v>419</v>
      </c>
      <c r="H9" s="139" t="s">
        <v>419</v>
      </c>
      <c r="I9" s="139" t="s">
        <v>419</v>
      </c>
      <c r="J9" s="139" t="s">
        <v>681</v>
      </c>
      <c r="K9" s="139" t="s">
        <v>419</v>
      </c>
      <c r="L9" s="139" t="s">
        <v>419</v>
      </c>
      <c r="M9" s="149" t="s">
        <v>681</v>
      </c>
      <c r="N9" s="150" t="s">
        <v>419</v>
      </c>
      <c r="O9" s="139" t="s">
        <v>419</v>
      </c>
      <c r="P9" s="139" t="s">
        <v>419</v>
      </c>
      <c r="Q9" s="139" t="s">
        <v>681</v>
      </c>
      <c r="R9" s="139" t="s">
        <v>419</v>
      </c>
      <c r="S9" s="139" t="s">
        <v>419</v>
      </c>
      <c r="T9" s="151" t="s">
        <v>681</v>
      </c>
    </row>
    <row r="10" spans="1:20" ht="15.75" thickBot="1">
      <c r="A10" s="152">
        <v>7</v>
      </c>
      <c r="B10" s="476" t="str">
        <f>+VLOOKUP($A10,Master!$D$28:$G$224,4,FALSE)</f>
        <v>Prihodi budžeta</v>
      </c>
      <c r="C10" s="477"/>
      <c r="D10" s="477"/>
      <c r="E10" s="477"/>
      <c r="F10" s="477"/>
      <c r="G10" s="153">
        <f>'2020'!S10</f>
        <v>214140559.95999998</v>
      </c>
      <c r="H10" s="153">
        <f>SUM('2020'!G103:H103)</f>
        <v>212740742.02142456</v>
      </c>
      <c r="I10" s="154">
        <f>+G10-H10</f>
        <v>1399817.9385754168</v>
      </c>
      <c r="J10" s="155">
        <f>+IF(ISNUMBER(G10/H10-1),G10/H10-1,"…")</f>
        <v>6.5799241145565457E-3</v>
      </c>
      <c r="K10" s="153">
        <f>SUM('2019'!G10:H10)</f>
        <v>223801184.46000001</v>
      </c>
      <c r="L10" s="154">
        <f>+G10-K10</f>
        <v>-9660624.5000000298</v>
      </c>
      <c r="M10" s="156">
        <f>+IF(ISNUMBER(G10/K10-1),G10/K10-1,"…")</f>
        <v>-4.3166100855586254E-2</v>
      </c>
      <c r="N10" s="153">
        <f>'2020'!H10</f>
        <v>119854724.30999999</v>
      </c>
      <c r="O10" s="153">
        <f>'2020'!H103</f>
        <v>118645409.17681186</v>
      </c>
      <c r="P10" s="154">
        <f>+N10-O10</f>
        <v>1209315.1331881285</v>
      </c>
      <c r="Q10" s="155">
        <f>+IF(ISNUMBER(N10/O10-1),N10/O10-1,"…")</f>
        <v>1.0192683742073383E-2</v>
      </c>
      <c r="R10" s="153">
        <f>'2019'!H10</f>
        <v>116543983.53</v>
      </c>
      <c r="S10" s="154">
        <f>+N10-R10</f>
        <v>3310740.7799999863</v>
      </c>
      <c r="T10" s="156">
        <f>+IF(ISNUMBER(N10/R10-1),N10/R10-1,"…")</f>
        <v>2.8407650740269741E-2</v>
      </c>
    </row>
    <row r="11" spans="1:20">
      <c r="A11" s="152">
        <v>711</v>
      </c>
      <c r="B11" s="478" t="str">
        <f>+VLOOKUP($A11,Master!$D$28:$G$224,4,FALSE)</f>
        <v>Porezi</v>
      </c>
      <c r="C11" s="479"/>
      <c r="D11" s="479"/>
      <c r="E11" s="479"/>
      <c r="F11" s="479"/>
      <c r="G11" s="286">
        <f>'2020'!S11</f>
        <v>143003292.60999998</v>
      </c>
      <c r="H11" s="286">
        <f>SUM('2020'!G104:H104)</f>
        <v>141169416.07538605</v>
      </c>
      <c r="I11" s="160">
        <f t="shared" ref="I11:I57" si="0">+G11-H11</f>
        <v>1833876.5346139371</v>
      </c>
      <c r="J11" s="161">
        <f t="shared" ref="J11:J57" si="1">+IF(ISNUMBER(G11/H11-1),G11/H11-1,"…")</f>
        <v>1.2990607920589703E-2</v>
      </c>
      <c r="K11" s="286">
        <f>SUM('2019'!G11:H11)</f>
        <v>140900638.86000001</v>
      </c>
      <c r="L11" s="160">
        <f>+G11-K11</f>
        <v>2102653.7499999702</v>
      </c>
      <c r="M11" s="162">
        <f t="shared" ref="M11:M57" si="2">+IF(ISNUMBER(G11/K11-1),G11/K11-1,"…")</f>
        <v>1.492295398382959E-2</v>
      </c>
      <c r="N11" s="286">
        <f>'2020'!H11</f>
        <v>69683087.399999991</v>
      </c>
      <c r="O11" s="286">
        <f>'2020'!H104</f>
        <v>68300892.484016389</v>
      </c>
      <c r="P11" s="160">
        <f t="shared" ref="P11:P57" si="3">+N11-O11</f>
        <v>1382194.9159836024</v>
      </c>
      <c r="Q11" s="161">
        <f t="shared" ref="Q11:Q57" si="4">+IF(ISNUMBER(N11/O11-1),N11/O11-1,"…")</f>
        <v>2.0236849998805706E-2</v>
      </c>
      <c r="R11" s="286">
        <f>'2019'!H11</f>
        <v>68470908.439999998</v>
      </c>
      <c r="S11" s="160">
        <f t="shared" ref="S11:S57" si="5">+N11-R11</f>
        <v>1212178.9599999934</v>
      </c>
      <c r="T11" s="162">
        <f t="shared" ref="T11:T57" si="6">+IF(ISNUMBER(N11/R11-1),N11/R11-1,"…")</f>
        <v>1.770356181358701E-2</v>
      </c>
    </row>
    <row r="12" spans="1:20">
      <c r="A12" s="152">
        <v>7111</v>
      </c>
      <c r="B12" s="480" t="str">
        <f>+VLOOKUP($A12,Master!$D$28:$G$224,4,FALSE)</f>
        <v>Porez na dohodak fizičkih lica</v>
      </c>
      <c r="C12" s="481"/>
      <c r="D12" s="481"/>
      <c r="E12" s="481"/>
      <c r="F12" s="481"/>
      <c r="G12" s="165">
        <f>'2020'!S12</f>
        <v>13832689.16</v>
      </c>
      <c r="H12" s="165">
        <f>SUM('2020'!G105:H105)</f>
        <v>13624575.252578801</v>
      </c>
      <c r="I12" s="166">
        <f t="shared" si="0"/>
        <v>208113.9074211996</v>
      </c>
      <c r="J12" s="167">
        <f t="shared" si="1"/>
        <v>1.5274891404912561E-2</v>
      </c>
      <c r="K12" s="165">
        <f>SUM('2019'!G12:H12)</f>
        <v>13602574.960000001</v>
      </c>
      <c r="L12" s="166">
        <f>+G12-K12</f>
        <v>230114.19999999925</v>
      </c>
      <c r="M12" s="168">
        <f t="shared" si="2"/>
        <v>1.6916958787338343E-2</v>
      </c>
      <c r="N12" s="165">
        <f>'2020'!H12</f>
        <v>9514934.0399999991</v>
      </c>
      <c r="O12" s="165">
        <f>'2020'!H105</f>
        <v>9376802.3482605685</v>
      </c>
      <c r="P12" s="166">
        <f t="shared" si="3"/>
        <v>138131.69173943065</v>
      </c>
      <c r="Q12" s="167">
        <f t="shared" si="4"/>
        <v>1.4731215035694412E-2</v>
      </c>
      <c r="R12" s="165">
        <f>'2019'!H12</f>
        <v>9361661.1500000004</v>
      </c>
      <c r="S12" s="166">
        <f t="shared" si="5"/>
        <v>153272.88999999873</v>
      </c>
      <c r="T12" s="168">
        <f t="shared" si="6"/>
        <v>1.6372403096431176E-2</v>
      </c>
    </row>
    <row r="13" spans="1:20">
      <c r="A13" s="152">
        <v>7112</v>
      </c>
      <c r="B13" s="480" t="str">
        <f>+VLOOKUP($A13,Master!$D$28:$G$224,4,FALSE)</f>
        <v>Porez na dobit pravnih lica</v>
      </c>
      <c r="C13" s="481"/>
      <c r="D13" s="481"/>
      <c r="E13" s="481"/>
      <c r="F13" s="481"/>
      <c r="G13" s="165">
        <f>'2020'!S13</f>
        <v>3076142.62</v>
      </c>
      <c r="H13" s="165">
        <f>SUM('2020'!G106:H106)</f>
        <v>2676094.7088808455</v>
      </c>
      <c r="I13" s="166">
        <f t="shared" si="0"/>
        <v>400047.91111915465</v>
      </c>
      <c r="J13" s="167">
        <f t="shared" si="1"/>
        <v>0.14948944437263822</v>
      </c>
      <c r="K13" s="165">
        <f>SUM('2019'!G13:H13)</f>
        <v>2899393.45</v>
      </c>
      <c r="L13" s="166">
        <f t="shared" ref="L13:L57" si="7">+G13-K13</f>
        <v>176749.16999999993</v>
      </c>
      <c r="M13" s="168">
        <f t="shared" si="2"/>
        <v>6.096073990923867E-2</v>
      </c>
      <c r="N13" s="165">
        <f>'2020'!H13</f>
        <v>2402403.02</v>
      </c>
      <c r="O13" s="165">
        <f>'2020'!H106</f>
        <v>2048312.2562287676</v>
      </c>
      <c r="P13" s="166">
        <f t="shared" si="3"/>
        <v>354090.76377123245</v>
      </c>
      <c r="Q13" s="167">
        <f t="shared" si="4"/>
        <v>0.17286952352819673</v>
      </c>
      <c r="R13" s="165">
        <f>'2019'!H13</f>
        <v>1962550.32</v>
      </c>
      <c r="S13" s="166">
        <f t="shared" si="5"/>
        <v>439852.69999999995</v>
      </c>
      <c r="T13" s="168">
        <f t="shared" si="6"/>
        <v>0.22412301764573361</v>
      </c>
    </row>
    <row r="14" spans="1:20">
      <c r="A14" s="152">
        <v>7113</v>
      </c>
      <c r="B14" s="480" t="str">
        <f>+VLOOKUP($A14,Master!$D$28:$G$224,4,FALSE)</f>
        <v>Porez na promet nepokretnosti</v>
      </c>
      <c r="C14" s="481"/>
      <c r="D14" s="481"/>
      <c r="E14" s="481"/>
      <c r="F14" s="481"/>
      <c r="G14" s="165">
        <f>'2020'!S14</f>
        <v>353107.17</v>
      </c>
      <c r="H14" s="165">
        <f>SUM('2020'!G107:H107)</f>
        <v>267545.04830112593</v>
      </c>
      <c r="I14" s="166">
        <f t="shared" si="0"/>
        <v>85562.121698874049</v>
      </c>
      <c r="J14" s="167">
        <f t="shared" si="1"/>
        <v>0.31980454223384691</v>
      </c>
      <c r="K14" s="165">
        <f>SUM('2019'!G14:H14)</f>
        <v>287811.61</v>
      </c>
      <c r="L14" s="166">
        <f t="shared" si="7"/>
        <v>65295.56</v>
      </c>
      <c r="M14" s="168">
        <f t="shared" si="2"/>
        <v>0.2268690967678475</v>
      </c>
      <c r="N14" s="165">
        <f>'2020'!H14</f>
        <v>168097.86</v>
      </c>
      <c r="O14" s="165">
        <f>'2020'!H107</f>
        <v>157627.83703386062</v>
      </c>
      <c r="P14" s="166">
        <f t="shared" si="3"/>
        <v>10470.022966139368</v>
      </c>
      <c r="Q14" s="167">
        <f t="shared" si="4"/>
        <v>6.6422423622359617E-2</v>
      </c>
      <c r="R14" s="165">
        <f>'2019'!H14</f>
        <v>169568.16</v>
      </c>
      <c r="S14" s="166">
        <f t="shared" si="5"/>
        <v>-1470.3000000000175</v>
      </c>
      <c r="T14" s="168">
        <f t="shared" si="6"/>
        <v>-8.6708495274113728E-3</v>
      </c>
    </row>
    <row r="15" spans="1:20">
      <c r="A15" s="152">
        <v>7114</v>
      </c>
      <c r="B15" s="480" t="str">
        <f>+VLOOKUP($A15,Master!$D$28:$G$224,4,FALSE)</f>
        <v>Porez na dodatu vrijednost</v>
      </c>
      <c r="C15" s="481"/>
      <c r="D15" s="481"/>
      <c r="E15" s="481"/>
      <c r="F15" s="481"/>
      <c r="G15" s="165">
        <f>'2020'!S15</f>
        <v>87878752.00999999</v>
      </c>
      <c r="H15" s="165">
        <f>SUM('2020'!G108:H108)</f>
        <v>90257063.478975922</v>
      </c>
      <c r="I15" s="166">
        <f t="shared" si="0"/>
        <v>-2378311.4689759314</v>
      </c>
      <c r="J15" s="167">
        <f t="shared" si="1"/>
        <v>-2.6350419316820806E-2</v>
      </c>
      <c r="K15" s="165">
        <f>SUM('2019'!G15:H15)</f>
        <v>88805588.579999998</v>
      </c>
      <c r="L15" s="166">
        <f t="shared" si="7"/>
        <v>-926836.57000000775</v>
      </c>
      <c r="M15" s="168">
        <f t="shared" si="2"/>
        <v>-1.0436691933696007E-2</v>
      </c>
      <c r="N15" s="165">
        <f>'2020'!H15</f>
        <v>40097544.82</v>
      </c>
      <c r="O15" s="165">
        <f>'2020'!H108</f>
        <v>40226724.69128225</v>
      </c>
      <c r="P15" s="166">
        <f t="shared" si="3"/>
        <v>-129179.87128224969</v>
      </c>
      <c r="Q15" s="167">
        <f t="shared" si="4"/>
        <v>-3.2112947865786667E-3</v>
      </c>
      <c r="R15" s="165">
        <f>'2019'!H15</f>
        <v>38958365.399999999</v>
      </c>
      <c r="S15" s="166">
        <f t="shared" si="5"/>
        <v>1139179.4200000018</v>
      </c>
      <c r="T15" s="168">
        <f t="shared" si="6"/>
        <v>2.9240945001250074E-2</v>
      </c>
    </row>
    <row r="16" spans="1:20">
      <c r="A16" s="152">
        <v>7115</v>
      </c>
      <c r="B16" s="480" t="str">
        <f>+VLOOKUP($A16,Master!$D$28:$G$224,4,FALSE)</f>
        <v>Akcize</v>
      </c>
      <c r="C16" s="481"/>
      <c r="D16" s="481"/>
      <c r="E16" s="481"/>
      <c r="F16" s="481"/>
      <c r="G16" s="165">
        <f>'2020'!S16</f>
        <v>32901897.650000002</v>
      </c>
      <c r="H16" s="165">
        <f>SUM('2020'!G109:H109)</f>
        <v>29369344.643558457</v>
      </c>
      <c r="I16" s="166">
        <f t="shared" si="0"/>
        <v>3532553.0064415447</v>
      </c>
      <c r="J16" s="167">
        <f t="shared" si="1"/>
        <v>0.120280280316583</v>
      </c>
      <c r="K16" s="165">
        <f>SUM('2019'!G16:H16)</f>
        <v>28327343.440000001</v>
      </c>
      <c r="L16" s="166">
        <f t="shared" si="7"/>
        <v>4574554.2100000009</v>
      </c>
      <c r="M16" s="168">
        <f t="shared" si="2"/>
        <v>0.16148899453594501</v>
      </c>
      <c r="N16" s="165">
        <f>'2020'!H16</f>
        <v>14831752.550000001</v>
      </c>
      <c r="O16" s="165">
        <f>'2020'!H109</f>
        <v>13786728.708412785</v>
      </c>
      <c r="P16" s="166">
        <f t="shared" si="3"/>
        <v>1045023.8415872157</v>
      </c>
      <c r="Q16" s="167">
        <f t="shared" si="4"/>
        <v>7.5799260556242976E-2</v>
      </c>
      <c r="R16" s="165">
        <f>'2019'!H16</f>
        <v>13186126.23</v>
      </c>
      <c r="S16" s="166">
        <f t="shared" si="5"/>
        <v>1645626.3200000003</v>
      </c>
      <c r="T16" s="168">
        <f t="shared" si="6"/>
        <v>0.12479983061712274</v>
      </c>
    </row>
    <row r="17" spans="1:20">
      <c r="A17" s="152">
        <v>7116</v>
      </c>
      <c r="B17" s="480" t="str">
        <f>+VLOOKUP($A17,Master!$D$28:$G$224,4,FALSE)</f>
        <v>Porez na međunarodnu trgovinu i transakcije</v>
      </c>
      <c r="C17" s="481"/>
      <c r="D17" s="481"/>
      <c r="E17" s="481"/>
      <c r="F17" s="481"/>
      <c r="G17" s="165">
        <f>'2020'!S17</f>
        <v>3460017.1799999997</v>
      </c>
      <c r="H17" s="165">
        <f>SUM('2020'!G110:H110)</f>
        <v>3074461.9035682809</v>
      </c>
      <c r="I17" s="166">
        <f t="shared" si="0"/>
        <v>385555.27643171884</v>
      </c>
      <c r="J17" s="167">
        <f t="shared" si="1"/>
        <v>0.12540577457936153</v>
      </c>
      <c r="K17" s="165">
        <f>SUM('2019'!G17:H17)</f>
        <v>3158757.01</v>
      </c>
      <c r="L17" s="166">
        <f t="shared" si="7"/>
        <v>301260.16999999993</v>
      </c>
      <c r="M17" s="168">
        <f t="shared" si="2"/>
        <v>9.5373011930411256E-2</v>
      </c>
      <c r="N17" s="165">
        <f>'2020'!H17</f>
        <v>1922810.55</v>
      </c>
      <c r="O17" s="165">
        <f>'2020'!H110</f>
        <v>1687520.1709283332</v>
      </c>
      <c r="P17" s="166">
        <f t="shared" si="3"/>
        <v>235290.37907166686</v>
      </c>
      <c r="Q17" s="167">
        <f t="shared" si="4"/>
        <v>0.13942966912343913</v>
      </c>
      <c r="R17" s="165">
        <f>'2019'!H17</f>
        <v>1733788.33</v>
      </c>
      <c r="S17" s="166">
        <f t="shared" si="5"/>
        <v>189022.21999999997</v>
      </c>
      <c r="T17" s="168">
        <f t="shared" si="6"/>
        <v>0.1090226625299755</v>
      </c>
    </row>
    <row r="18" spans="1:20">
      <c r="A18" s="152">
        <v>7118</v>
      </c>
      <c r="B18" s="480" t="str">
        <f>+VLOOKUP($A18,Master!$D$28:$G$224,4,FALSE)</f>
        <v>Ostali državni porezi</v>
      </c>
      <c r="C18" s="481"/>
      <c r="D18" s="481"/>
      <c r="E18" s="481"/>
      <c r="F18" s="481"/>
      <c r="G18" s="165">
        <f>'2020'!S18</f>
        <v>1500686.82</v>
      </c>
      <c r="H18" s="165">
        <f>SUM('2020'!G111:H111)</f>
        <v>1900331.0395226034</v>
      </c>
      <c r="I18" s="166">
        <f t="shared" si="0"/>
        <v>-399644.21952260332</v>
      </c>
      <c r="J18" s="167">
        <f t="shared" si="1"/>
        <v>-0.21030242163649604</v>
      </c>
      <c r="K18" s="165">
        <f>SUM('2019'!G18:H18)</f>
        <v>3819169.81</v>
      </c>
      <c r="L18" s="166">
        <f t="shared" si="7"/>
        <v>-2318482.9900000002</v>
      </c>
      <c r="M18" s="168">
        <f t="shared" si="2"/>
        <v>-0.60706465157148903</v>
      </c>
      <c r="N18" s="165">
        <f>'2020'!H18</f>
        <v>745544.56</v>
      </c>
      <c r="O18" s="165">
        <f>'2020'!H111</f>
        <v>1017176.4718698277</v>
      </c>
      <c r="P18" s="166">
        <f t="shared" si="3"/>
        <v>-271631.91186982766</v>
      </c>
      <c r="Q18" s="167">
        <f t="shared" si="4"/>
        <v>-0.26704502058575885</v>
      </c>
      <c r="R18" s="165">
        <f>'2019'!H18</f>
        <v>3098848.85</v>
      </c>
      <c r="S18" s="166">
        <f t="shared" si="5"/>
        <v>-2353304.29</v>
      </c>
      <c r="T18" s="168">
        <f t="shared" si="6"/>
        <v>-0.75941241535546333</v>
      </c>
    </row>
    <row r="19" spans="1:20">
      <c r="A19" s="152">
        <v>712</v>
      </c>
      <c r="B19" s="484" t="str">
        <f>+VLOOKUP($A19,Master!$D$28:$G$224,4,FALSE)</f>
        <v>Doprinosi</v>
      </c>
      <c r="C19" s="485"/>
      <c r="D19" s="485"/>
      <c r="E19" s="485"/>
      <c r="F19" s="485"/>
      <c r="G19" s="171">
        <f>'2020'!S19</f>
        <v>58324056.109999999</v>
      </c>
      <c r="H19" s="171">
        <f>SUM('2020'!G112:H112)</f>
        <v>57886625.071521148</v>
      </c>
      <c r="I19" s="172">
        <f t="shared" si="0"/>
        <v>437431.03847885132</v>
      </c>
      <c r="J19" s="173">
        <f t="shared" si="1"/>
        <v>7.556685813663977E-3</v>
      </c>
      <c r="K19" s="171">
        <f>SUM('2019'!G19:H19)</f>
        <v>58411150.860000014</v>
      </c>
      <c r="L19" s="172">
        <f t="shared" si="7"/>
        <v>-87094.750000014901</v>
      </c>
      <c r="M19" s="174">
        <f t="shared" si="2"/>
        <v>-1.4910637561099671E-3</v>
      </c>
      <c r="N19" s="171">
        <f>'2020'!H19</f>
        <v>42574769.890000001</v>
      </c>
      <c r="O19" s="171">
        <f>'2020'!H112</f>
        <v>42050901.902156882</v>
      </c>
      <c r="P19" s="172">
        <f t="shared" si="3"/>
        <v>523867.98784311861</v>
      </c>
      <c r="Q19" s="173">
        <f t="shared" si="4"/>
        <v>1.2457948917767414E-2</v>
      </c>
      <c r="R19" s="171">
        <f>'2019'!H19</f>
        <v>41912269.38000001</v>
      </c>
      <c r="S19" s="172">
        <f t="shared" si="5"/>
        <v>662500.50999999046</v>
      </c>
      <c r="T19" s="174">
        <f t="shared" si="6"/>
        <v>1.580683937663685E-2</v>
      </c>
    </row>
    <row r="20" spans="1:20">
      <c r="A20" s="152">
        <v>7121</v>
      </c>
      <c r="B20" s="480" t="str">
        <f>+VLOOKUP($A20,Master!$D$28:$G$224,4,FALSE)</f>
        <v>Doprinosi za penzijsko i invalidsko osiguranje</v>
      </c>
      <c r="C20" s="481"/>
      <c r="D20" s="481"/>
      <c r="E20" s="481"/>
      <c r="F20" s="481"/>
      <c r="G20" s="165">
        <f>'2020'!S20</f>
        <v>36572526.460000001</v>
      </c>
      <c r="H20" s="165">
        <f>SUM('2020'!G113:H113)</f>
        <v>35001672.74526298</v>
      </c>
      <c r="I20" s="166">
        <f t="shared" si="0"/>
        <v>1570853.7147370204</v>
      </c>
      <c r="J20" s="167">
        <f t="shared" si="1"/>
        <v>4.487938979858086E-2</v>
      </c>
      <c r="K20" s="165">
        <f>SUM('2019'!G20:H20)</f>
        <v>34289555.840000004</v>
      </c>
      <c r="L20" s="166">
        <f t="shared" si="7"/>
        <v>2282970.6199999973</v>
      </c>
      <c r="M20" s="168">
        <f t="shared" si="2"/>
        <v>6.6579183196558978E-2</v>
      </c>
      <c r="N20" s="165">
        <f>'2020'!H20</f>
        <v>26782162.98</v>
      </c>
      <c r="O20" s="165">
        <f>'2020'!H113</f>
        <v>25247995.638608895</v>
      </c>
      <c r="P20" s="166">
        <f t="shared" si="3"/>
        <v>1534167.3413911052</v>
      </c>
      <c r="Q20" s="167">
        <f t="shared" si="4"/>
        <v>6.0763926109250299E-2</v>
      </c>
      <c r="R20" s="165">
        <f>'2019'!H20</f>
        <v>24593790.260000002</v>
      </c>
      <c r="S20" s="166">
        <f t="shared" si="5"/>
        <v>2188372.7199999988</v>
      </c>
      <c r="T20" s="168">
        <f t="shared" si="6"/>
        <v>8.8980701911540061E-2</v>
      </c>
    </row>
    <row r="21" spans="1:20">
      <c r="A21" s="152">
        <v>7122</v>
      </c>
      <c r="B21" s="480" t="str">
        <f>+VLOOKUP($A21,Master!$D$28:$G$224,4,FALSE)</f>
        <v>Doprinosi za zdravstveno osiguranje</v>
      </c>
      <c r="C21" s="481"/>
      <c r="D21" s="481"/>
      <c r="E21" s="481"/>
      <c r="F21" s="481"/>
      <c r="G21" s="165">
        <f>'2020'!S21</f>
        <v>18681304.850000001</v>
      </c>
      <c r="H21" s="165">
        <f>SUM('2020'!G114:H114)</f>
        <v>19853913.189377435</v>
      </c>
      <c r="I21" s="166">
        <f t="shared" si="0"/>
        <v>-1172608.3393774331</v>
      </c>
      <c r="J21" s="167">
        <f t="shared" si="1"/>
        <v>-5.9061824648494077E-2</v>
      </c>
      <c r="K21" s="165">
        <f>SUM('2019'!G21:H21)</f>
        <v>21085526.09</v>
      </c>
      <c r="L21" s="166">
        <f t="shared" si="7"/>
        <v>-2404221.2399999984</v>
      </c>
      <c r="M21" s="168">
        <f t="shared" si="2"/>
        <v>-0.11402235020070106</v>
      </c>
      <c r="N21" s="165">
        <f>'2020'!H21</f>
        <v>13521231.24</v>
      </c>
      <c r="O21" s="165">
        <f>'2020'!H114</f>
        <v>14597766.28354576</v>
      </c>
      <c r="P21" s="166">
        <f t="shared" si="3"/>
        <v>-1076535.0435457602</v>
      </c>
      <c r="Q21" s="167">
        <f t="shared" si="4"/>
        <v>-7.3746559756830976E-2</v>
      </c>
      <c r="R21" s="165">
        <f>'2019'!H21</f>
        <v>15122476.890000001</v>
      </c>
      <c r="S21" s="166">
        <f t="shared" si="5"/>
        <v>-1601245.6500000004</v>
      </c>
      <c r="T21" s="168">
        <f t="shared" si="6"/>
        <v>-0.10588514445400488</v>
      </c>
    </row>
    <row r="22" spans="1:20">
      <c r="A22" s="152">
        <v>7123</v>
      </c>
      <c r="B22" s="480" t="str">
        <f>+VLOOKUP($A22,Master!$D$28:$G$224,4,FALSE)</f>
        <v>Doprinosi za osiguranje od nezaposlenosti</v>
      </c>
      <c r="C22" s="481"/>
      <c r="D22" s="481"/>
      <c r="E22" s="481"/>
      <c r="F22" s="481"/>
      <c r="G22" s="165">
        <f>'2020'!S22</f>
        <v>1692469.6600000001</v>
      </c>
      <c r="H22" s="165">
        <f>SUM('2020'!G115:H115)</f>
        <v>1718473.0616131283</v>
      </c>
      <c r="I22" s="166">
        <f t="shared" si="0"/>
        <v>-26003.401613128139</v>
      </c>
      <c r="J22" s="167">
        <f t="shared" si="1"/>
        <v>-1.5131689983384877E-2</v>
      </c>
      <c r="K22" s="165">
        <f>SUM('2019'!G22:H22)</f>
        <v>1620197.27</v>
      </c>
      <c r="L22" s="166">
        <f t="shared" si="7"/>
        <v>72272.39000000013</v>
      </c>
      <c r="M22" s="168">
        <f t="shared" si="2"/>
        <v>4.4607154534953786E-2</v>
      </c>
      <c r="N22" s="165">
        <f>'2020'!H22</f>
        <v>1236727.53</v>
      </c>
      <c r="O22" s="165">
        <f>'2020'!H115</f>
        <v>1245019.9031552123</v>
      </c>
      <c r="P22" s="166">
        <f t="shared" si="3"/>
        <v>-8292.3731552122626</v>
      </c>
      <c r="Q22" s="167">
        <f t="shared" si="4"/>
        <v>-6.6604342100854419E-3</v>
      </c>
      <c r="R22" s="165">
        <f>'2019'!H22</f>
        <v>1160315.8500000001</v>
      </c>
      <c r="S22" s="166">
        <f t="shared" si="5"/>
        <v>76411.679999999935</v>
      </c>
      <c r="T22" s="168">
        <f t="shared" si="6"/>
        <v>6.5854206852384189E-2</v>
      </c>
    </row>
    <row r="23" spans="1:20">
      <c r="A23" s="152">
        <v>7124</v>
      </c>
      <c r="B23" s="480" t="str">
        <f>+VLOOKUP($A23,Master!$D$28:$G$224,4,FALSE)</f>
        <v>Ostali doprinosi</v>
      </c>
      <c r="C23" s="481"/>
      <c r="D23" s="481"/>
      <c r="E23" s="481"/>
      <c r="F23" s="481"/>
      <c r="G23" s="165">
        <f>'2020'!S23</f>
        <v>1377755.1400000001</v>
      </c>
      <c r="H23" s="165">
        <f>SUM('2020'!G116:H116)</f>
        <v>1312566.075267599</v>
      </c>
      <c r="I23" s="166">
        <f t="shared" si="0"/>
        <v>65189.064732401166</v>
      </c>
      <c r="J23" s="167">
        <f t="shared" si="1"/>
        <v>4.9665358537558379E-2</v>
      </c>
      <c r="K23" s="165">
        <f>SUM('2019'!G23:H23)</f>
        <v>1415871.6600000001</v>
      </c>
      <c r="L23" s="166">
        <f t="shared" si="7"/>
        <v>-38116.520000000019</v>
      </c>
      <c r="M23" s="168">
        <f t="shared" si="2"/>
        <v>-2.6920886318185122E-2</v>
      </c>
      <c r="N23" s="165">
        <f>'2020'!H23</f>
        <v>1034648.14</v>
      </c>
      <c r="O23" s="165">
        <f>'2020'!H116</f>
        <v>960120.0768470125</v>
      </c>
      <c r="P23" s="166">
        <f t="shared" si="3"/>
        <v>74528.06315298751</v>
      </c>
      <c r="Q23" s="167">
        <f t="shared" si="4"/>
        <v>7.7623689942756036E-2</v>
      </c>
      <c r="R23" s="165">
        <f>'2019'!H23</f>
        <v>1035686.38</v>
      </c>
      <c r="S23" s="166">
        <f t="shared" si="5"/>
        <v>-1038.2399999999907</v>
      </c>
      <c r="T23" s="168">
        <f t="shared" si="6"/>
        <v>-1.0024656305704926E-3</v>
      </c>
    </row>
    <row r="24" spans="1:20">
      <c r="A24" s="152">
        <v>713</v>
      </c>
      <c r="B24" s="482" t="str">
        <f>+VLOOKUP($A24,Master!$D$28:$G$224,4,FALSE)</f>
        <v>Takse</v>
      </c>
      <c r="C24" s="483"/>
      <c r="D24" s="483"/>
      <c r="E24" s="483"/>
      <c r="F24" s="483"/>
      <c r="G24" s="177">
        <f>'2020'!S24</f>
        <v>1515575.9300000002</v>
      </c>
      <c r="H24" s="177">
        <f>SUM('2020'!G117:H117)</f>
        <v>1869433.9697302801</v>
      </c>
      <c r="I24" s="178">
        <f t="shared" si="0"/>
        <v>-353858.03973027994</v>
      </c>
      <c r="J24" s="179">
        <f t="shared" si="1"/>
        <v>-0.18928619328626739</v>
      </c>
      <c r="K24" s="177">
        <f>SUM('2019'!G24:H24)</f>
        <v>1892287.66</v>
      </c>
      <c r="L24" s="178">
        <f t="shared" si="7"/>
        <v>-376711.72999999975</v>
      </c>
      <c r="M24" s="180">
        <f t="shared" si="2"/>
        <v>-0.19907741194063477</v>
      </c>
      <c r="N24" s="177">
        <f>'2020'!H24</f>
        <v>845756.92</v>
      </c>
      <c r="O24" s="177">
        <f>'2020'!H117</f>
        <v>1031159.7172819173</v>
      </c>
      <c r="P24" s="178">
        <f t="shared" si="3"/>
        <v>-185402.7972819173</v>
      </c>
      <c r="Q24" s="179">
        <f t="shared" si="4"/>
        <v>-0.17980027165008861</v>
      </c>
      <c r="R24" s="177">
        <f>'2019'!H24</f>
        <v>1041125.3899999999</v>
      </c>
      <c r="S24" s="178">
        <f t="shared" si="5"/>
        <v>-195368.46999999986</v>
      </c>
      <c r="T24" s="180">
        <f t="shared" si="6"/>
        <v>-0.18765123958796148</v>
      </c>
    </row>
    <row r="25" spans="1:20">
      <c r="A25" s="152">
        <v>714</v>
      </c>
      <c r="B25" s="482" t="str">
        <f>+VLOOKUP($A25,Master!$D$28:$G$224,4,FALSE)</f>
        <v>Naknade</v>
      </c>
      <c r="C25" s="483"/>
      <c r="D25" s="483"/>
      <c r="E25" s="483"/>
      <c r="F25" s="483"/>
      <c r="G25" s="177">
        <f>'2020'!S25</f>
        <v>4427341.7200000007</v>
      </c>
      <c r="H25" s="177">
        <f>SUM('2020'!G118:H118)</f>
        <v>4943649.8462292617</v>
      </c>
      <c r="I25" s="178">
        <f t="shared" si="0"/>
        <v>-516308.12622926105</v>
      </c>
      <c r="J25" s="179">
        <f t="shared" si="1"/>
        <v>-0.10443865206656411</v>
      </c>
      <c r="K25" s="177">
        <f>SUM('2019'!G25:H25)</f>
        <v>3856401.1100000003</v>
      </c>
      <c r="L25" s="178">
        <f t="shared" si="7"/>
        <v>570940.61000000034</v>
      </c>
      <c r="M25" s="180">
        <f t="shared" si="2"/>
        <v>0.14805011037868931</v>
      </c>
      <c r="N25" s="177">
        <f>'2020'!H25</f>
        <v>2200614.79</v>
      </c>
      <c r="O25" s="177">
        <f>'2020'!H118</f>
        <v>2815664.7061615512</v>
      </c>
      <c r="P25" s="178">
        <f t="shared" si="3"/>
        <v>-615049.91616155114</v>
      </c>
      <c r="Q25" s="179">
        <f t="shared" si="4"/>
        <v>-0.21843862119506996</v>
      </c>
      <c r="R25" s="177">
        <f>'2019'!H25</f>
        <v>1541397.86</v>
      </c>
      <c r="S25" s="178">
        <f t="shared" si="5"/>
        <v>659216.92999999993</v>
      </c>
      <c r="T25" s="180">
        <f t="shared" si="6"/>
        <v>0.42767474064094002</v>
      </c>
    </row>
    <row r="26" spans="1:20">
      <c r="A26" s="152">
        <v>715</v>
      </c>
      <c r="B26" s="482" t="str">
        <f>+VLOOKUP($A26,Master!$D$28:$G$224,4,FALSE)</f>
        <v>Ostali prihodi</v>
      </c>
      <c r="C26" s="483"/>
      <c r="D26" s="483"/>
      <c r="E26" s="483"/>
      <c r="F26" s="483"/>
      <c r="G26" s="177">
        <f>'2020'!S26</f>
        <v>3584992.15</v>
      </c>
      <c r="H26" s="177">
        <f>SUM('2020'!G119:H119)</f>
        <v>3785775.9326164555</v>
      </c>
      <c r="I26" s="178">
        <f t="shared" si="0"/>
        <v>-200783.78261645557</v>
      </c>
      <c r="J26" s="179">
        <f t="shared" si="1"/>
        <v>-5.3036361948048061E-2</v>
      </c>
      <c r="K26" s="177">
        <f>SUM('2019'!G26:H26)</f>
        <v>3766678.51</v>
      </c>
      <c r="L26" s="178">
        <f t="shared" si="7"/>
        <v>-181686.35999999987</v>
      </c>
      <c r="M26" s="180">
        <f t="shared" si="2"/>
        <v>-4.8235165150847914E-2</v>
      </c>
      <c r="N26" s="177">
        <f>'2020'!H26</f>
        <v>2100277.88</v>
      </c>
      <c r="O26" s="177">
        <f>'2020'!H119</f>
        <v>2455519.2816252089</v>
      </c>
      <c r="P26" s="178">
        <f t="shared" si="3"/>
        <v>-355241.40162520902</v>
      </c>
      <c r="Q26" s="179">
        <f t="shared" si="4"/>
        <v>-0.14467058120190734</v>
      </c>
      <c r="R26" s="177">
        <f>'2019'!H26</f>
        <v>2199531.1</v>
      </c>
      <c r="S26" s="178">
        <f t="shared" si="5"/>
        <v>-99253.220000000205</v>
      </c>
      <c r="T26" s="180" t="s">
        <v>756</v>
      </c>
    </row>
    <row r="27" spans="1:20">
      <c r="A27" s="152">
        <v>73</v>
      </c>
      <c r="B27" s="482" t="str">
        <f>+VLOOKUP($A27,Master!$D$28:$G$224,4,FALSE)</f>
        <v>Primici od otplate kredita i sredstva prenesena iz prethodne godine</v>
      </c>
      <c r="C27" s="483"/>
      <c r="D27" s="483"/>
      <c r="E27" s="483"/>
      <c r="F27" s="483"/>
      <c r="G27" s="177">
        <f>'2020'!S27</f>
        <v>894547.07000000007</v>
      </c>
      <c r="H27" s="177">
        <f>SUM('2020'!G120:H120)</f>
        <v>478414.19654372137</v>
      </c>
      <c r="I27" s="178">
        <f t="shared" si="0"/>
        <v>416132.8734562787</v>
      </c>
      <c r="J27" s="179">
        <f t="shared" si="1"/>
        <v>0.86981715104319468</v>
      </c>
      <c r="K27" s="177">
        <f>SUM('2019'!G27:H27)</f>
        <v>447496.92</v>
      </c>
      <c r="L27" s="178">
        <f t="shared" si="7"/>
        <v>447050.15000000008</v>
      </c>
      <c r="M27" s="180">
        <f t="shared" si="2"/>
        <v>0.99900162441341522</v>
      </c>
      <c r="N27" s="177">
        <f>'2020'!H27</f>
        <v>813727.89</v>
      </c>
      <c r="O27" s="177">
        <f>'2020'!H120</f>
        <v>404477.17367200274</v>
      </c>
      <c r="P27" s="178">
        <f t="shared" si="3"/>
        <v>409250.71632799727</v>
      </c>
      <c r="Q27" s="179">
        <f t="shared" si="4"/>
        <v>1.0118017603135883</v>
      </c>
      <c r="R27" s="177">
        <f>'2019'!H27</f>
        <v>378338.04</v>
      </c>
      <c r="S27" s="178">
        <f t="shared" si="5"/>
        <v>435389.85000000003</v>
      </c>
      <c r="T27" s="180" t="s">
        <v>756</v>
      </c>
    </row>
    <row r="28" spans="1:20" ht="15.75" thickBot="1">
      <c r="A28" s="152">
        <v>74</v>
      </c>
      <c r="B28" s="486" t="str">
        <f>+VLOOKUP($A28,Master!$D$28:$G$224,4,FALSE)</f>
        <v>Donacije i transferi</v>
      </c>
      <c r="C28" s="487"/>
      <c r="D28" s="487"/>
      <c r="E28" s="487"/>
      <c r="F28" s="487"/>
      <c r="G28" s="177">
        <f>'2020'!S28</f>
        <v>2390754.37</v>
      </c>
      <c r="H28" s="177">
        <f>SUM('2020'!G121:H121)</f>
        <v>2607426.9293976622</v>
      </c>
      <c r="I28" s="178">
        <f t="shared" si="0"/>
        <v>-216672.55939766206</v>
      </c>
      <c r="J28" s="179">
        <f t="shared" si="1"/>
        <v>-8.309822873836592E-2</v>
      </c>
      <c r="K28" s="177">
        <f>SUM('2019'!G28:H28)</f>
        <v>14526530.540000001</v>
      </c>
      <c r="L28" s="178">
        <f t="shared" si="7"/>
        <v>-12135776.170000002</v>
      </c>
      <c r="M28" s="180">
        <f t="shared" si="2"/>
        <v>-0.83542151627899996</v>
      </c>
      <c r="N28" s="177">
        <f>'2020'!H28</f>
        <v>1636489.54</v>
      </c>
      <c r="O28" s="177">
        <f>'2020'!H121</f>
        <v>1586793.9118979024</v>
      </c>
      <c r="P28" s="178">
        <f t="shared" si="3"/>
        <v>49695.62810209766</v>
      </c>
      <c r="Q28" s="179">
        <f t="shared" si="4"/>
        <v>3.1318262396569541E-2</v>
      </c>
      <c r="R28" s="177">
        <f>'2019'!H28</f>
        <v>1000413.32</v>
      </c>
      <c r="S28" s="178">
        <f t="shared" si="5"/>
        <v>636076.22000000009</v>
      </c>
      <c r="T28" s="180">
        <f t="shared" si="6"/>
        <v>0.63581342559493326</v>
      </c>
    </row>
    <row r="29" spans="1:20" ht="15.75" thickBot="1">
      <c r="A29" s="152">
        <v>4</v>
      </c>
      <c r="B29" s="488" t="str">
        <f>+VLOOKUP($A29,Master!$D$28:$G$224,4,FALSE)</f>
        <v>Izdaci</v>
      </c>
      <c r="C29" s="489"/>
      <c r="D29" s="489"/>
      <c r="E29" s="489"/>
      <c r="F29" s="489"/>
      <c r="G29" s="153">
        <f>'2020'!S29</f>
        <v>274123741.02999997</v>
      </c>
      <c r="H29" s="153">
        <f>SUM('2020'!G122:H122)</f>
        <v>368764572.81</v>
      </c>
      <c r="I29" s="154">
        <f t="shared" si="0"/>
        <v>-94640831.780000031</v>
      </c>
      <c r="J29" s="155">
        <f t="shared" si="1"/>
        <v>-0.25664296073463166</v>
      </c>
      <c r="K29" s="153">
        <f>SUM('2019'!G29:H29)</f>
        <v>270492067.12</v>
      </c>
      <c r="L29" s="154">
        <f t="shared" si="7"/>
        <v>3631673.9099999666</v>
      </c>
      <c r="M29" s="156">
        <f t="shared" si="2"/>
        <v>1.3426175298475007E-2</v>
      </c>
      <c r="N29" s="153">
        <f>'2020'!H29</f>
        <v>145830038.18000001</v>
      </c>
      <c r="O29" s="153">
        <f>'2020'!H122</f>
        <v>185516550.24000001</v>
      </c>
      <c r="P29" s="154">
        <f t="shared" si="3"/>
        <v>-39686512.060000002</v>
      </c>
      <c r="Q29" s="155">
        <f t="shared" si="4"/>
        <v>-0.21392437498788197</v>
      </c>
      <c r="R29" s="153">
        <f>'2019'!H29</f>
        <v>130930029.51000001</v>
      </c>
      <c r="S29" s="154">
        <f t="shared" si="5"/>
        <v>14900008.670000002</v>
      </c>
      <c r="T29" s="156">
        <f t="shared" si="6"/>
        <v>0.11380130842223624</v>
      </c>
    </row>
    <row r="30" spans="1:20">
      <c r="A30" s="152">
        <v>41</v>
      </c>
      <c r="B30" s="492" t="str">
        <f>+VLOOKUP($A30,Master!$D$28:$G$224,4,FALSE)</f>
        <v>Tekući izdaci</v>
      </c>
      <c r="C30" s="493"/>
      <c r="D30" s="493"/>
      <c r="E30" s="493"/>
      <c r="F30" s="493"/>
      <c r="G30" s="327">
        <f>'2020'!S30</f>
        <v>116202672.79000001</v>
      </c>
      <c r="H30" s="327">
        <f>SUM('2020'!G123:H123)</f>
        <v>144992605.38</v>
      </c>
      <c r="I30" s="190">
        <f t="shared" si="0"/>
        <v>-28789932.589999989</v>
      </c>
      <c r="J30" s="191">
        <f t="shared" si="1"/>
        <v>-0.19856138535166445</v>
      </c>
      <c r="K30" s="327">
        <f>SUM('2019'!G31:H31)</f>
        <v>108510912.31999999</v>
      </c>
      <c r="L30" s="190">
        <f t="shared" si="7"/>
        <v>7691760.4700000137</v>
      </c>
      <c r="M30" s="192">
        <f t="shared" si="2"/>
        <v>7.0884672384994074E-2</v>
      </c>
      <c r="N30" s="327">
        <f>'2020'!H30</f>
        <v>62613332.680000007</v>
      </c>
      <c r="O30" s="327">
        <f>'2020'!H123</f>
        <v>71870828.99000001</v>
      </c>
      <c r="P30" s="190">
        <f t="shared" si="3"/>
        <v>-9257496.3100000024</v>
      </c>
      <c r="Q30" s="191">
        <f t="shared" si="4"/>
        <v>-0.12880742354158836</v>
      </c>
      <c r="R30" s="327">
        <f>'2019'!H31</f>
        <v>57511093.159999996</v>
      </c>
      <c r="S30" s="190">
        <f t="shared" si="5"/>
        <v>5102239.5200000107</v>
      </c>
      <c r="T30" s="192">
        <f t="shared" si="6"/>
        <v>8.8717484569545757E-2</v>
      </c>
    </row>
    <row r="31" spans="1:20">
      <c r="A31" s="152">
        <v>411</v>
      </c>
      <c r="B31" s="480" t="str">
        <f>+VLOOKUP($A31,Master!$D$28:$G$224,4,FALSE)</f>
        <v>Bruto zarade i doprinosi na teret poslodavca</v>
      </c>
      <c r="C31" s="481"/>
      <c r="D31" s="481"/>
      <c r="E31" s="481"/>
      <c r="F31" s="481"/>
      <c r="G31" s="165">
        <f>'2020'!S31</f>
        <v>82247732.550000012</v>
      </c>
      <c r="H31" s="165">
        <f>SUM('2020'!G124:H124)</f>
        <v>84282354.409999996</v>
      </c>
      <c r="I31" s="166">
        <f t="shared" si="0"/>
        <v>-2034621.8599999845</v>
      </c>
      <c r="J31" s="167">
        <f t="shared" si="1"/>
        <v>-2.4140543702687256E-2</v>
      </c>
      <c r="K31" s="165">
        <f>SUM('2019'!G32:H32)</f>
        <v>77501781.719999999</v>
      </c>
      <c r="L31" s="166">
        <f t="shared" si="7"/>
        <v>4745950.8300000131</v>
      </c>
      <c r="M31" s="168">
        <f t="shared" si="2"/>
        <v>6.123666739877387E-2</v>
      </c>
      <c r="N31" s="165">
        <f>'2020'!H31</f>
        <v>41362850.270000003</v>
      </c>
      <c r="O31" s="165">
        <f>'2020'!H124</f>
        <v>41847774.170000002</v>
      </c>
      <c r="P31" s="166">
        <f t="shared" si="3"/>
        <v>-484923.89999999851</v>
      </c>
      <c r="Q31" s="167">
        <f t="shared" si="4"/>
        <v>-1.1587806272086776E-2</v>
      </c>
      <c r="R31" s="165">
        <f>'2019'!H32</f>
        <v>38603036.109999999</v>
      </c>
      <c r="S31" s="166">
        <f t="shared" si="5"/>
        <v>2759814.1600000039</v>
      </c>
      <c r="T31" s="168">
        <f t="shared" si="6"/>
        <v>7.1492152900509254E-2</v>
      </c>
    </row>
    <row r="32" spans="1:20">
      <c r="A32" s="152">
        <v>412</v>
      </c>
      <c r="B32" s="480" t="str">
        <f>+VLOOKUP($A32,Master!$D$28:$G$224,4,FALSE)</f>
        <v>Ostala lična primanja</v>
      </c>
      <c r="C32" s="481"/>
      <c r="D32" s="481"/>
      <c r="E32" s="481"/>
      <c r="F32" s="481"/>
      <c r="G32" s="165">
        <f>'2020'!S32</f>
        <v>1558773.0699999998</v>
      </c>
      <c r="H32" s="165">
        <f>SUM('2020'!G125:H125)</f>
        <v>3009809.1</v>
      </c>
      <c r="I32" s="166">
        <f t="shared" si="0"/>
        <v>-1451036.0300000003</v>
      </c>
      <c r="J32" s="167">
        <f t="shared" si="1"/>
        <v>-0.48210234662391049</v>
      </c>
      <c r="K32" s="165">
        <f>SUM('2019'!G33:H33)</f>
        <v>1466274.28</v>
      </c>
      <c r="L32" s="166">
        <f t="shared" si="7"/>
        <v>92498.789999999804</v>
      </c>
      <c r="M32" s="168">
        <f t="shared" si="2"/>
        <v>6.3084234144787477E-2</v>
      </c>
      <c r="N32" s="165">
        <f>'2020'!H32</f>
        <v>1082169.6499999999</v>
      </c>
      <c r="O32" s="165">
        <f>'2020'!H125</f>
        <v>1561133.83</v>
      </c>
      <c r="P32" s="166">
        <f t="shared" si="3"/>
        <v>-478964.18000000017</v>
      </c>
      <c r="Q32" s="167">
        <f t="shared" si="4"/>
        <v>-0.30680533007218236</v>
      </c>
      <c r="R32" s="165">
        <f>'2019'!H33</f>
        <v>1033562.51</v>
      </c>
      <c r="S32" s="166">
        <f t="shared" si="5"/>
        <v>48607.139999999898</v>
      </c>
      <c r="T32" s="168">
        <f t="shared" si="6"/>
        <v>4.7028737526479958E-2</v>
      </c>
    </row>
    <row r="33" spans="1:20">
      <c r="A33" s="152">
        <v>413</v>
      </c>
      <c r="B33" s="480" t="str">
        <f>+VLOOKUP($A33,Master!$D$28:$G$224,4,FALSE)</f>
        <v>Rashodi za materijal</v>
      </c>
      <c r="C33" s="481"/>
      <c r="D33" s="481"/>
      <c r="E33" s="481"/>
      <c r="F33" s="481"/>
      <c r="G33" s="165">
        <f>'2020'!S33</f>
        <v>5117135.71</v>
      </c>
      <c r="H33" s="165">
        <f>SUM('2020'!G126:H126)</f>
        <v>7513419.2799999993</v>
      </c>
      <c r="I33" s="166">
        <f t="shared" si="0"/>
        <v>-2396283.5699999994</v>
      </c>
      <c r="J33" s="167">
        <f t="shared" si="1"/>
        <v>-0.31893382768863654</v>
      </c>
      <c r="K33" s="165">
        <f>SUM('2019'!G34:H34)</f>
        <v>3336109.3499999996</v>
      </c>
      <c r="L33" s="166">
        <f t="shared" si="7"/>
        <v>1781026.3600000003</v>
      </c>
      <c r="M33" s="168">
        <f t="shared" si="2"/>
        <v>0.53386330397113646</v>
      </c>
      <c r="N33" s="165">
        <f>'2020'!H33</f>
        <v>4271561.3099999996</v>
      </c>
      <c r="O33" s="165">
        <f>'2020'!H126</f>
        <v>4599941.68</v>
      </c>
      <c r="P33" s="166">
        <f t="shared" si="3"/>
        <v>-328380.37000000011</v>
      </c>
      <c r="Q33" s="167">
        <f t="shared" si="4"/>
        <v>-7.1387942031473806E-2</v>
      </c>
      <c r="R33" s="165">
        <f>'2019'!H34</f>
        <v>2487120.0499999998</v>
      </c>
      <c r="S33" s="166">
        <f t="shared" si="5"/>
        <v>1784441.2599999998</v>
      </c>
      <c r="T33" s="168">
        <f t="shared" si="6"/>
        <v>0.71747291008329084</v>
      </c>
    </row>
    <row r="34" spans="1:20">
      <c r="A34" s="152">
        <v>414</v>
      </c>
      <c r="B34" s="480" t="str">
        <f>+VLOOKUP($A34,Master!$D$28:$G$224,4,FALSE)</f>
        <v>Rashodi za usluge</v>
      </c>
      <c r="C34" s="481"/>
      <c r="D34" s="481"/>
      <c r="E34" s="481"/>
      <c r="F34" s="481"/>
      <c r="G34" s="165">
        <f>'2020'!S34</f>
        <v>7327731.4399999995</v>
      </c>
      <c r="H34" s="165">
        <f>SUM('2020'!G127:H127)</f>
        <v>16912671.25</v>
      </c>
      <c r="I34" s="166">
        <f t="shared" si="0"/>
        <v>-9584939.8100000005</v>
      </c>
      <c r="J34" s="167">
        <f t="shared" si="1"/>
        <v>-0.56673127906982756</v>
      </c>
      <c r="K34" s="165">
        <f>SUM('2019'!G35:H35)</f>
        <v>6373587.7400000002</v>
      </c>
      <c r="L34" s="166">
        <f t="shared" si="7"/>
        <v>954143.69999999925</v>
      </c>
      <c r="M34" s="168">
        <f t="shared" si="2"/>
        <v>0.14970276380003189</v>
      </c>
      <c r="N34" s="165">
        <f>'2020'!H34</f>
        <v>5801121.7699999996</v>
      </c>
      <c r="O34" s="165">
        <f>'2020'!H127</f>
        <v>8893323</v>
      </c>
      <c r="P34" s="166">
        <f t="shared" si="3"/>
        <v>-3092201.2300000004</v>
      </c>
      <c r="Q34" s="167">
        <f t="shared" si="4"/>
        <v>-0.34769919297882246</v>
      </c>
      <c r="R34" s="165">
        <f>'2019'!H35</f>
        <v>3614550.9200000004</v>
      </c>
      <c r="S34" s="166">
        <f t="shared" si="5"/>
        <v>2186570.8499999992</v>
      </c>
      <c r="T34" s="168">
        <f t="shared" si="6"/>
        <v>0.60493568866364145</v>
      </c>
    </row>
    <row r="35" spans="1:20">
      <c r="A35" s="152">
        <v>415</v>
      </c>
      <c r="B35" s="480" t="str">
        <f>+VLOOKUP($A35,Master!$D$28:$G$224,4,FALSE)</f>
        <v>Rashodi za tekuće održavanje</v>
      </c>
      <c r="C35" s="481"/>
      <c r="D35" s="481"/>
      <c r="E35" s="481"/>
      <c r="F35" s="481"/>
      <c r="G35" s="165">
        <f>'2020'!S35</f>
        <v>2374175.7200000002</v>
      </c>
      <c r="H35" s="165">
        <f>SUM('2020'!G128:H128)</f>
        <v>4982793.97</v>
      </c>
      <c r="I35" s="166">
        <f t="shared" si="0"/>
        <v>-2608618.2499999995</v>
      </c>
      <c r="J35" s="167">
        <f t="shared" si="1"/>
        <v>-0.52352520808722092</v>
      </c>
      <c r="K35" s="165">
        <f>SUM('2019'!G36:H36)</f>
        <v>1636455.6</v>
      </c>
      <c r="L35" s="166">
        <f t="shared" si="7"/>
        <v>737720.12000000011</v>
      </c>
      <c r="M35" s="168">
        <f t="shared" si="2"/>
        <v>0.45080362705838151</v>
      </c>
      <c r="N35" s="165">
        <f>'2020'!H35</f>
        <v>2265483.7400000002</v>
      </c>
      <c r="O35" s="165">
        <f>'2020'!H128</f>
        <v>2696315.32</v>
      </c>
      <c r="P35" s="166">
        <f t="shared" si="3"/>
        <v>-430831.57999999961</v>
      </c>
      <c r="Q35" s="167">
        <f t="shared" si="4"/>
        <v>-0.15978531027298382</v>
      </c>
      <c r="R35" s="165">
        <f>'2019'!H36</f>
        <v>1530055.86</v>
      </c>
      <c r="S35" s="166">
        <f t="shared" si="5"/>
        <v>735427.88000000012</v>
      </c>
      <c r="T35" s="168">
        <f t="shared" si="6"/>
        <v>0.48065426840037073</v>
      </c>
    </row>
    <row r="36" spans="1:20">
      <c r="A36" s="152">
        <v>416</v>
      </c>
      <c r="B36" s="480" t="str">
        <f>+VLOOKUP($A36,Master!$D$28:$G$224,4,FALSE)</f>
        <v>Kamate</v>
      </c>
      <c r="C36" s="481"/>
      <c r="D36" s="481"/>
      <c r="E36" s="481"/>
      <c r="F36" s="481"/>
      <c r="G36" s="165">
        <f>'2020'!S36</f>
        <v>9386043.0999999996</v>
      </c>
      <c r="H36" s="165">
        <f>SUM('2020'!G129:H129)</f>
        <v>8264503.2699999996</v>
      </c>
      <c r="I36" s="166">
        <f t="shared" si="0"/>
        <v>1121539.83</v>
      </c>
      <c r="J36" s="167">
        <f t="shared" si="1"/>
        <v>0.13570565505989562</v>
      </c>
      <c r="K36" s="165">
        <f>SUM('2019'!G37:H37)</f>
        <v>7154194.4400000004</v>
      </c>
      <c r="L36" s="166">
        <f t="shared" si="7"/>
        <v>2231848.6599999992</v>
      </c>
      <c r="M36" s="168">
        <f t="shared" si="2"/>
        <v>0.31196365694528128</v>
      </c>
      <c r="N36" s="165">
        <f>'2020'!H36</f>
        <v>1839801.88</v>
      </c>
      <c r="O36" s="165">
        <f>'2020'!H129</f>
        <v>928779.86</v>
      </c>
      <c r="P36" s="166">
        <f t="shared" si="3"/>
        <v>911022.0199999999</v>
      </c>
      <c r="Q36" s="167">
        <f t="shared" si="4"/>
        <v>0.98088046396699413</v>
      </c>
      <c r="R36" s="165">
        <f>'2019'!H37</f>
        <v>999341.54</v>
      </c>
      <c r="S36" s="166">
        <f t="shared" si="5"/>
        <v>840460.33999999985</v>
      </c>
      <c r="T36" s="168">
        <f t="shared" si="6"/>
        <v>0.84101411415360539</v>
      </c>
    </row>
    <row r="37" spans="1:20">
      <c r="A37" s="152">
        <v>417</v>
      </c>
      <c r="B37" s="480" t="str">
        <f>+VLOOKUP($A37,Master!$D$28:$G$224,4,FALSE)</f>
        <v>Renta</v>
      </c>
      <c r="C37" s="481"/>
      <c r="D37" s="481"/>
      <c r="E37" s="481"/>
      <c r="F37" s="481"/>
      <c r="G37" s="165">
        <f>'2020'!S37</f>
        <v>1546828.19</v>
      </c>
      <c r="H37" s="165">
        <f>SUM('2020'!G130:H130)</f>
        <v>1857200.5500000003</v>
      </c>
      <c r="I37" s="166">
        <f t="shared" si="0"/>
        <v>-310372.36000000034</v>
      </c>
      <c r="J37" s="167">
        <f t="shared" si="1"/>
        <v>-0.16711838686457436</v>
      </c>
      <c r="K37" s="165">
        <f>SUM('2019'!G38:H38)</f>
        <v>995260.11</v>
      </c>
      <c r="L37" s="166">
        <f t="shared" si="7"/>
        <v>551568.07999999996</v>
      </c>
      <c r="M37" s="168">
        <f t="shared" si="2"/>
        <v>0.55419490287820339</v>
      </c>
      <c r="N37" s="165">
        <f>'2020'!H37</f>
        <v>930050.26</v>
      </c>
      <c r="O37" s="165">
        <f>'2020'!H130</f>
        <v>912063.00000000012</v>
      </c>
      <c r="P37" s="166">
        <f t="shared" si="3"/>
        <v>17987.259999999893</v>
      </c>
      <c r="Q37" s="167">
        <f t="shared" si="4"/>
        <v>1.9721510465833925E-2</v>
      </c>
      <c r="R37" s="165">
        <f>'2019'!H38</f>
        <v>777233.65</v>
      </c>
      <c r="S37" s="166">
        <f t="shared" si="5"/>
        <v>152816.60999999999</v>
      </c>
      <c r="T37" s="168">
        <f t="shared" si="6"/>
        <v>0.19661604975543701</v>
      </c>
    </row>
    <row r="38" spans="1:20">
      <c r="A38" s="152">
        <v>418</v>
      </c>
      <c r="B38" s="480" t="str">
        <f>+VLOOKUP($A38,Master!$D$28:$G$224,4,FALSE)</f>
        <v>Subvencije</v>
      </c>
      <c r="C38" s="481"/>
      <c r="D38" s="481"/>
      <c r="E38" s="481"/>
      <c r="F38" s="481"/>
      <c r="G38" s="165">
        <f>'2020'!S38</f>
        <v>1398623.19</v>
      </c>
      <c r="H38" s="165">
        <f>SUM('2020'!G131:H131)</f>
        <v>7262223.2400000002</v>
      </c>
      <c r="I38" s="166">
        <f t="shared" si="0"/>
        <v>-5863600.0500000007</v>
      </c>
      <c r="J38" s="167">
        <f t="shared" si="1"/>
        <v>-0.80741115443870604</v>
      </c>
      <c r="K38" s="165">
        <f>SUM('2019'!G39:H39)</f>
        <v>1918638.81</v>
      </c>
      <c r="L38" s="166">
        <f t="shared" si="7"/>
        <v>-520015.62000000011</v>
      </c>
      <c r="M38" s="168">
        <f t="shared" si="2"/>
        <v>-0.2710336188810859</v>
      </c>
      <c r="N38" s="165">
        <f>'2020'!H38</f>
        <v>1211715.27</v>
      </c>
      <c r="O38" s="165">
        <f>'2020'!H131</f>
        <v>3639444.95</v>
      </c>
      <c r="P38" s="166">
        <f t="shared" si="3"/>
        <v>-2427729.6800000002</v>
      </c>
      <c r="Q38" s="167">
        <f t="shared" si="4"/>
        <v>-0.66706042084796469</v>
      </c>
      <c r="R38" s="165">
        <f>'2019'!H39</f>
        <v>1819632.21</v>
      </c>
      <c r="S38" s="166">
        <f t="shared" si="5"/>
        <v>-607916.93999999994</v>
      </c>
      <c r="T38" s="168">
        <f t="shared" si="6"/>
        <v>-0.33408780997562137</v>
      </c>
    </row>
    <row r="39" spans="1:20">
      <c r="A39" s="152">
        <v>419</v>
      </c>
      <c r="B39" s="480" t="str">
        <f>+VLOOKUP($A39,Master!$D$28:$G$224,4,FALSE)</f>
        <v>Ostali izdaci</v>
      </c>
      <c r="C39" s="481"/>
      <c r="D39" s="481"/>
      <c r="E39" s="481"/>
      <c r="F39" s="481"/>
      <c r="G39" s="165">
        <f>'2020'!S39</f>
        <v>5245629.82</v>
      </c>
      <c r="H39" s="165">
        <f>SUM('2020'!G132:H132)</f>
        <v>10907630.309999999</v>
      </c>
      <c r="I39" s="166">
        <f t="shared" si="0"/>
        <v>-5662000.4899999984</v>
      </c>
      <c r="J39" s="167">
        <f t="shared" si="1"/>
        <v>-0.51908621112774034</v>
      </c>
      <c r="K39" s="165">
        <f>SUM('2019'!G40:H40)</f>
        <v>3778083.5199999996</v>
      </c>
      <c r="L39" s="166">
        <f t="shared" si="7"/>
        <v>1467546.3000000007</v>
      </c>
      <c r="M39" s="168">
        <f t="shared" si="2"/>
        <v>0.38843670136757624</v>
      </c>
      <c r="N39" s="165">
        <f>'2020'!H39</f>
        <v>3848578.53</v>
      </c>
      <c r="O39" s="165">
        <f>'2020'!H132</f>
        <v>6792053.1799999997</v>
      </c>
      <c r="P39" s="166">
        <f t="shared" si="3"/>
        <v>-2943474.65</v>
      </c>
      <c r="Q39" s="167">
        <f t="shared" si="4"/>
        <v>-0.43337037740920636</v>
      </c>
      <c r="R39" s="165">
        <f>'2019'!H40</f>
        <v>3184422.4499999997</v>
      </c>
      <c r="S39" s="166">
        <f t="shared" si="5"/>
        <v>664156.08000000007</v>
      </c>
      <c r="T39" s="168">
        <f t="shared" si="6"/>
        <v>0.20856406159302132</v>
      </c>
    </row>
    <row r="40" spans="1:20">
      <c r="A40" s="152">
        <v>42</v>
      </c>
      <c r="B40" s="496" t="str">
        <f>+VLOOKUP($A40,Master!$D$28:$G$224,4,FALSE)</f>
        <v>Transferi za socijalnu zaštitu</v>
      </c>
      <c r="C40" s="497"/>
      <c r="D40" s="497"/>
      <c r="E40" s="497"/>
      <c r="F40" s="497"/>
      <c r="G40" s="177">
        <f>'2020'!S40</f>
        <v>91207251.61999999</v>
      </c>
      <c r="H40" s="177">
        <f>SUM('2020'!G133:H133)</f>
        <v>96720981.770000011</v>
      </c>
      <c r="I40" s="196">
        <f t="shared" si="0"/>
        <v>-5513730.1500000209</v>
      </c>
      <c r="J40" s="197">
        <f t="shared" si="1"/>
        <v>-5.7006556892810756E-2</v>
      </c>
      <c r="K40" s="177">
        <f>SUM('2019'!G42:H42)</f>
        <v>89157926.390000015</v>
      </c>
      <c r="L40" s="196">
        <f t="shared" si="7"/>
        <v>2049325.2299999744</v>
      </c>
      <c r="M40" s="198">
        <f t="shared" si="2"/>
        <v>2.2985339755836165E-2</v>
      </c>
      <c r="N40" s="177">
        <f>'2020'!H40</f>
        <v>47462833.379999995</v>
      </c>
      <c r="O40" s="177">
        <f>'2020'!H133</f>
        <v>48997792.730000004</v>
      </c>
      <c r="P40" s="196">
        <f t="shared" si="3"/>
        <v>-1534959.3500000089</v>
      </c>
      <c r="Q40" s="197">
        <f t="shared" si="4"/>
        <v>-3.1327112191733342E-2</v>
      </c>
      <c r="R40" s="177">
        <f>'2019'!H42</f>
        <v>46594745.439999998</v>
      </c>
      <c r="S40" s="196">
        <f t="shared" si="5"/>
        <v>868087.93999999762</v>
      </c>
      <c r="T40" s="198">
        <f t="shared" si="6"/>
        <v>1.8630597330289822E-2</v>
      </c>
    </row>
    <row r="41" spans="1:20">
      <c r="A41" s="152">
        <v>421</v>
      </c>
      <c r="B41" s="480" t="str">
        <f>+VLOOKUP($A41,Master!$D$28:$G$224,4,FALSE)</f>
        <v>Prava iz oblasti socijalne zaštite</v>
      </c>
      <c r="C41" s="481"/>
      <c r="D41" s="481"/>
      <c r="E41" s="481"/>
      <c r="F41" s="481"/>
      <c r="G41" s="165">
        <f>'2020'!S41</f>
        <v>13622859.85</v>
      </c>
      <c r="H41" s="165">
        <f>SUM('2020'!G134:H134)</f>
        <v>14174211.690000001</v>
      </c>
      <c r="I41" s="166">
        <f t="shared" si="0"/>
        <v>-551351.84000000171</v>
      </c>
      <c r="J41" s="167">
        <f t="shared" si="1"/>
        <v>-3.8898236604507863E-2</v>
      </c>
      <c r="K41" s="165">
        <f>SUM('2019'!G43:H43)</f>
        <v>12913110.01</v>
      </c>
      <c r="L41" s="166">
        <f t="shared" si="7"/>
        <v>709749.83999999985</v>
      </c>
      <c r="M41" s="168">
        <f t="shared" si="2"/>
        <v>5.4963509135317778E-2</v>
      </c>
      <c r="N41" s="165">
        <f>'2020'!H41</f>
        <v>7174722.5199999996</v>
      </c>
      <c r="O41" s="165">
        <f>'2020'!H134</f>
        <v>7724407.6900000004</v>
      </c>
      <c r="P41" s="166">
        <f t="shared" si="3"/>
        <v>-549685.17000000086</v>
      </c>
      <c r="Q41" s="167">
        <f t="shared" si="4"/>
        <v>-7.1162112625363094E-2</v>
      </c>
      <c r="R41" s="165">
        <f>'2019'!H43</f>
        <v>6928715.1699999999</v>
      </c>
      <c r="S41" s="166">
        <f t="shared" si="5"/>
        <v>246007.34999999963</v>
      </c>
      <c r="T41" s="168">
        <f t="shared" si="6"/>
        <v>3.5505478860664352E-2</v>
      </c>
    </row>
    <row r="42" spans="1:20">
      <c r="A42" s="152">
        <v>422</v>
      </c>
      <c r="B42" s="480" t="str">
        <f>+VLOOKUP($A42,Master!$D$28:$G$224,4,FALSE)</f>
        <v>Sredstva za tehnološke viškove</v>
      </c>
      <c r="C42" s="481"/>
      <c r="D42" s="481"/>
      <c r="E42" s="481"/>
      <c r="F42" s="481"/>
      <c r="G42" s="165">
        <f>'2020'!S42</f>
        <v>1661437.6</v>
      </c>
      <c r="H42" s="165">
        <f>SUM('2020'!G135:H135)</f>
        <v>3746704</v>
      </c>
      <c r="I42" s="166">
        <f t="shared" si="0"/>
        <v>-2085266.4</v>
      </c>
      <c r="J42" s="167">
        <f t="shared" si="1"/>
        <v>-0.55656021932877531</v>
      </c>
      <c r="K42" s="165">
        <f>SUM('2019'!G44:H44)</f>
        <v>1242674.72</v>
      </c>
      <c r="L42" s="166">
        <f t="shared" si="7"/>
        <v>418762.88000000012</v>
      </c>
      <c r="M42" s="168">
        <f t="shared" si="2"/>
        <v>0.33698511224240568</v>
      </c>
      <c r="N42" s="165">
        <f>'2020'!H42</f>
        <v>1607182</v>
      </c>
      <c r="O42" s="165">
        <f>'2020'!H135</f>
        <v>1873352</v>
      </c>
      <c r="P42" s="166">
        <f t="shared" si="3"/>
        <v>-266170</v>
      </c>
      <c r="Q42" s="167">
        <f t="shared" si="4"/>
        <v>-0.14208221412740374</v>
      </c>
      <c r="R42" s="165">
        <f>'2019'!H44</f>
        <v>1198874.72</v>
      </c>
      <c r="S42" s="166">
        <f t="shared" si="5"/>
        <v>408307.28</v>
      </c>
      <c r="T42" s="168">
        <f t="shared" si="6"/>
        <v>0.34057543560514825</v>
      </c>
    </row>
    <row r="43" spans="1:20">
      <c r="A43" s="152">
        <v>423</v>
      </c>
      <c r="B43" s="480" t="str">
        <f>+VLOOKUP($A43,Master!$D$28:$G$224,4,FALSE)</f>
        <v>Prava iz oblasti penzijskog i invalidskog osiguranja</v>
      </c>
      <c r="C43" s="481"/>
      <c r="D43" s="481"/>
      <c r="E43" s="481"/>
      <c r="F43" s="481"/>
      <c r="G43" s="165">
        <f>'2020'!S43</f>
        <v>70885997</v>
      </c>
      <c r="H43" s="165">
        <f>SUM('2020'!G136:H136)</f>
        <v>73695899.079999998</v>
      </c>
      <c r="I43" s="166">
        <f t="shared" si="0"/>
        <v>-2809902.0799999982</v>
      </c>
      <c r="J43" s="167">
        <f t="shared" si="1"/>
        <v>-3.8128337059158857E-2</v>
      </c>
      <c r="K43" s="165">
        <f>SUM('2019'!G45:H45)</f>
        <v>69993455.069999993</v>
      </c>
      <c r="L43" s="166">
        <f t="shared" si="7"/>
        <v>892541.93000000715</v>
      </c>
      <c r="M43" s="168">
        <f t="shared" si="2"/>
        <v>1.2751791279733027E-2</v>
      </c>
      <c r="N43" s="165">
        <f>'2020'!H43</f>
        <v>36010789.840000004</v>
      </c>
      <c r="O43" s="165">
        <f>'2020'!H136</f>
        <v>36847949.539999999</v>
      </c>
      <c r="P43" s="166">
        <f t="shared" si="3"/>
        <v>-837159.69999999553</v>
      </c>
      <c r="Q43" s="167">
        <f t="shared" si="4"/>
        <v>-2.2719302171514966E-2</v>
      </c>
      <c r="R43" s="165">
        <f>'2019'!H45</f>
        <v>35530204.509999998</v>
      </c>
      <c r="S43" s="166">
        <f t="shared" si="5"/>
        <v>480585.33000000566</v>
      </c>
      <c r="T43" s="168">
        <f t="shared" si="6"/>
        <v>1.3526106495242551E-2</v>
      </c>
    </row>
    <row r="44" spans="1:20">
      <c r="A44" s="152">
        <v>424</v>
      </c>
      <c r="B44" s="480" t="str">
        <f>+VLOOKUP($A44,Master!$D$28:$G$224,4,FALSE)</f>
        <v>Ostala prava iz oblasti zdravstvene zaštite</v>
      </c>
      <c r="C44" s="481"/>
      <c r="D44" s="481"/>
      <c r="E44" s="481"/>
      <c r="F44" s="481"/>
      <c r="G44" s="165">
        <f>'2020'!S44</f>
        <v>3452817.48</v>
      </c>
      <c r="H44" s="165">
        <f>SUM('2020'!G137:H137)</f>
        <v>3333333.5</v>
      </c>
      <c r="I44" s="166">
        <f t="shared" si="0"/>
        <v>119483.97999999998</v>
      </c>
      <c r="J44" s="167">
        <f t="shared" si="1"/>
        <v>3.5845192207740295E-2</v>
      </c>
      <c r="K44" s="165">
        <f>SUM('2019'!G46:H46)</f>
        <v>3435029.78</v>
      </c>
      <c r="L44" s="166">
        <f t="shared" si="7"/>
        <v>17787.700000000186</v>
      </c>
      <c r="M44" s="168">
        <f t="shared" si="2"/>
        <v>5.1783248295449447E-3</v>
      </c>
      <c r="N44" s="165">
        <f>'2020'!H44</f>
        <v>1831428.58</v>
      </c>
      <c r="O44" s="165">
        <f>'2020'!H137</f>
        <v>1666666.75</v>
      </c>
      <c r="P44" s="166">
        <f t="shared" si="3"/>
        <v>164761.83000000007</v>
      </c>
      <c r="Q44" s="167">
        <f t="shared" si="4"/>
        <v>9.8857093057145295E-2</v>
      </c>
      <c r="R44" s="165">
        <f>'2019'!H46</f>
        <v>1855950.15</v>
      </c>
      <c r="S44" s="166">
        <f t="shared" si="5"/>
        <v>-24521.569999999832</v>
      </c>
      <c r="T44" s="168">
        <f t="shared" si="6"/>
        <v>-1.3212407671617576E-2</v>
      </c>
    </row>
    <row r="45" spans="1:20">
      <c r="A45" s="152">
        <v>425</v>
      </c>
      <c r="B45" s="480" t="str">
        <f>+VLOOKUP($A45,Master!$D$28:$G$224,4,FALSE)</f>
        <v>Ostala prava iz zdravstvenog osiguranja</v>
      </c>
      <c r="C45" s="481"/>
      <c r="D45" s="481"/>
      <c r="E45" s="481"/>
      <c r="F45" s="481"/>
      <c r="G45" s="165">
        <f>'2020'!S45</f>
        <v>1584139.69</v>
      </c>
      <c r="H45" s="165">
        <f>SUM('2020'!G138:H138)</f>
        <v>1770833.5</v>
      </c>
      <c r="I45" s="166">
        <f t="shared" si="0"/>
        <v>-186693.81000000006</v>
      </c>
      <c r="J45" s="167">
        <f t="shared" si="1"/>
        <v>-0.10542708278333346</v>
      </c>
      <c r="K45" s="165">
        <f>SUM('2019'!G47:H47)</f>
        <v>1573656.8099999998</v>
      </c>
      <c r="L45" s="166">
        <f t="shared" si="7"/>
        <v>10482.880000000121</v>
      </c>
      <c r="M45" s="168">
        <f t="shared" si="2"/>
        <v>6.6614778606017833E-3</v>
      </c>
      <c r="N45" s="165">
        <f>'2020'!H45</f>
        <v>838710.44</v>
      </c>
      <c r="O45" s="165">
        <f>'2020'!H138</f>
        <v>885416.75</v>
      </c>
      <c r="P45" s="166">
        <f t="shared" si="3"/>
        <v>-46706.310000000056</v>
      </c>
      <c r="Q45" s="167">
        <f t="shared" si="4"/>
        <v>-5.2750651035232909E-2</v>
      </c>
      <c r="R45" s="165">
        <f>'2019'!H47</f>
        <v>1081000.8899999999</v>
      </c>
      <c r="S45" s="166">
        <f t="shared" si="5"/>
        <v>-242290.44999999995</v>
      </c>
      <c r="T45" s="168">
        <f t="shared" si="6"/>
        <v>-0.2241352918775118</v>
      </c>
    </row>
    <row r="46" spans="1:20">
      <c r="A46" s="152">
        <v>43</v>
      </c>
      <c r="B46" s="494" t="str">
        <f>+VLOOKUP($A46,Master!$D$28:$G$224,4,FALSE)</f>
        <v xml:space="preserve">Transferi institucijama, pojedincima, nevladinom i javnom sektoru </v>
      </c>
      <c r="C46" s="495"/>
      <c r="D46" s="495"/>
      <c r="E46" s="495"/>
      <c r="F46" s="495"/>
      <c r="G46" s="177">
        <f>'2020'!S46</f>
        <v>47546416</v>
      </c>
      <c r="H46" s="177">
        <f>SUM('2020'!G139:H139)</f>
        <v>63390458.82</v>
      </c>
      <c r="I46" s="178">
        <f t="shared" si="0"/>
        <v>-15844042.82</v>
      </c>
      <c r="J46" s="179">
        <f t="shared" si="1"/>
        <v>-0.24994365264005836</v>
      </c>
      <c r="K46" s="177">
        <f>SUM('2019'!G48:H48)</f>
        <v>34371139.539999999</v>
      </c>
      <c r="L46" s="178">
        <f t="shared" si="7"/>
        <v>13175276.460000001</v>
      </c>
      <c r="M46" s="180">
        <f t="shared" si="2"/>
        <v>0.38332381865509713</v>
      </c>
      <c r="N46" s="177">
        <f>'2020'!H46</f>
        <v>23914849.32</v>
      </c>
      <c r="O46" s="177">
        <f>'2020'!H139</f>
        <v>31441965.730000004</v>
      </c>
      <c r="P46" s="178">
        <f t="shared" si="3"/>
        <v>-7527116.4100000039</v>
      </c>
      <c r="Q46" s="179">
        <f t="shared" si="4"/>
        <v>-0.23939713167545662</v>
      </c>
      <c r="R46" s="177">
        <f>'2019'!H48</f>
        <v>18630588.73</v>
      </c>
      <c r="S46" s="178">
        <f t="shared" si="5"/>
        <v>5284260.59</v>
      </c>
      <c r="T46" s="180">
        <f t="shared" si="6"/>
        <v>0.2836335805905581</v>
      </c>
    </row>
    <row r="47" spans="1:20">
      <c r="A47" s="152">
        <v>44</v>
      </c>
      <c r="B47" s="494" t="str">
        <f>+VLOOKUP($A47,Master!$D$28:$G$224,4,FALSE)</f>
        <v>Kapitalni izdaci</v>
      </c>
      <c r="C47" s="495"/>
      <c r="D47" s="495"/>
      <c r="E47" s="495"/>
      <c r="F47" s="495"/>
      <c r="G47" s="177">
        <f>'2020'!S47</f>
        <v>13072449.91</v>
      </c>
      <c r="H47" s="177">
        <f>SUM('2020'!G140:H140)</f>
        <v>45826282.959999993</v>
      </c>
      <c r="I47" s="178">
        <f t="shared" si="0"/>
        <v>-32753833.049999993</v>
      </c>
      <c r="J47" s="179">
        <f t="shared" si="1"/>
        <v>-0.71473903040727871</v>
      </c>
      <c r="K47" s="177">
        <f>SUM('2019'!G41:H41)+SUM('2019'!G49:H49)</f>
        <v>35716414.789999999</v>
      </c>
      <c r="L47" s="178">
        <f t="shared" si="7"/>
        <v>-22643964.879999999</v>
      </c>
      <c r="M47" s="180">
        <f t="shared" si="2"/>
        <v>-0.63399322169200278</v>
      </c>
      <c r="N47" s="177">
        <f>'2020'!H47</f>
        <v>8919354.2899999991</v>
      </c>
      <c r="O47" s="177">
        <f>'2020'!H140</f>
        <v>24306340.929999996</v>
      </c>
      <c r="P47" s="178">
        <f t="shared" si="3"/>
        <v>-15386986.639999997</v>
      </c>
      <c r="Q47" s="179">
        <f t="shared" si="4"/>
        <v>-0.63304413791911696</v>
      </c>
      <c r="R47" s="177">
        <f>'2019'!H41+'2019'!H49</f>
        <v>8028312.5899999999</v>
      </c>
      <c r="S47" s="178">
        <f t="shared" si="5"/>
        <v>891041.69999999925</v>
      </c>
      <c r="T47" s="180" t="s">
        <v>756</v>
      </c>
    </row>
    <row r="48" spans="1:20">
      <c r="A48" s="152">
        <v>451</v>
      </c>
      <c r="B48" s="498" t="str">
        <f>+VLOOKUP($A48,Master!$D$28:$G$224,4,FALSE)</f>
        <v>Pozajmice i krediti</v>
      </c>
      <c r="C48" s="499"/>
      <c r="D48" s="499"/>
      <c r="E48" s="499"/>
      <c r="F48" s="499"/>
      <c r="G48" s="165">
        <f>'2020'!S48</f>
        <v>277634</v>
      </c>
      <c r="H48" s="165">
        <f>SUM('2020'!G141:H141)</f>
        <v>280000.18</v>
      </c>
      <c r="I48" s="166">
        <f>G48-H48</f>
        <v>-2366.179999999993</v>
      </c>
      <c r="J48" s="287">
        <f t="shared" si="1"/>
        <v>-8.4506374245901794E-3</v>
      </c>
      <c r="K48" s="165">
        <f>SUM('2019'!G50:H50)</f>
        <v>272323.98</v>
      </c>
      <c r="L48" s="293">
        <f t="shared" si="7"/>
        <v>5310.0200000000186</v>
      </c>
      <c r="M48" s="296">
        <f t="shared" si="2"/>
        <v>1.9498907147288413E-2</v>
      </c>
      <c r="N48" s="165">
        <f>'2020'!H48</f>
        <v>277634</v>
      </c>
      <c r="O48" s="165">
        <f>'2020'!H141</f>
        <v>140000.09</v>
      </c>
      <c r="P48" s="166">
        <f t="shared" si="3"/>
        <v>137633.91</v>
      </c>
      <c r="Q48" s="287">
        <f t="shared" si="4"/>
        <v>0.98309872515081964</v>
      </c>
      <c r="R48" s="165">
        <f>'2019'!H50</f>
        <v>272323.98</v>
      </c>
      <c r="S48" s="293">
        <f t="shared" si="5"/>
        <v>5310.0200000000186</v>
      </c>
      <c r="T48" s="296" t="s">
        <v>756</v>
      </c>
    </row>
    <row r="49" spans="1:23">
      <c r="A49" s="152">
        <v>47</v>
      </c>
      <c r="B49" s="498" t="str">
        <f>+VLOOKUP($A49,Master!$D$28:$G$224,4,FALSE)</f>
        <v>Rezerve</v>
      </c>
      <c r="C49" s="499"/>
      <c r="D49" s="499"/>
      <c r="E49" s="499"/>
      <c r="F49" s="499"/>
      <c r="G49" s="165">
        <f>'2020'!S49</f>
        <v>2661194</v>
      </c>
      <c r="H49" s="165">
        <f>SUM('2020'!G142:H142)</f>
        <v>14750000</v>
      </c>
      <c r="I49" s="166">
        <f t="shared" ref="I49:I50" si="8">G49-H49</f>
        <v>-12088806</v>
      </c>
      <c r="J49" s="288">
        <f t="shared" si="1"/>
        <v>-0.81958006779661019</v>
      </c>
      <c r="K49" s="165">
        <f>SUM('2019'!G51:H51)</f>
        <v>1952871.71</v>
      </c>
      <c r="L49" s="294">
        <f t="shared" si="7"/>
        <v>708322.29</v>
      </c>
      <c r="M49" s="297">
        <f t="shared" si="2"/>
        <v>0.36270805008486717</v>
      </c>
      <c r="N49" s="165">
        <f>'2020'!H49</f>
        <v>720000</v>
      </c>
      <c r="O49" s="165">
        <f>'2020'!H142</f>
        <v>7375000</v>
      </c>
      <c r="P49" s="166">
        <f t="shared" si="3"/>
        <v>-6655000</v>
      </c>
      <c r="Q49" s="288">
        <f t="shared" si="4"/>
        <v>-0.90237288135593219</v>
      </c>
      <c r="R49" s="165">
        <f>'2019'!H51</f>
        <v>1952871.71</v>
      </c>
      <c r="S49" s="294">
        <f t="shared" si="5"/>
        <v>-1232871.71</v>
      </c>
      <c r="T49" s="297">
        <f t="shared" si="6"/>
        <v>-0.63131218691267743</v>
      </c>
      <c r="W49" s="362"/>
    </row>
    <row r="50" spans="1:23" ht="15.75" thickBot="1">
      <c r="A50" s="152">
        <v>462</v>
      </c>
      <c r="B50" s="500" t="str">
        <f>+VLOOKUP($A50,Master!$D$28:$G$224,4,FALSE)</f>
        <v>Otplata garancija</v>
      </c>
      <c r="C50" s="501"/>
      <c r="D50" s="501"/>
      <c r="E50" s="501"/>
      <c r="F50" s="501"/>
      <c r="G50" s="165">
        <f>'2020'!S50</f>
        <v>0</v>
      </c>
      <c r="H50" s="165">
        <f>SUM('2020'!G143:H143)</f>
        <v>0</v>
      </c>
      <c r="I50" s="166">
        <f t="shared" si="8"/>
        <v>0</v>
      </c>
      <c r="J50" s="289" t="str">
        <f t="shared" si="1"/>
        <v>…</v>
      </c>
      <c r="K50" s="165">
        <f>SUM('2019'!G52:H52)</f>
        <v>2254214.0699999998</v>
      </c>
      <c r="L50" s="294">
        <f t="shared" si="7"/>
        <v>-2254214.0699999998</v>
      </c>
      <c r="M50" s="298">
        <f t="shared" si="2"/>
        <v>-1</v>
      </c>
      <c r="N50" s="165">
        <f>'2020'!H50</f>
        <v>0</v>
      </c>
      <c r="O50" s="165">
        <f>'2020'!H143</f>
        <v>0</v>
      </c>
      <c r="P50" s="166">
        <f t="shared" si="3"/>
        <v>0</v>
      </c>
      <c r="Q50" s="289" t="str">
        <f t="shared" si="4"/>
        <v>…</v>
      </c>
      <c r="R50" s="165">
        <f>'2019'!H52</f>
        <v>494.04</v>
      </c>
      <c r="S50" s="294">
        <f t="shared" si="5"/>
        <v>-494.04</v>
      </c>
      <c r="T50" s="298">
        <f t="shared" si="6"/>
        <v>-1</v>
      </c>
    </row>
    <row r="51" spans="1:23" ht="15.75" thickBot="1">
      <c r="A51" s="146">
        <v>4630</v>
      </c>
      <c r="B51" s="500" t="str">
        <f>+VLOOKUP($A51,Master!$D$28:$G$224,4,FALSE)</f>
        <v>Otplata obaveza iz prethodnog perioda</v>
      </c>
      <c r="C51" s="501"/>
      <c r="D51" s="501"/>
      <c r="E51" s="501"/>
      <c r="F51" s="501"/>
      <c r="G51" s="328">
        <f>'2020'!S51</f>
        <v>3156122.71</v>
      </c>
      <c r="H51" s="328">
        <f>SUM('2020'!G144:H144)</f>
        <v>2804243.7</v>
      </c>
      <c r="I51" s="295">
        <f>G51-H51</f>
        <v>351879.00999999978</v>
      </c>
      <c r="J51" s="290">
        <f t="shared" si="1"/>
        <v>0.12548089525885353</v>
      </c>
      <c r="K51" s="328">
        <f>SUM('2019'!G53:H53)</f>
        <v>2606791.0700000003</v>
      </c>
      <c r="L51" s="301">
        <f t="shared" si="7"/>
        <v>549331.63999999966</v>
      </c>
      <c r="M51" s="299">
        <f t="shared" si="2"/>
        <v>0.21073098121361888</v>
      </c>
      <c r="N51" s="328">
        <f>'2020'!H51</f>
        <v>1922034.51</v>
      </c>
      <c r="O51" s="328">
        <f>'2020'!H144</f>
        <v>1384621.77</v>
      </c>
      <c r="P51" s="295">
        <f>N51-O51</f>
        <v>537412.74</v>
      </c>
      <c r="Q51" s="290">
        <f t="shared" si="4"/>
        <v>0.38812963340884066</v>
      </c>
      <c r="R51" s="328">
        <f>'2019'!H53</f>
        <v>1401737.72</v>
      </c>
      <c r="S51" s="301">
        <f>+N51-R51</f>
        <v>520296.79000000004</v>
      </c>
      <c r="T51" s="299">
        <f>+IF(ISNUMBER(N51/R51-1),N51/R51-1,"…")</f>
        <v>0.37117984525664327</v>
      </c>
    </row>
    <row r="52" spans="1:23" ht="15.75" thickBot="1">
      <c r="A52" s="146">
        <v>1005</v>
      </c>
      <c r="B52" s="500" t="str">
        <f>+VLOOKUP($A52,Master!$D$28:$G$226,4,FALSE)</f>
        <v>Neto povećanje obaveza</v>
      </c>
      <c r="C52" s="501"/>
      <c r="D52" s="501"/>
      <c r="E52" s="501"/>
      <c r="F52" s="501"/>
      <c r="G52" s="165">
        <f>'2020'!S52</f>
        <v>0</v>
      </c>
      <c r="H52" s="165">
        <f>SUM('2020'!G145:H145)</f>
        <v>0</v>
      </c>
      <c r="I52" s="295">
        <f>G52-H52</f>
        <v>0</v>
      </c>
      <c r="J52" s="290" t="str">
        <f t="shared" si="1"/>
        <v>…</v>
      </c>
      <c r="K52" s="165">
        <f>SUM('2019'!G54:H54)</f>
        <v>0</v>
      </c>
      <c r="L52" s="301">
        <f t="shared" si="7"/>
        <v>0</v>
      </c>
      <c r="M52" s="299" t="str">
        <f t="shared" si="2"/>
        <v>…</v>
      </c>
      <c r="N52" s="165">
        <f>'2020'!H52</f>
        <v>0</v>
      </c>
      <c r="O52" s="165">
        <f>'2020'!H145</f>
        <v>0</v>
      </c>
      <c r="P52" s="295">
        <f>N52-O52</f>
        <v>0</v>
      </c>
      <c r="Q52" s="290" t="str">
        <f t="shared" si="4"/>
        <v>…</v>
      </c>
      <c r="R52" s="165">
        <f>'2019'!H54</f>
        <v>0</v>
      </c>
      <c r="S52" s="301">
        <f>+N52-R52</f>
        <v>0</v>
      </c>
      <c r="T52" s="299" t="str">
        <f>+IF(ISNUMBER(N52/R52-1),N52/R52-1,"…")</f>
        <v>…</v>
      </c>
    </row>
    <row r="53" spans="1:23" ht="15.75" thickBot="1">
      <c r="A53" s="146">
        <v>1000</v>
      </c>
      <c r="B53" s="502" t="str">
        <f>+VLOOKUP($A53,Master!$D$28:$G$224,4,FALSE)</f>
        <v>Suficit / deficit</v>
      </c>
      <c r="C53" s="503"/>
      <c r="D53" s="503"/>
      <c r="E53" s="503"/>
      <c r="F53" s="503"/>
      <c r="G53" s="153">
        <f>'2020'!S53</f>
        <v>-59983181.070000023</v>
      </c>
      <c r="H53" s="153">
        <f>SUM('2020'!G146:H146)</f>
        <v>-156023830.78857544</v>
      </c>
      <c r="I53" s="335">
        <f>+G53-H53</f>
        <v>96040649.718575418</v>
      </c>
      <c r="J53" s="292">
        <f t="shared" si="1"/>
        <v>-0.6155511580068691</v>
      </c>
      <c r="K53" s="153">
        <f>SUM('2019'!G55:H55)</f>
        <v>-46690882.660000011</v>
      </c>
      <c r="L53" s="302">
        <f t="shared" si="7"/>
        <v>-13292298.410000011</v>
      </c>
      <c r="M53" s="300">
        <f t="shared" si="2"/>
        <v>0.28468723769464099</v>
      </c>
      <c r="N53" s="153">
        <f>'2020'!H53</f>
        <v>-25975313.87000002</v>
      </c>
      <c r="O53" s="153">
        <f>'2020'!H146</f>
        <v>-66871141.063188151</v>
      </c>
      <c r="P53" s="335">
        <f>N53-O53</f>
        <v>40895827.193188131</v>
      </c>
      <c r="Q53" s="292">
        <f t="shared" si="4"/>
        <v>-0.61156167732422384</v>
      </c>
      <c r="R53" s="153">
        <f>'2019'!H55</f>
        <v>-14386045.980000004</v>
      </c>
      <c r="S53" s="302">
        <f t="shared" si="5"/>
        <v>-11589267.890000015</v>
      </c>
      <c r="T53" s="292">
        <f>+IF(ISNUMBER(N53/R53-1),N53/R53-1,"…")</f>
        <v>0.80559091122827153</v>
      </c>
    </row>
    <row r="54" spans="1:23" ht="15.75" thickBot="1">
      <c r="A54" s="146">
        <v>1001</v>
      </c>
      <c r="B54" s="504" t="str">
        <f>+VLOOKUP($A54,Master!$D$28:$G$224,4,FALSE)</f>
        <v>Primarni suficit/deficit</v>
      </c>
      <c r="C54" s="505"/>
      <c r="D54" s="505"/>
      <c r="E54" s="505"/>
      <c r="F54" s="505"/>
      <c r="G54" s="153">
        <f>'2020'!S54</f>
        <v>-50597137.970000029</v>
      </c>
      <c r="H54" s="153">
        <f>SUM('2020'!G147:H147)</f>
        <v>-147759327.51857543</v>
      </c>
      <c r="I54" s="208">
        <f t="shared" si="0"/>
        <v>97162189.548575401</v>
      </c>
      <c r="J54" s="209">
        <f t="shared" si="1"/>
        <v>-0.65757059930014061</v>
      </c>
      <c r="K54" s="153">
        <f>SUM('2019'!G56:H56)</f>
        <v>-39536688.220000014</v>
      </c>
      <c r="L54" s="208">
        <f t="shared" si="7"/>
        <v>-11060449.750000015</v>
      </c>
      <c r="M54" s="210">
        <f t="shared" si="2"/>
        <v>0.27975154844671546</v>
      </c>
      <c r="N54" s="153">
        <f>'2020'!H54</f>
        <v>-24135511.990000021</v>
      </c>
      <c r="O54" s="153">
        <f>'2020'!H147</f>
        <v>-65942361.203188151</v>
      </c>
      <c r="P54" s="208">
        <f t="shared" si="3"/>
        <v>41806849.213188127</v>
      </c>
      <c r="Q54" s="209">
        <f t="shared" si="4"/>
        <v>-0.63399078301683365</v>
      </c>
      <c r="R54" s="153">
        <f>'2019'!H56</f>
        <v>-13386704.440000005</v>
      </c>
      <c r="S54" s="208">
        <f t="shared" si="5"/>
        <v>-10748807.550000016</v>
      </c>
      <c r="T54" s="292">
        <f>+IF(ISNUMBER(N54/R54-1),N54/R54-1,"…")</f>
        <v>0.8029465054806284</v>
      </c>
    </row>
    <row r="55" spans="1:23">
      <c r="A55" s="146">
        <v>46</v>
      </c>
      <c r="B55" s="496" t="str">
        <f>+VLOOKUP($A55,Master!$D$28:$G$224,4,FALSE)</f>
        <v>Otplata dugova</v>
      </c>
      <c r="C55" s="497"/>
      <c r="D55" s="497"/>
      <c r="E55" s="497"/>
      <c r="F55" s="497"/>
      <c r="G55" s="159">
        <f>'2020'!S55</f>
        <v>89892016.030000001</v>
      </c>
      <c r="H55" s="159">
        <f>SUM('2020'!G148:H148)</f>
        <v>5031156.3599999994</v>
      </c>
      <c r="I55" s="196">
        <f t="shared" si="0"/>
        <v>84860859.670000002</v>
      </c>
      <c r="J55" s="197">
        <f t="shared" si="1"/>
        <v>16.867068641452441</v>
      </c>
      <c r="K55" s="159">
        <f>SUM('2019'!G57:H57)</f>
        <v>86883790.520000011</v>
      </c>
      <c r="L55" s="196">
        <f t="shared" si="7"/>
        <v>3008225.5099999905</v>
      </c>
      <c r="M55" s="198">
        <f t="shared" si="2"/>
        <v>3.4623552816880343E-2</v>
      </c>
      <c r="N55" s="159">
        <f>'2020'!H55</f>
        <v>65365822.75</v>
      </c>
      <c r="O55" s="159">
        <f>'2020'!H148</f>
        <v>3305317.26</v>
      </c>
      <c r="P55" s="196">
        <f t="shared" si="3"/>
        <v>62060505.490000002</v>
      </c>
      <c r="Q55" s="197">
        <f t="shared" si="4"/>
        <v>18.775960250786941</v>
      </c>
      <c r="R55" s="159">
        <f>'2019'!H57</f>
        <v>67365423.120000005</v>
      </c>
      <c r="S55" s="196">
        <f t="shared" si="5"/>
        <v>-1999600.3700000048</v>
      </c>
      <c r="T55" s="198">
        <f t="shared" si="6"/>
        <v>-2.9682888897440085E-2</v>
      </c>
    </row>
    <row r="56" spans="1:23">
      <c r="A56" s="146">
        <v>4611</v>
      </c>
      <c r="B56" s="522" t="str">
        <f>+VLOOKUP($A56,Master!$D$28:$G$224,4,FALSE)</f>
        <v>Otplata hartija od vrijednosti i kredita rezidentima</v>
      </c>
      <c r="C56" s="523"/>
      <c r="D56" s="523"/>
      <c r="E56" s="523"/>
      <c r="F56" s="523"/>
      <c r="G56" s="165">
        <f>'2020'!S56</f>
        <v>77931267.969999999</v>
      </c>
      <c r="H56" s="165">
        <f>SUM('2020'!G149:H149)</f>
        <v>931986.72000000009</v>
      </c>
      <c r="I56" s="214">
        <f t="shared" si="0"/>
        <v>76999281.25</v>
      </c>
      <c r="J56" s="215">
        <f t="shared" si="1"/>
        <v>82.618431784092365</v>
      </c>
      <c r="K56" s="165">
        <f>SUM('2019'!G58:H58)</f>
        <v>82920313.439999998</v>
      </c>
      <c r="L56" s="214">
        <f t="shared" si="7"/>
        <v>-4989045.4699999988</v>
      </c>
      <c r="M56" s="216">
        <f t="shared" si="2"/>
        <v>-6.0166746398154891E-2</v>
      </c>
      <c r="N56" s="165">
        <f>'2020'!H56</f>
        <v>54840868.399999999</v>
      </c>
      <c r="O56" s="165">
        <f>'2020'!H149</f>
        <v>840866.05</v>
      </c>
      <c r="P56" s="214">
        <f t="shared" si="3"/>
        <v>54000002.350000001</v>
      </c>
      <c r="Q56" s="215">
        <f t="shared" si="4"/>
        <v>64.21950600812103</v>
      </c>
      <c r="R56" s="165">
        <f>'2019'!H58</f>
        <v>64835364.859999999</v>
      </c>
      <c r="S56" s="214">
        <f t="shared" si="5"/>
        <v>-9994496.4600000009</v>
      </c>
      <c r="T56" s="216">
        <f t="shared" si="6"/>
        <v>-0.15415192744856565</v>
      </c>
    </row>
    <row r="57" spans="1:23">
      <c r="A57" s="146">
        <v>4612</v>
      </c>
      <c r="B57" s="498" t="str">
        <f>+VLOOKUP($A57,Master!$D$28:$G$224,4,FALSE)</f>
        <v>Otplata hartija od vrijednosti i kredita nerezidentima</v>
      </c>
      <c r="C57" s="499"/>
      <c r="D57" s="499"/>
      <c r="E57" s="499"/>
      <c r="F57" s="499"/>
      <c r="G57" s="165">
        <f>'2020'!S57</f>
        <v>11960748.059999999</v>
      </c>
      <c r="H57" s="165">
        <f>SUM('2020'!G150:H150)</f>
        <v>4099169.6399999997</v>
      </c>
      <c r="I57" s="214">
        <f t="shared" si="0"/>
        <v>7861578.419999999</v>
      </c>
      <c r="J57" s="215">
        <f t="shared" si="1"/>
        <v>1.9178465666036693</v>
      </c>
      <c r="K57" s="165">
        <f>SUM('2019'!G59:H59)</f>
        <v>3963477.08</v>
      </c>
      <c r="L57" s="214">
        <f t="shared" si="7"/>
        <v>7997270.9799999986</v>
      </c>
      <c r="M57" s="216">
        <f t="shared" si="2"/>
        <v>2.0177411950619879</v>
      </c>
      <c r="N57" s="165">
        <f>'2020'!H57</f>
        <v>10524954.35</v>
      </c>
      <c r="O57" s="165">
        <f>'2020'!H150</f>
        <v>2464451.21</v>
      </c>
      <c r="P57" s="214">
        <f t="shared" si="3"/>
        <v>8060503.1399999997</v>
      </c>
      <c r="Q57" s="215">
        <f t="shared" si="4"/>
        <v>3.270709157192039</v>
      </c>
      <c r="R57" s="165">
        <f>'2019'!H59</f>
        <v>2530058.2599999998</v>
      </c>
      <c r="S57" s="214">
        <f t="shared" si="5"/>
        <v>7994896.0899999999</v>
      </c>
      <c r="T57" s="216">
        <f t="shared" si="6"/>
        <v>3.1599652136073741</v>
      </c>
    </row>
    <row r="58" spans="1:23" ht="15.75" thickBot="1">
      <c r="A58" s="146">
        <v>4418</v>
      </c>
      <c r="B58" s="496" t="str">
        <f>+VLOOKUP($A58,Master!$D$28:$G$224,4,FALSE)</f>
        <v>Izdaci za kupovinu hartija od vrijednosti</v>
      </c>
      <c r="C58" s="497"/>
      <c r="D58" s="497"/>
      <c r="E58" s="497"/>
      <c r="F58" s="497"/>
      <c r="G58" s="352">
        <f>'2020'!S58</f>
        <v>0</v>
      </c>
      <c r="H58" s="352">
        <f>SUM('2020'!G151:H151)</f>
        <v>168333.32</v>
      </c>
      <c r="I58" s="353">
        <f t="shared" ref="I58:I64" si="9">+G58-H58</f>
        <v>-168333.32</v>
      </c>
      <c r="J58" s="354">
        <f>+IF(ISNUMBER(G58/H58-1),G58/H59-1,"…")</f>
        <v>-1</v>
      </c>
      <c r="K58" s="352">
        <f>SUM('2019'!G60:H60)</f>
        <v>35272.089999999997</v>
      </c>
      <c r="L58" s="353">
        <f t="shared" ref="L58:L64" si="10">+G58-K58</f>
        <v>-35272.089999999997</v>
      </c>
      <c r="M58" s="355">
        <f>+IF(ISNUMBER(G58/K58-1),G58/K59-1,"…")</f>
        <v>-1</v>
      </c>
      <c r="N58" s="352">
        <f>'2020'!H58</f>
        <v>0</v>
      </c>
      <c r="O58" s="352">
        <f>'2020'!H151</f>
        <v>84166.66</v>
      </c>
      <c r="P58" s="353">
        <f t="shared" ref="P58:P64" si="11">+N58-O58</f>
        <v>-84166.66</v>
      </c>
      <c r="Q58" s="354">
        <f t="shared" ref="Q58:Q64" si="12">+IF(ISNUMBER(N58/O58-1),N58/O58-1,"…")</f>
        <v>-1</v>
      </c>
      <c r="R58" s="352">
        <f>'2019'!H60</f>
        <v>35272.089999999997</v>
      </c>
      <c r="S58" s="353">
        <f t="shared" ref="S58:S64" si="13">+N58-R58</f>
        <v>-35272.089999999997</v>
      </c>
      <c r="T58" s="355">
        <f t="shared" ref="T58:T64" si="14">+IF(ISNUMBER(N58/R58-1),N58/R58-1,"…")</f>
        <v>-1</v>
      </c>
    </row>
    <row r="59" spans="1:23" ht="15.75" thickBot="1">
      <c r="A59" s="146">
        <v>1002</v>
      </c>
      <c r="B59" s="524" t="str">
        <f>+VLOOKUP($A59,Master!$D$28:$G$224,4,FALSE)</f>
        <v>Nedostajuća sredstva</v>
      </c>
      <c r="C59" s="525"/>
      <c r="D59" s="525"/>
      <c r="E59" s="525"/>
      <c r="F59" s="525"/>
      <c r="G59" s="334">
        <f>'2020'!S59</f>
        <v>-149875197.10000002</v>
      </c>
      <c r="H59" s="334">
        <f>SUM('2020'!G152:H152)</f>
        <v>-161223320.46857542</v>
      </c>
      <c r="I59" s="336">
        <f t="shared" si="9"/>
        <v>11348123.368575394</v>
      </c>
      <c r="J59" s="337">
        <f t="shared" ref="J59:J64" si="15">+IF(ISNUMBER(G59/H59-1),G59/H59-1,"…")</f>
        <v>-7.0387604817922722E-2</v>
      </c>
      <c r="K59" s="334">
        <f>SUM('2019'!G61:H61)</f>
        <v>-133609945.27000001</v>
      </c>
      <c r="L59" s="336">
        <f t="shared" si="10"/>
        <v>-16265251.830000013</v>
      </c>
      <c r="M59" s="339">
        <f t="shared" ref="M59:M64" si="16">+IF(ISNUMBER(G59/K59-1),G59/K59-1,"…")</f>
        <v>0.12173683476279451</v>
      </c>
      <c r="N59" s="334">
        <f>'2020'!H59</f>
        <v>-91341136.62000002</v>
      </c>
      <c r="O59" s="334">
        <f>'2020'!H152</f>
        <v>-70260624.983188152</v>
      </c>
      <c r="P59" s="336">
        <f t="shared" si="11"/>
        <v>-21080511.636811867</v>
      </c>
      <c r="Q59" s="337">
        <f t="shared" si="12"/>
        <v>0.30003307886680464</v>
      </c>
      <c r="R59" s="334">
        <f>'2019'!H61</f>
        <v>-81786741.190000013</v>
      </c>
      <c r="S59" s="336">
        <f t="shared" si="13"/>
        <v>-9554395.4300000072</v>
      </c>
      <c r="T59" s="339">
        <f t="shared" si="14"/>
        <v>0.11682083539438315</v>
      </c>
    </row>
    <row r="60" spans="1:23" ht="15.75" thickBot="1">
      <c r="A60" s="146">
        <v>1003</v>
      </c>
      <c r="B60" s="488" t="str">
        <f>+VLOOKUP($A60,Master!$D$28:$G$224,4,FALSE)</f>
        <v>Finansiranje</v>
      </c>
      <c r="C60" s="489"/>
      <c r="D60" s="489"/>
      <c r="E60" s="489"/>
      <c r="F60" s="489"/>
      <c r="G60" s="153">
        <f>'2020'!S60</f>
        <v>149875197.10000002</v>
      </c>
      <c r="H60" s="153">
        <f>SUM('2020'!G153:H153)</f>
        <v>161223320.46857542</v>
      </c>
      <c r="I60" s="335">
        <f t="shared" si="9"/>
        <v>-11348123.368575394</v>
      </c>
      <c r="J60" s="338">
        <f t="shared" si="15"/>
        <v>-7.0387604817922722E-2</v>
      </c>
      <c r="K60" s="153">
        <f>SUM('2019'!G62:H62)</f>
        <v>133609945.27000001</v>
      </c>
      <c r="L60" s="335">
        <f t="shared" si="10"/>
        <v>16265251.830000013</v>
      </c>
      <c r="M60" s="340">
        <f t="shared" si="16"/>
        <v>0.12173683476279451</v>
      </c>
      <c r="N60" s="153">
        <f>'2020'!H60</f>
        <v>91341136.62000002</v>
      </c>
      <c r="O60" s="153">
        <f>'2020'!H153</f>
        <v>70260624.983188152</v>
      </c>
      <c r="P60" s="335">
        <f t="shared" si="11"/>
        <v>21080511.636811867</v>
      </c>
      <c r="Q60" s="338">
        <f t="shared" si="12"/>
        <v>0.30003307886680464</v>
      </c>
      <c r="R60" s="153">
        <f>'2019'!H62</f>
        <v>81786741.190000013</v>
      </c>
      <c r="S60" s="335">
        <f t="shared" si="13"/>
        <v>9554395.4300000072</v>
      </c>
      <c r="T60" s="340">
        <f t="shared" si="14"/>
        <v>0.11682083539438315</v>
      </c>
    </row>
    <row r="61" spans="1:23">
      <c r="A61" s="146">
        <v>7511</v>
      </c>
      <c r="B61" s="522" t="str">
        <f>+VLOOKUP($A61,Master!$D$28:$G$224,4,FALSE)</f>
        <v>Pozajmice i krediti od domaćih izvora</v>
      </c>
      <c r="C61" s="523"/>
      <c r="D61" s="523"/>
      <c r="E61" s="523"/>
      <c r="F61" s="523"/>
      <c r="G61" s="165">
        <f>'2020'!S61</f>
        <v>37900000</v>
      </c>
      <c r="H61" s="165">
        <f>SUM('2020'!G154:H154)</f>
        <v>0</v>
      </c>
      <c r="I61" s="214">
        <f t="shared" si="9"/>
        <v>37900000</v>
      </c>
      <c r="J61" s="215" t="str">
        <f t="shared" si="15"/>
        <v>…</v>
      </c>
      <c r="K61" s="165">
        <f>SUM('2019'!G63:H63)</f>
        <v>72000000</v>
      </c>
      <c r="L61" s="214">
        <f t="shared" si="10"/>
        <v>-34100000</v>
      </c>
      <c r="M61" s="216">
        <f t="shared" si="16"/>
        <v>-0.47361111111111109</v>
      </c>
      <c r="N61" s="165">
        <f>'2020'!H61</f>
        <v>23000000</v>
      </c>
      <c r="O61" s="165">
        <f>'2020'!H154</f>
        <v>0</v>
      </c>
      <c r="P61" s="214">
        <f t="shared" si="11"/>
        <v>23000000</v>
      </c>
      <c r="Q61" s="215" t="str">
        <f t="shared" si="12"/>
        <v>…</v>
      </c>
      <c r="R61" s="165">
        <f>'2019'!H63</f>
        <v>54000000</v>
      </c>
      <c r="S61" s="214">
        <f t="shared" si="13"/>
        <v>-31000000</v>
      </c>
      <c r="T61" s="216">
        <f t="shared" si="14"/>
        <v>-0.57407407407407407</v>
      </c>
    </row>
    <row r="62" spans="1:23">
      <c r="A62" s="146">
        <v>7512</v>
      </c>
      <c r="B62" s="498" t="str">
        <f>+VLOOKUP($A62,Master!$D$28:$G$224,4,FALSE)</f>
        <v>Pozajmice i krediti od inostranih izvora</v>
      </c>
      <c r="C62" s="499"/>
      <c r="D62" s="499"/>
      <c r="E62" s="499"/>
      <c r="F62" s="499"/>
      <c r="G62" s="165">
        <f>'2020'!S62</f>
        <v>1827701.6</v>
      </c>
      <c r="H62" s="165">
        <f>SUM('2020'!G155:H155)</f>
        <v>0</v>
      </c>
      <c r="I62" s="214">
        <f t="shared" si="9"/>
        <v>1827701.6</v>
      </c>
      <c r="J62" s="215" t="str">
        <f t="shared" si="15"/>
        <v>…</v>
      </c>
      <c r="K62" s="165">
        <f>SUM('2019'!G64:H64)</f>
        <v>29568379.830000002</v>
      </c>
      <c r="L62" s="214">
        <f t="shared" si="10"/>
        <v>-27740678.23</v>
      </c>
      <c r="M62" s="216">
        <f t="shared" si="16"/>
        <v>-0.93818729296267978</v>
      </c>
      <c r="N62" s="165">
        <f>'2020'!H62</f>
        <v>1511136.76</v>
      </c>
      <c r="O62" s="165">
        <f>'2020'!H155</f>
        <v>0</v>
      </c>
      <c r="P62" s="214">
        <f t="shared" si="11"/>
        <v>1511136.76</v>
      </c>
      <c r="Q62" s="215" t="str">
        <f t="shared" si="12"/>
        <v>…</v>
      </c>
      <c r="R62" s="165">
        <f>'2019'!H64</f>
        <v>3819449.69</v>
      </c>
      <c r="S62" s="214">
        <f t="shared" si="13"/>
        <v>-2308312.9299999997</v>
      </c>
      <c r="T62" s="216" t="s">
        <v>756</v>
      </c>
    </row>
    <row r="63" spans="1:23">
      <c r="A63" s="146">
        <v>72</v>
      </c>
      <c r="B63" s="498" t="str">
        <f>+VLOOKUP($A63,Master!$D$28:$G$224,4,FALSE)</f>
        <v>Primici od prodaje imovine</v>
      </c>
      <c r="C63" s="499"/>
      <c r="D63" s="499"/>
      <c r="E63" s="499"/>
      <c r="F63" s="499"/>
      <c r="G63" s="165">
        <f>'2020'!S63</f>
        <v>500770.73</v>
      </c>
      <c r="H63" s="165">
        <f>SUM('2020'!G156:H156)</f>
        <v>0</v>
      </c>
      <c r="I63" s="214">
        <f t="shared" si="9"/>
        <v>500770.73</v>
      </c>
      <c r="J63" s="215" t="str">
        <f t="shared" si="15"/>
        <v>…</v>
      </c>
      <c r="K63" s="165">
        <f>SUM('2019'!G65:H65)</f>
        <v>203990.04</v>
      </c>
      <c r="L63" s="214">
        <f t="shared" si="10"/>
        <v>296780.68999999994</v>
      </c>
      <c r="M63" s="216">
        <f t="shared" si="16"/>
        <v>1.4548783362168072</v>
      </c>
      <c r="N63" s="165">
        <f>'2020'!H63</f>
        <v>437988.22</v>
      </c>
      <c r="O63" s="165">
        <f>'2020'!H156</f>
        <v>0</v>
      </c>
      <c r="P63" s="214">
        <f t="shared" si="11"/>
        <v>437988.22</v>
      </c>
      <c r="Q63" s="215" t="str">
        <f t="shared" si="12"/>
        <v>…</v>
      </c>
      <c r="R63" s="165">
        <f>'2019'!H65</f>
        <v>177395.91</v>
      </c>
      <c r="S63" s="214">
        <f t="shared" si="13"/>
        <v>260592.30999999997</v>
      </c>
      <c r="T63" s="216">
        <f t="shared" si="14"/>
        <v>1.4689871373020944</v>
      </c>
    </row>
    <row r="64" spans="1:23" ht="15.75" thickBot="1">
      <c r="A64" s="146">
        <v>1004</v>
      </c>
      <c r="B64" s="225" t="str">
        <f>+VLOOKUP($A64,Master!$D$28:$G$224,4,FALSE)</f>
        <v>Povećanje / smanjenje depozita</v>
      </c>
      <c r="C64" s="226"/>
      <c r="D64" s="226"/>
      <c r="E64" s="226"/>
      <c r="F64" s="226"/>
      <c r="G64" s="332">
        <f>'2020'!S64</f>
        <v>109646724.77000001</v>
      </c>
      <c r="H64" s="332">
        <f>SUM('2020'!G157:H157)</f>
        <v>161223320.46857542</v>
      </c>
      <c r="I64" s="228">
        <f t="shared" si="9"/>
        <v>-51576595.698575407</v>
      </c>
      <c r="J64" s="229">
        <f t="shared" si="15"/>
        <v>-0.31990778721511559</v>
      </c>
      <c r="K64" s="332">
        <f>SUM('2019'!G66:H66)</f>
        <v>31837575.400000021</v>
      </c>
      <c r="L64" s="228">
        <f t="shared" si="10"/>
        <v>77809149.36999999</v>
      </c>
      <c r="M64" s="382">
        <f t="shared" si="16"/>
        <v>2.4439407961323569</v>
      </c>
      <c r="N64" s="332">
        <f>'2020'!H64</f>
        <v>66392011.640000015</v>
      </c>
      <c r="O64" s="332">
        <f>'2020'!H157</f>
        <v>70260624.983188152</v>
      </c>
      <c r="P64" s="228">
        <f t="shared" si="11"/>
        <v>-3868613.3431881368</v>
      </c>
      <c r="Q64" s="229">
        <f t="shared" si="12"/>
        <v>-5.5060901381304372E-2</v>
      </c>
      <c r="R64" s="332">
        <f>'2019'!H66</f>
        <v>23789895.590000018</v>
      </c>
      <c r="S64" s="228">
        <f t="shared" si="13"/>
        <v>42602116.049999997</v>
      </c>
      <c r="T64" s="230">
        <f t="shared" si="14"/>
        <v>1.7907651544257983</v>
      </c>
    </row>
    <row r="66" spans="7:18">
      <c r="G66" s="5"/>
      <c r="H66" s="329"/>
    </row>
    <row r="67" spans="7:18">
      <c r="H67" s="304"/>
    </row>
    <row r="69" spans="7:18">
      <c r="R69" s="363"/>
    </row>
  </sheetData>
  <mergeCells count="61"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7"/>
  <sheetViews>
    <sheetView zoomScaleNormal="100" workbookViewId="0">
      <pane ySplit="1" topLeftCell="A62" activePane="bottomLeft" state="frozen"/>
      <selection pane="bottomLeft" activeCell="D90" sqref="D90"/>
    </sheetView>
  </sheetViews>
  <sheetFormatPr defaultColWidth="9.140625" defaultRowHeight="12.75"/>
  <cols>
    <col min="1" max="1" width="5.42578125" style="70" customWidth="1"/>
    <col min="2" max="4" width="9.140625" style="260"/>
    <col min="5" max="5" width="4.7109375" style="260" customWidth="1"/>
    <col min="6" max="6" width="0.42578125" style="260" customWidth="1"/>
    <col min="7" max="9" width="10.7109375" style="260" customWidth="1"/>
    <col min="10" max="10" width="14.42578125" style="260" customWidth="1"/>
    <col min="11" max="18" width="10.7109375" style="260" customWidth="1"/>
    <col min="19" max="19" width="13.28515625" style="260" customWidth="1"/>
    <col min="20" max="20" width="10.7109375" style="260" customWidth="1"/>
    <col min="21" max="21" width="20.28515625" style="260" customWidth="1"/>
    <col min="22" max="22" width="11" style="260" customWidth="1"/>
    <col min="23" max="23" width="13.85546875" style="260" bestFit="1" customWidth="1"/>
    <col min="24" max="16384" width="9.140625" style="260"/>
  </cols>
  <sheetData>
    <row r="1" spans="1:20" s="1" customFormat="1" ht="3" customHeight="1">
      <c r="A1" s="69"/>
    </row>
    <row r="2" spans="1:20" s="1" customFormat="1" ht="15">
      <c r="A2" s="233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3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3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80"/>
    </row>
    <row r="5" spans="1:20" s="1" customFormat="1" ht="26.25" customHeight="1">
      <c r="A5" s="233"/>
      <c r="B5" s="126"/>
      <c r="C5" s="126"/>
      <c r="D5" s="126"/>
      <c r="E5" s="126"/>
      <c r="F5" s="126"/>
      <c r="G5" s="234">
        <f>+RIGHT(G6,2)*1</f>
        <v>1</v>
      </c>
      <c r="H5" s="234">
        <f t="shared" ref="H5:R5" si="0">+RIGHT(H6,2)*1</f>
        <v>2</v>
      </c>
      <c r="I5" s="234">
        <f t="shared" si="0"/>
        <v>3</v>
      </c>
      <c r="J5" s="234">
        <f t="shared" si="0"/>
        <v>4</v>
      </c>
      <c r="K5" s="234">
        <f t="shared" si="0"/>
        <v>5</v>
      </c>
      <c r="L5" s="234">
        <f t="shared" si="0"/>
        <v>6</v>
      </c>
      <c r="M5" s="234">
        <f t="shared" si="0"/>
        <v>7</v>
      </c>
      <c r="N5" s="234">
        <f t="shared" si="0"/>
        <v>8</v>
      </c>
      <c r="O5" s="234">
        <f t="shared" si="0"/>
        <v>9</v>
      </c>
      <c r="P5" s="234">
        <f t="shared" si="0"/>
        <v>10</v>
      </c>
      <c r="Q5" s="234">
        <f t="shared" si="0"/>
        <v>11</v>
      </c>
      <c r="R5" s="234">
        <f t="shared" si="0"/>
        <v>12</v>
      </c>
      <c r="S5" s="126"/>
      <c r="T5" s="126"/>
    </row>
    <row r="6" spans="1:20" ht="13.5" thickBot="1">
      <c r="A6" s="146"/>
      <c r="B6" s="235"/>
      <c r="C6" s="235"/>
      <c r="D6" s="235"/>
      <c r="E6" s="235"/>
      <c r="F6" s="235"/>
      <c r="G6" s="236" t="s">
        <v>782</v>
      </c>
      <c r="H6" s="236" t="s">
        <v>783</v>
      </c>
      <c r="I6" s="236" t="s">
        <v>784</v>
      </c>
      <c r="J6" s="236" t="s">
        <v>785</v>
      </c>
      <c r="K6" s="236" t="s">
        <v>786</v>
      </c>
      <c r="L6" s="236" t="s">
        <v>787</v>
      </c>
      <c r="M6" s="236" t="s">
        <v>788</v>
      </c>
      <c r="N6" s="236" t="s">
        <v>789</v>
      </c>
      <c r="O6" s="236" t="s">
        <v>790</v>
      </c>
      <c r="P6" s="236" t="s">
        <v>791</v>
      </c>
      <c r="Q6" s="236" t="s">
        <v>792</v>
      </c>
      <c r="R6" s="236" t="s">
        <v>793</v>
      </c>
      <c r="S6" s="235"/>
      <c r="T6" s="235"/>
    </row>
    <row r="7" spans="1:20" ht="15" customHeight="1" thickBot="1">
      <c r="A7" s="146"/>
      <c r="B7" s="528" t="str">
        <f>+Master!G250</f>
        <v>Ostvarenje budžeta</v>
      </c>
      <c r="C7" s="509"/>
      <c r="D7" s="509"/>
      <c r="E7" s="509"/>
      <c r="F7" s="509"/>
      <c r="G7" s="517">
        <v>2019</v>
      </c>
      <c r="H7" s="518"/>
      <c r="I7" s="518"/>
      <c r="J7" s="518"/>
      <c r="K7" s="518"/>
      <c r="L7" s="518"/>
      <c r="M7" s="518"/>
      <c r="N7" s="518"/>
      <c r="O7" s="518"/>
      <c r="P7" s="518"/>
      <c r="Q7" s="518"/>
      <c r="R7" s="521"/>
      <c r="S7" s="237" t="str">
        <f>+Master!G247</f>
        <v>BDP</v>
      </c>
      <c r="T7" s="238">
        <v>5027300000</v>
      </c>
    </row>
    <row r="8" spans="1:20" ht="16.5" customHeight="1">
      <c r="A8" s="146"/>
      <c r="B8" s="510"/>
      <c r="C8" s="511"/>
      <c r="D8" s="511"/>
      <c r="E8" s="511"/>
      <c r="F8" s="512"/>
      <c r="G8" s="147" t="str">
        <f>+Master!G230</f>
        <v>Januar</v>
      </c>
      <c r="H8" s="147" t="str">
        <f>+Master!G231</f>
        <v>Februar</v>
      </c>
      <c r="I8" s="147" t="str">
        <f>+Master!G232</f>
        <v>Mart</v>
      </c>
      <c r="J8" s="147" t="str">
        <f>+Master!G233</f>
        <v>April</v>
      </c>
      <c r="K8" s="147" t="str">
        <f>+Master!G234</f>
        <v>Maj</v>
      </c>
      <c r="L8" s="147" t="str">
        <f>+Master!G235</f>
        <v>Jun</v>
      </c>
      <c r="M8" s="147" t="str">
        <f>+Master!G236</f>
        <v>Jul</v>
      </c>
      <c r="N8" s="147" t="str">
        <f>+Master!G237</f>
        <v>Avgust</v>
      </c>
      <c r="O8" s="147" t="str">
        <f>+Master!G238</f>
        <v>Septembar</v>
      </c>
      <c r="P8" s="147" t="str">
        <f>+Master!G239</f>
        <v>Oktobar</v>
      </c>
      <c r="Q8" s="147" t="str">
        <f>+Master!G240</f>
        <v>Novembar</v>
      </c>
      <c r="R8" s="147" t="str">
        <f>+Master!G241</f>
        <v>Decembar</v>
      </c>
      <c r="S8" s="517" t="str">
        <f>+Master!G244</f>
        <v>Jan - Feb</v>
      </c>
      <c r="T8" s="521"/>
    </row>
    <row r="9" spans="1:20" ht="13.5" thickBot="1">
      <c r="A9" s="146"/>
      <c r="B9" s="513"/>
      <c r="C9" s="514"/>
      <c r="D9" s="514"/>
      <c r="E9" s="514"/>
      <c r="F9" s="515"/>
      <c r="G9" s="139" t="s">
        <v>419</v>
      </c>
      <c r="H9" s="139" t="s">
        <v>419</v>
      </c>
      <c r="I9" s="139" t="s">
        <v>419</v>
      </c>
      <c r="J9" s="139" t="s">
        <v>419</v>
      </c>
      <c r="K9" s="139" t="s">
        <v>419</v>
      </c>
      <c r="L9" s="139" t="s">
        <v>419</v>
      </c>
      <c r="M9" s="139" t="s">
        <v>419</v>
      </c>
      <c r="N9" s="139" t="s">
        <v>419</v>
      </c>
      <c r="O9" s="139" t="s">
        <v>419</v>
      </c>
      <c r="P9" s="139" t="s">
        <v>419</v>
      </c>
      <c r="Q9" s="139" t="s">
        <v>419</v>
      </c>
      <c r="R9" s="139" t="s">
        <v>419</v>
      </c>
      <c r="S9" s="239" t="s">
        <v>419</v>
      </c>
      <c r="T9" s="240" t="str">
        <f>+Master!G248</f>
        <v>% BDP</v>
      </c>
    </row>
    <row r="10" spans="1:20" ht="13.5" thickBot="1">
      <c r="A10" s="152">
        <v>7</v>
      </c>
      <c r="B10" s="476" t="str">
        <f>+VLOOKUP($A10,Master!$D$28:$G$224,4,FALSE)</f>
        <v>Prihodi budžeta</v>
      </c>
      <c r="C10" s="477"/>
      <c r="D10" s="477"/>
      <c r="E10" s="477"/>
      <c r="F10" s="477"/>
      <c r="G10" s="153">
        <f t="shared" ref="G10:R10" si="1">+G11+G19+SUM(G24:G28)</f>
        <v>94285835.649999991</v>
      </c>
      <c r="H10" s="153">
        <f t="shared" si="1"/>
        <v>119854724.30999999</v>
      </c>
      <c r="I10" s="153">
        <f t="shared" si="1"/>
        <v>0</v>
      </c>
      <c r="J10" s="153">
        <f t="shared" si="1"/>
        <v>0</v>
      </c>
      <c r="K10" s="153">
        <f t="shared" si="1"/>
        <v>0</v>
      </c>
      <c r="L10" s="153">
        <f t="shared" si="1"/>
        <v>0</v>
      </c>
      <c r="M10" s="153">
        <f t="shared" si="1"/>
        <v>0</v>
      </c>
      <c r="N10" s="153">
        <f t="shared" si="1"/>
        <v>0</v>
      </c>
      <c r="O10" s="153">
        <f t="shared" si="1"/>
        <v>0</v>
      </c>
      <c r="P10" s="153">
        <f t="shared" si="1"/>
        <v>0</v>
      </c>
      <c r="Q10" s="153">
        <f t="shared" si="1"/>
        <v>0</v>
      </c>
      <c r="R10" s="153">
        <f t="shared" si="1"/>
        <v>0</v>
      </c>
      <c r="S10" s="241">
        <f>+SUM(G10:R10)</f>
        <v>214140559.95999998</v>
      </c>
      <c r="T10" s="455">
        <f>+S10/$T$7*100</f>
        <v>4.2595540341734131</v>
      </c>
    </row>
    <row r="11" spans="1:20">
      <c r="A11" s="152">
        <v>711</v>
      </c>
      <c r="B11" s="478" t="str">
        <f>+VLOOKUP($A11,Master!$D$28:$G$224,4,FALSE)</f>
        <v>Porezi</v>
      </c>
      <c r="C11" s="479"/>
      <c r="D11" s="479"/>
      <c r="E11" s="479"/>
      <c r="F11" s="479"/>
      <c r="G11" s="159">
        <f t="shared" ref="G11:R11" si="2">+SUM(G12:G18)</f>
        <v>73320205.209999993</v>
      </c>
      <c r="H11" s="159">
        <f t="shared" si="2"/>
        <v>69683087.399999991</v>
      </c>
      <c r="I11" s="159">
        <f t="shared" si="2"/>
        <v>0</v>
      </c>
      <c r="J11" s="159">
        <f t="shared" si="2"/>
        <v>0</v>
      </c>
      <c r="K11" s="159">
        <f t="shared" si="2"/>
        <v>0</v>
      </c>
      <c r="L11" s="159">
        <f t="shared" si="2"/>
        <v>0</v>
      </c>
      <c r="M11" s="159">
        <f t="shared" si="2"/>
        <v>0</v>
      </c>
      <c r="N11" s="159">
        <f t="shared" si="2"/>
        <v>0</v>
      </c>
      <c r="O11" s="159">
        <f t="shared" si="2"/>
        <v>0</v>
      </c>
      <c r="P11" s="159">
        <f t="shared" si="2"/>
        <v>0</v>
      </c>
      <c r="Q11" s="159">
        <f t="shared" si="2"/>
        <v>0</v>
      </c>
      <c r="R11" s="242">
        <f t="shared" si="2"/>
        <v>0</v>
      </c>
      <c r="S11" s="243">
        <f t="shared" ref="S11:S63" si="3">+SUM(G11:R11)</f>
        <v>143003292.60999998</v>
      </c>
      <c r="T11" s="456">
        <f t="shared" ref="T11:T64" si="4">+S11/$T$7*100</f>
        <v>2.8445346927774349</v>
      </c>
    </row>
    <row r="12" spans="1:20">
      <c r="A12" s="152">
        <v>7111</v>
      </c>
      <c r="B12" s="480" t="str">
        <f>+VLOOKUP($A12,Master!$D$28:$G$224,4,FALSE)</f>
        <v>Porez na dohodak fizičkih lica</v>
      </c>
      <c r="C12" s="481"/>
      <c r="D12" s="481"/>
      <c r="E12" s="481"/>
      <c r="F12" s="481"/>
      <c r="G12" s="165">
        <f>+INDEX(DataEx!$1:$1048576,MATCH('2020'!$A12,DataEx!$D:$D,0),MATCH('2020'!G$6,DataEx!$7:$7,0))</f>
        <v>4317755.12</v>
      </c>
      <c r="H12" s="165">
        <f>+INDEX(DataEx!$1:$1048576,MATCH('2020'!$A12,DataEx!$D:$D,0),MATCH('2020'!H$6,DataEx!$7:$7,0))</f>
        <v>9514934.0399999991</v>
      </c>
      <c r="I12" s="165">
        <f>+INDEX(DataEx!$1:$1048576,MATCH('2020'!$A12,DataEx!$D:$D,0),MATCH('2020'!I$6,DataEx!$7:$7,0))</f>
        <v>0</v>
      </c>
      <c r="J12" s="165">
        <f>+INDEX(DataEx!$1:$1048576,MATCH('2020'!$A12,DataEx!$D:$D,0),MATCH('2020'!J$6,DataEx!$7:$7,0))</f>
        <v>0</v>
      </c>
      <c r="K12" s="165">
        <f>+INDEX(DataEx!$1:$1048576,MATCH('2020'!$A12,DataEx!$D:$D,0),MATCH('2020'!K$6,DataEx!$7:$7,0))</f>
        <v>0</v>
      </c>
      <c r="L12" s="165">
        <f>+INDEX(DataEx!$1:$1048576,MATCH('2020'!$A12,DataEx!$D:$D,0),MATCH('2020'!L$6,DataEx!$7:$7,0))</f>
        <v>0</v>
      </c>
      <c r="M12" s="165">
        <f>+INDEX(DataEx!$1:$1048576,MATCH('2020'!$A12,DataEx!$D:$D,0),MATCH('2020'!M$6,DataEx!$7:$7,0))</f>
        <v>0</v>
      </c>
      <c r="N12" s="165">
        <f>+INDEX(DataEx!$1:$1048576,MATCH('2020'!$A12,DataEx!$D:$D,0),MATCH('2020'!N$6,DataEx!$7:$7,0))</f>
        <v>0</v>
      </c>
      <c r="O12" s="165">
        <f>+INDEX(DataEx!$1:$1048576,MATCH('2020'!$A12,DataEx!$D:$D,0),MATCH('2020'!O$6,DataEx!$7:$7,0))</f>
        <v>0</v>
      </c>
      <c r="P12" s="165">
        <f>+INDEX(DataEx!$1:$1048576,MATCH('2020'!$A12,DataEx!$D:$D,0),MATCH('2020'!P$6,DataEx!$7:$7,0))</f>
        <v>0</v>
      </c>
      <c r="Q12" s="165">
        <f>+INDEX(DataEx!$1:$1048576,MATCH('2020'!$A12,DataEx!$D:$D,0),MATCH('2020'!Q$6,DataEx!$7:$7,0))</f>
        <v>0</v>
      </c>
      <c r="R12" s="165">
        <f>+INDEX(DataEx!$1:$1048576,MATCH('2020'!$A12,DataEx!$D:$D,0),MATCH('2020'!R$6,DataEx!$7:$7,0))</f>
        <v>0</v>
      </c>
      <c r="S12" s="244">
        <f t="shared" si="3"/>
        <v>13832689.16</v>
      </c>
      <c r="T12" s="457">
        <f t="shared" si="4"/>
        <v>0.2751514562488811</v>
      </c>
    </row>
    <row r="13" spans="1:20">
      <c r="A13" s="152">
        <v>7112</v>
      </c>
      <c r="B13" s="480" t="str">
        <f>+VLOOKUP($A13,Master!$D$28:$G$224,4,FALSE)</f>
        <v>Porez na dobit pravnih lica</v>
      </c>
      <c r="C13" s="481"/>
      <c r="D13" s="481"/>
      <c r="E13" s="481"/>
      <c r="F13" s="481"/>
      <c r="G13" s="165">
        <f>+INDEX(DataEx!$1:$1048576,MATCH('2020'!$A13,DataEx!$D:$D,0),MATCH('2020'!G$6,DataEx!$7:$7,0))</f>
        <v>673739.6</v>
      </c>
      <c r="H13" s="165">
        <f>+INDEX(DataEx!$1:$1048576,MATCH('2020'!$A13,DataEx!$D:$D,0),MATCH('2020'!H$6,DataEx!$7:$7,0))</f>
        <v>2402403.02</v>
      </c>
      <c r="I13" s="165">
        <f>+INDEX(DataEx!$1:$1048576,MATCH('2020'!$A13,DataEx!$D:$D,0),MATCH('2020'!I$6,DataEx!$7:$7,0))</f>
        <v>0</v>
      </c>
      <c r="J13" s="165">
        <f>+INDEX(DataEx!$1:$1048576,MATCH('2020'!$A13,DataEx!$D:$D,0),MATCH('2020'!J$6,DataEx!$7:$7,0))</f>
        <v>0</v>
      </c>
      <c r="K13" s="165">
        <f>+INDEX(DataEx!$1:$1048576,MATCH('2020'!$A13,DataEx!$D:$D,0),MATCH('2020'!K$6,DataEx!$7:$7,0))</f>
        <v>0</v>
      </c>
      <c r="L13" s="165">
        <f>+INDEX(DataEx!$1:$1048576,MATCH('2020'!$A13,DataEx!$D:$D,0),MATCH('2020'!L$6,DataEx!$7:$7,0))</f>
        <v>0</v>
      </c>
      <c r="M13" s="165">
        <f>+INDEX(DataEx!$1:$1048576,MATCH('2020'!$A13,DataEx!$D:$D,0),MATCH('2020'!M$6,DataEx!$7:$7,0))</f>
        <v>0</v>
      </c>
      <c r="N13" s="165">
        <f>+INDEX(DataEx!$1:$1048576,MATCH('2020'!$A13,DataEx!$D:$D,0),MATCH('2020'!N$6,DataEx!$7:$7,0))</f>
        <v>0</v>
      </c>
      <c r="O13" s="165">
        <f>+INDEX(DataEx!$1:$1048576,MATCH('2020'!$A13,DataEx!$D:$D,0),MATCH('2020'!O$6,DataEx!$7:$7,0))</f>
        <v>0</v>
      </c>
      <c r="P13" s="165">
        <f>+INDEX(DataEx!$1:$1048576,MATCH('2020'!$A13,DataEx!$D:$D,0),MATCH('2020'!P$6,DataEx!$7:$7,0))</f>
        <v>0</v>
      </c>
      <c r="Q13" s="165">
        <f>+INDEX(DataEx!$1:$1048576,MATCH('2020'!$A13,DataEx!$D:$D,0),MATCH('2020'!Q$6,DataEx!$7:$7,0))</f>
        <v>0</v>
      </c>
      <c r="R13" s="165">
        <f>+INDEX(DataEx!$1:$1048576,MATCH('2020'!$A13,DataEx!$D:$D,0),MATCH('2020'!R$6,DataEx!$7:$7,0))</f>
        <v>0</v>
      </c>
      <c r="S13" s="244">
        <f t="shared" si="3"/>
        <v>3076142.62</v>
      </c>
      <c r="T13" s="457">
        <f t="shared" si="4"/>
        <v>6.1188761760786109E-2</v>
      </c>
    </row>
    <row r="14" spans="1:20">
      <c r="A14" s="152">
        <v>7113</v>
      </c>
      <c r="B14" s="480" t="str">
        <f>+VLOOKUP($A14,Master!$D$28:$G$224,4,FALSE)</f>
        <v>Porez na promet nepokretnosti</v>
      </c>
      <c r="C14" s="481"/>
      <c r="D14" s="481"/>
      <c r="E14" s="481"/>
      <c r="F14" s="481"/>
      <c r="G14" s="165">
        <f>+INDEX(DataEx!$1:$1048576,MATCH('2020'!$A14,DataEx!$D:$D,0),MATCH('2020'!G$6,DataEx!$7:$7,0))</f>
        <v>185009.31</v>
      </c>
      <c r="H14" s="165">
        <f>+INDEX(DataEx!$1:$1048576,MATCH('2020'!$A14,DataEx!$D:$D,0),MATCH('2020'!H$6,DataEx!$7:$7,0))</f>
        <v>168097.86</v>
      </c>
      <c r="I14" s="165">
        <f>+INDEX(DataEx!$1:$1048576,MATCH('2020'!$A14,DataEx!$D:$D,0),MATCH('2020'!I$6,DataEx!$7:$7,0))</f>
        <v>0</v>
      </c>
      <c r="J14" s="165">
        <f>+INDEX(DataEx!$1:$1048576,MATCH('2020'!$A14,DataEx!$D:$D,0),MATCH('2020'!J$6,DataEx!$7:$7,0))</f>
        <v>0</v>
      </c>
      <c r="K14" s="165">
        <f>+INDEX(DataEx!$1:$1048576,MATCH('2020'!$A14,DataEx!$D:$D,0),MATCH('2020'!K$6,DataEx!$7:$7,0))</f>
        <v>0</v>
      </c>
      <c r="L14" s="165">
        <f>+INDEX(DataEx!$1:$1048576,MATCH('2020'!$A14,DataEx!$D:$D,0),MATCH('2020'!L$6,DataEx!$7:$7,0))</f>
        <v>0</v>
      </c>
      <c r="M14" s="165">
        <f>+INDEX(DataEx!$1:$1048576,MATCH('2020'!$A14,DataEx!$D:$D,0),MATCH('2020'!M$6,DataEx!$7:$7,0))</f>
        <v>0</v>
      </c>
      <c r="N14" s="165">
        <f>+INDEX(DataEx!$1:$1048576,MATCH('2020'!$A14,DataEx!$D:$D,0),MATCH('2020'!N$6,DataEx!$7:$7,0))</f>
        <v>0</v>
      </c>
      <c r="O14" s="165">
        <f>+INDEX(DataEx!$1:$1048576,MATCH('2020'!$A14,DataEx!$D:$D,0),MATCH('2020'!O$6,DataEx!$7:$7,0))</f>
        <v>0</v>
      </c>
      <c r="P14" s="165">
        <f>+INDEX(DataEx!$1:$1048576,MATCH('2020'!$A14,DataEx!$D:$D,0),MATCH('2020'!P$6,DataEx!$7:$7,0))</f>
        <v>0</v>
      </c>
      <c r="Q14" s="165">
        <f>+INDEX(DataEx!$1:$1048576,MATCH('2020'!$A14,DataEx!$D:$D,0),MATCH('2020'!Q$6,DataEx!$7:$7,0))</f>
        <v>0</v>
      </c>
      <c r="R14" s="165">
        <f>+INDEX(DataEx!$1:$1048576,MATCH('2020'!$A14,DataEx!$D:$D,0),MATCH('2020'!R$6,DataEx!$7:$7,0))</f>
        <v>0</v>
      </c>
      <c r="S14" s="244">
        <f t="shared" si="3"/>
        <v>353107.17</v>
      </c>
      <c r="T14" s="457">
        <f t="shared" si="4"/>
        <v>7.0237934875579337E-3</v>
      </c>
    </row>
    <row r="15" spans="1:20">
      <c r="A15" s="152">
        <v>7114</v>
      </c>
      <c r="B15" s="480" t="str">
        <f>+VLOOKUP($A15,Master!$D$28:$G$224,4,FALSE)</f>
        <v>Porez na dodatu vrijednost</v>
      </c>
      <c r="C15" s="481"/>
      <c r="D15" s="481"/>
      <c r="E15" s="481"/>
      <c r="F15" s="481"/>
      <c r="G15" s="165">
        <f>+INDEX(DataEx!$1:$1048576,MATCH('2020'!$A15,DataEx!$D:$D,0),MATCH('2020'!G$6,DataEx!$7:$7,0))</f>
        <v>47781207.189999998</v>
      </c>
      <c r="H15" s="165">
        <f>+INDEX(DataEx!$1:$1048576,MATCH('2020'!$A15,DataEx!$D:$D,0),MATCH('2020'!H$6,DataEx!$7:$7,0))</f>
        <v>40097544.82</v>
      </c>
      <c r="I15" s="165">
        <f>+INDEX(DataEx!$1:$1048576,MATCH('2020'!$A15,DataEx!$D:$D,0),MATCH('2020'!I$6,DataEx!$7:$7,0))</f>
        <v>0</v>
      </c>
      <c r="J15" s="165">
        <f>+INDEX(DataEx!$1:$1048576,MATCH('2020'!$A15,DataEx!$D:$D,0),MATCH('2020'!J$6,DataEx!$7:$7,0))</f>
        <v>0</v>
      </c>
      <c r="K15" s="165">
        <f>+INDEX(DataEx!$1:$1048576,MATCH('2020'!$A15,DataEx!$D:$D,0),MATCH('2020'!K$6,DataEx!$7:$7,0))</f>
        <v>0</v>
      </c>
      <c r="L15" s="165">
        <f>+INDEX(DataEx!$1:$1048576,MATCH('2020'!$A15,DataEx!$D:$D,0),MATCH('2020'!L$6,DataEx!$7:$7,0))</f>
        <v>0</v>
      </c>
      <c r="M15" s="165">
        <f>+INDEX(DataEx!$1:$1048576,MATCH('2020'!$A15,DataEx!$D:$D,0),MATCH('2020'!M$6,DataEx!$7:$7,0))</f>
        <v>0</v>
      </c>
      <c r="N15" s="165">
        <f>+INDEX(DataEx!$1:$1048576,MATCH('2020'!$A15,DataEx!$D:$D,0),MATCH('2020'!N$6,DataEx!$7:$7,0))</f>
        <v>0</v>
      </c>
      <c r="O15" s="165">
        <f>+INDEX(DataEx!$1:$1048576,MATCH('2020'!$A15,DataEx!$D:$D,0),MATCH('2020'!O$6,DataEx!$7:$7,0))</f>
        <v>0</v>
      </c>
      <c r="P15" s="165">
        <f>+INDEX(DataEx!$1:$1048576,MATCH('2020'!$A15,DataEx!$D:$D,0),MATCH('2020'!P$6,DataEx!$7:$7,0))</f>
        <v>0</v>
      </c>
      <c r="Q15" s="165">
        <f>+INDEX(DataEx!$1:$1048576,MATCH('2020'!$A15,DataEx!$D:$D,0),MATCH('2020'!Q$6,DataEx!$7:$7,0))</f>
        <v>0</v>
      </c>
      <c r="R15" s="165">
        <f>+INDEX(DataEx!$1:$1048576,MATCH('2020'!$A15,DataEx!$D:$D,0),MATCH('2020'!R$6,DataEx!$7:$7,0))</f>
        <v>0</v>
      </c>
      <c r="S15" s="244">
        <f t="shared" si="3"/>
        <v>87878752.00999999</v>
      </c>
      <c r="T15" s="457">
        <f t="shared" si="4"/>
        <v>1.7480307920752689</v>
      </c>
    </row>
    <row r="16" spans="1:20">
      <c r="A16" s="152">
        <v>7115</v>
      </c>
      <c r="B16" s="480" t="str">
        <f>+VLOOKUP($A16,Master!$D$28:$G$224,4,FALSE)</f>
        <v>Akcize</v>
      </c>
      <c r="C16" s="481"/>
      <c r="D16" s="481"/>
      <c r="E16" s="481"/>
      <c r="F16" s="481"/>
      <c r="G16" s="165">
        <f>+INDEX(DataEx!$1:$1048576,MATCH('2020'!$A16,DataEx!$D:$D,0),MATCH('2020'!G$6,DataEx!$7:$7,0))</f>
        <v>18070145.100000001</v>
      </c>
      <c r="H16" s="165">
        <f>+INDEX(DataEx!$1:$1048576,MATCH('2020'!$A16,DataEx!$D:$D,0),MATCH('2020'!H$6,DataEx!$7:$7,0))</f>
        <v>14831752.550000001</v>
      </c>
      <c r="I16" s="165">
        <f>+INDEX(DataEx!$1:$1048576,MATCH('2020'!$A16,DataEx!$D:$D,0),MATCH('2020'!I$6,DataEx!$7:$7,0))</f>
        <v>0</v>
      </c>
      <c r="J16" s="165">
        <f>+INDEX(DataEx!$1:$1048576,MATCH('2020'!$A16,DataEx!$D:$D,0),MATCH('2020'!J$6,DataEx!$7:$7,0))</f>
        <v>0</v>
      </c>
      <c r="K16" s="165">
        <f>+INDEX(DataEx!$1:$1048576,MATCH('2020'!$A16,DataEx!$D:$D,0),MATCH('2020'!K$6,DataEx!$7:$7,0))</f>
        <v>0</v>
      </c>
      <c r="L16" s="165">
        <f>+INDEX(DataEx!$1:$1048576,MATCH('2020'!$A16,DataEx!$D:$D,0),MATCH('2020'!L$6,DataEx!$7:$7,0))</f>
        <v>0</v>
      </c>
      <c r="M16" s="165">
        <f>+INDEX(DataEx!$1:$1048576,MATCH('2020'!$A16,DataEx!$D:$D,0),MATCH('2020'!M$6,DataEx!$7:$7,0))</f>
        <v>0</v>
      </c>
      <c r="N16" s="165">
        <f>+INDEX(DataEx!$1:$1048576,MATCH('2020'!$A16,DataEx!$D:$D,0),MATCH('2020'!N$6,DataEx!$7:$7,0))</f>
        <v>0</v>
      </c>
      <c r="O16" s="165">
        <f>+INDEX(DataEx!$1:$1048576,MATCH('2020'!$A16,DataEx!$D:$D,0),MATCH('2020'!O$6,DataEx!$7:$7,0))</f>
        <v>0</v>
      </c>
      <c r="P16" s="165">
        <f>+INDEX(DataEx!$1:$1048576,MATCH('2020'!$A16,DataEx!$D:$D,0),MATCH('2020'!P$6,DataEx!$7:$7,0))</f>
        <v>0</v>
      </c>
      <c r="Q16" s="165">
        <f>+INDEX(DataEx!$1:$1048576,MATCH('2020'!$A16,DataEx!$D:$D,0),MATCH('2020'!Q$6,DataEx!$7:$7,0))</f>
        <v>0</v>
      </c>
      <c r="R16" s="165">
        <f>+INDEX(DataEx!$1:$1048576,MATCH('2020'!$A16,DataEx!$D:$D,0),MATCH('2020'!R$6,DataEx!$7:$7,0))</f>
        <v>0</v>
      </c>
      <c r="S16" s="244">
        <f t="shared" si="3"/>
        <v>32901897.650000002</v>
      </c>
      <c r="T16" s="457">
        <f t="shared" si="4"/>
        <v>0.65446457641278621</v>
      </c>
    </row>
    <row r="17" spans="1:25">
      <c r="A17" s="152">
        <v>7116</v>
      </c>
      <c r="B17" s="480" t="str">
        <f>+VLOOKUP($A17,Master!$D$28:$G$224,4,FALSE)</f>
        <v>Porez na međunarodnu trgovinu i transakcije</v>
      </c>
      <c r="C17" s="481"/>
      <c r="D17" s="481"/>
      <c r="E17" s="481"/>
      <c r="F17" s="481"/>
      <c r="G17" s="165">
        <f>+INDEX(DataEx!$1:$1048576,MATCH('2020'!$A17,DataEx!$D:$D,0),MATCH('2020'!G$6,DataEx!$7:$7,0))</f>
        <v>1537206.63</v>
      </c>
      <c r="H17" s="165">
        <f>+INDEX(DataEx!$1:$1048576,MATCH('2020'!$A17,DataEx!$D:$D,0),MATCH('2020'!H$6,DataEx!$7:$7,0))</f>
        <v>1922810.55</v>
      </c>
      <c r="I17" s="165">
        <f>+INDEX(DataEx!$1:$1048576,MATCH('2020'!$A17,DataEx!$D:$D,0),MATCH('2020'!I$6,DataEx!$7:$7,0))</f>
        <v>0</v>
      </c>
      <c r="J17" s="165">
        <f>+INDEX(DataEx!$1:$1048576,MATCH('2020'!$A17,DataEx!$D:$D,0),MATCH('2020'!J$6,DataEx!$7:$7,0))</f>
        <v>0</v>
      </c>
      <c r="K17" s="165">
        <f>+INDEX(DataEx!$1:$1048576,MATCH('2020'!$A17,DataEx!$D:$D,0),MATCH('2020'!K$6,DataEx!$7:$7,0))</f>
        <v>0</v>
      </c>
      <c r="L17" s="165">
        <f>+INDEX(DataEx!$1:$1048576,MATCH('2020'!$A17,DataEx!$D:$D,0),MATCH('2020'!L$6,DataEx!$7:$7,0))</f>
        <v>0</v>
      </c>
      <c r="M17" s="165">
        <f>+INDEX(DataEx!$1:$1048576,MATCH('2020'!$A17,DataEx!$D:$D,0),MATCH('2020'!M$6,DataEx!$7:$7,0))</f>
        <v>0</v>
      </c>
      <c r="N17" s="165">
        <f>+INDEX(DataEx!$1:$1048576,MATCH('2020'!$A17,DataEx!$D:$D,0),MATCH('2020'!N$6,DataEx!$7:$7,0))</f>
        <v>0</v>
      </c>
      <c r="O17" s="165">
        <f>+INDEX(DataEx!$1:$1048576,MATCH('2020'!$A17,DataEx!$D:$D,0),MATCH('2020'!O$6,DataEx!$7:$7,0))</f>
        <v>0</v>
      </c>
      <c r="P17" s="165">
        <f>+INDEX(DataEx!$1:$1048576,MATCH('2020'!$A17,DataEx!$D:$D,0),MATCH('2020'!P$6,DataEx!$7:$7,0))</f>
        <v>0</v>
      </c>
      <c r="Q17" s="165">
        <f>+INDEX(DataEx!$1:$1048576,MATCH('2020'!$A17,DataEx!$D:$D,0),MATCH('2020'!Q$6,DataEx!$7:$7,0))</f>
        <v>0</v>
      </c>
      <c r="R17" s="165">
        <f>+INDEX(DataEx!$1:$1048576,MATCH('2020'!$A17,DataEx!$D:$D,0),MATCH('2020'!R$6,DataEx!$7:$7,0))</f>
        <v>0</v>
      </c>
      <c r="S17" s="244">
        <f t="shared" si="3"/>
        <v>3460017.1799999997</v>
      </c>
      <c r="T17" s="457">
        <f t="shared" si="4"/>
        <v>6.8824561494241432E-2</v>
      </c>
    </row>
    <row r="18" spans="1:25">
      <c r="A18" s="152">
        <v>7118</v>
      </c>
      <c r="B18" s="480" t="str">
        <f>+VLOOKUP($A18,Master!$D$28:$G$224,4,FALSE)</f>
        <v>Ostali državni porezi</v>
      </c>
      <c r="C18" s="481"/>
      <c r="D18" s="481"/>
      <c r="E18" s="481"/>
      <c r="F18" s="481"/>
      <c r="G18" s="165">
        <f>+INDEX(DataEx!$1:$1048576,MATCH('2020'!$A18,DataEx!$D:$D,0),MATCH('2020'!G$6,DataEx!$7:$7,0))</f>
        <v>755142.26</v>
      </c>
      <c r="H18" s="165">
        <f>+INDEX(DataEx!$1:$1048576,MATCH('2020'!$A18,DataEx!$D:$D,0),MATCH('2020'!H$6,DataEx!$7:$7,0))</f>
        <v>745544.56</v>
      </c>
      <c r="I18" s="165">
        <f>+INDEX(DataEx!$1:$1048576,MATCH('2020'!$A18,DataEx!$D:$D,0),MATCH('2020'!I$6,DataEx!$7:$7,0))</f>
        <v>0</v>
      </c>
      <c r="J18" s="165">
        <f>+INDEX(DataEx!$1:$1048576,MATCH('2020'!$A18,DataEx!$D:$D,0),MATCH('2020'!J$6,DataEx!$7:$7,0))</f>
        <v>0</v>
      </c>
      <c r="K18" s="165">
        <f>+INDEX(DataEx!$1:$1048576,MATCH('2020'!$A18,DataEx!$D:$D,0),MATCH('2020'!K$6,DataEx!$7:$7,0))</f>
        <v>0</v>
      </c>
      <c r="L18" s="165">
        <f>+INDEX(DataEx!$1:$1048576,MATCH('2020'!$A18,DataEx!$D:$D,0),MATCH('2020'!L$6,DataEx!$7:$7,0))</f>
        <v>0</v>
      </c>
      <c r="M18" s="165">
        <f>+INDEX(DataEx!$1:$1048576,MATCH('2020'!$A18,DataEx!$D:$D,0),MATCH('2020'!M$6,DataEx!$7:$7,0))</f>
        <v>0</v>
      </c>
      <c r="N18" s="165">
        <f>+INDEX(DataEx!$1:$1048576,MATCH('2020'!$A18,DataEx!$D:$D,0),MATCH('2020'!N$6,DataEx!$7:$7,0))</f>
        <v>0</v>
      </c>
      <c r="O18" s="165">
        <f>+INDEX(DataEx!$1:$1048576,MATCH('2020'!$A18,DataEx!$D:$D,0),MATCH('2020'!O$6,DataEx!$7:$7,0))</f>
        <v>0</v>
      </c>
      <c r="P18" s="165">
        <f>+INDEX(DataEx!$1:$1048576,MATCH('2020'!$A18,DataEx!$D:$D,0),MATCH('2020'!P$6,DataEx!$7:$7,0))</f>
        <v>0</v>
      </c>
      <c r="Q18" s="165">
        <f>+INDEX(DataEx!$1:$1048576,MATCH('2020'!$A18,DataEx!$D:$D,0),MATCH('2020'!Q$6,DataEx!$7:$7,0))</f>
        <v>0</v>
      </c>
      <c r="R18" s="165">
        <f>+INDEX(DataEx!$1:$1048576,MATCH('2020'!$A18,DataEx!$D:$D,0),MATCH('2020'!R$6,DataEx!$7:$7,0))</f>
        <v>0</v>
      </c>
      <c r="S18" s="244">
        <f t="shared" si="3"/>
        <v>1500686.82</v>
      </c>
      <c r="T18" s="457">
        <f t="shared" si="4"/>
        <v>2.9850751297913394E-2</v>
      </c>
    </row>
    <row r="19" spans="1:25">
      <c r="A19" s="152">
        <v>712</v>
      </c>
      <c r="B19" s="484" t="str">
        <f>+VLOOKUP($A19,Master!$D$28:$G$224,4,FALSE)</f>
        <v>Doprinosi</v>
      </c>
      <c r="C19" s="485"/>
      <c r="D19" s="485"/>
      <c r="E19" s="485"/>
      <c r="F19" s="485"/>
      <c r="G19" s="171">
        <f>+INDEX(DataEx!$1:$1048576,MATCH('2020'!$A19,DataEx!$D:$D,0),MATCH('2020'!G$6,DataEx!$7:$7,0))</f>
        <v>15749286.220000001</v>
      </c>
      <c r="H19" s="171">
        <f>+INDEX(DataEx!$1:$1048576,MATCH('2020'!$A19,DataEx!$D:$D,0),MATCH('2020'!H$6,DataEx!$7:$7,0))</f>
        <v>42574769.890000001</v>
      </c>
      <c r="I19" s="171">
        <f>+INDEX(DataEx!$1:$1048576,MATCH('2020'!$A19,DataEx!$D:$D,0),MATCH('2020'!I$6,DataEx!$7:$7,0))</f>
        <v>0</v>
      </c>
      <c r="J19" s="171">
        <f>+INDEX(DataEx!$1:$1048576,MATCH('2020'!$A19,DataEx!$D:$D,0),MATCH('2020'!J$6,DataEx!$7:$7,0))</f>
        <v>0</v>
      </c>
      <c r="K19" s="171">
        <f>+INDEX(DataEx!$1:$1048576,MATCH('2020'!$A19,DataEx!$D:$D,0),MATCH('2020'!K$6,DataEx!$7:$7,0))</f>
        <v>0</v>
      </c>
      <c r="L19" s="171">
        <f>+INDEX(DataEx!$1:$1048576,MATCH('2020'!$A19,DataEx!$D:$D,0),MATCH('2020'!L$6,DataEx!$7:$7,0))</f>
        <v>0</v>
      </c>
      <c r="M19" s="171">
        <f>+INDEX(DataEx!$1:$1048576,MATCH('2020'!$A19,DataEx!$D:$D,0),MATCH('2020'!M$6,DataEx!$7:$7,0))</f>
        <v>0</v>
      </c>
      <c r="N19" s="171">
        <f>+INDEX(DataEx!$1:$1048576,MATCH('2020'!$A19,DataEx!$D:$D,0),MATCH('2020'!N$6,DataEx!$7:$7,0))</f>
        <v>0</v>
      </c>
      <c r="O19" s="171">
        <f>+INDEX(DataEx!$1:$1048576,MATCH('2020'!$A19,DataEx!$D:$D,0),MATCH('2020'!O$6,DataEx!$7:$7,0))</f>
        <v>0</v>
      </c>
      <c r="P19" s="171">
        <f>+INDEX(DataEx!$1:$1048576,MATCH('2020'!$A19,DataEx!$D:$D,0),MATCH('2020'!P$6,DataEx!$7:$7,0))</f>
        <v>0</v>
      </c>
      <c r="Q19" s="171">
        <f>+INDEX(DataEx!$1:$1048576,MATCH('2020'!$A19,DataEx!$D:$D,0),MATCH('2020'!Q$6,DataEx!$7:$7,0))</f>
        <v>0</v>
      </c>
      <c r="R19" s="171">
        <f>+INDEX(DataEx!$1:$1048576,MATCH('2020'!$A19,DataEx!$D:$D,0),MATCH('2020'!R$6,DataEx!$7:$7,0))</f>
        <v>0</v>
      </c>
      <c r="S19" s="245">
        <f t="shared" si="3"/>
        <v>58324056.109999999</v>
      </c>
      <c r="T19" s="458">
        <f t="shared" si="4"/>
        <v>1.1601467211027787</v>
      </c>
    </row>
    <row r="20" spans="1:25">
      <c r="A20" s="152">
        <v>7121</v>
      </c>
      <c r="B20" s="480" t="str">
        <f>+VLOOKUP($A20,Master!$D$28:$G$224,4,FALSE)</f>
        <v>Doprinosi za penzijsko i invalidsko osiguranje</v>
      </c>
      <c r="C20" s="481"/>
      <c r="D20" s="481"/>
      <c r="E20" s="481"/>
      <c r="F20" s="481"/>
      <c r="G20" s="165">
        <f>+INDEX(DataEx!$1:$1048576,MATCH('2020'!$A20,DataEx!$D:$D,0),MATCH('2020'!G$6,DataEx!$7:$7,0))</f>
        <v>9790363.4800000004</v>
      </c>
      <c r="H20" s="165">
        <f>+INDEX(DataEx!$1:$1048576,MATCH('2020'!$A20,DataEx!$D:$D,0),MATCH('2020'!H$6,DataEx!$7:$7,0))</f>
        <v>26782162.98</v>
      </c>
      <c r="I20" s="165">
        <f>+INDEX(DataEx!$1:$1048576,MATCH('2020'!$A20,DataEx!$D:$D,0),MATCH('2020'!I$6,DataEx!$7:$7,0))</f>
        <v>0</v>
      </c>
      <c r="J20" s="165">
        <f>+INDEX(DataEx!$1:$1048576,MATCH('2020'!$A20,DataEx!$D:$D,0),MATCH('2020'!J$6,DataEx!$7:$7,0))</f>
        <v>0</v>
      </c>
      <c r="K20" s="165">
        <f>+INDEX(DataEx!$1:$1048576,MATCH('2020'!$A20,DataEx!$D:$D,0),MATCH('2020'!K$6,DataEx!$7:$7,0))</f>
        <v>0</v>
      </c>
      <c r="L20" s="165">
        <f>+INDEX(DataEx!$1:$1048576,MATCH('2020'!$A20,DataEx!$D:$D,0),MATCH('2020'!L$6,DataEx!$7:$7,0))</f>
        <v>0</v>
      </c>
      <c r="M20" s="165">
        <f>+INDEX(DataEx!$1:$1048576,MATCH('2020'!$A20,DataEx!$D:$D,0),MATCH('2020'!M$6,DataEx!$7:$7,0))</f>
        <v>0</v>
      </c>
      <c r="N20" s="165">
        <f>+INDEX(DataEx!$1:$1048576,MATCH('2020'!$A20,DataEx!$D:$D,0),MATCH('2020'!N$6,DataEx!$7:$7,0))</f>
        <v>0</v>
      </c>
      <c r="O20" s="165">
        <f>+INDEX(DataEx!$1:$1048576,MATCH('2020'!$A20,DataEx!$D:$D,0),MATCH('2020'!O$6,DataEx!$7:$7,0))</f>
        <v>0</v>
      </c>
      <c r="P20" s="165">
        <f>+INDEX(DataEx!$1:$1048576,MATCH('2020'!$A20,DataEx!$D:$D,0),MATCH('2020'!P$6,DataEx!$7:$7,0))</f>
        <v>0</v>
      </c>
      <c r="Q20" s="165">
        <f>+INDEX(DataEx!$1:$1048576,MATCH('2020'!$A20,DataEx!$D:$D,0),MATCH('2020'!Q$6,DataEx!$7:$7,0))</f>
        <v>0</v>
      </c>
      <c r="R20" s="165">
        <f>+INDEX(DataEx!$1:$1048576,MATCH('2020'!$A20,DataEx!$D:$D,0),MATCH('2020'!R$6,DataEx!$7:$7,0))</f>
        <v>0</v>
      </c>
      <c r="S20" s="244">
        <f>+SUM(G20:R20)</f>
        <v>36572526.460000001</v>
      </c>
      <c r="T20" s="457">
        <f t="shared" si="4"/>
        <v>0.72747849660851749</v>
      </c>
    </row>
    <row r="21" spans="1:25">
      <c r="A21" s="152">
        <v>7122</v>
      </c>
      <c r="B21" s="480" t="str">
        <f>+VLOOKUP($A21,Master!$D$28:$G$224,4,FALSE)</f>
        <v>Doprinosi za zdravstveno osiguranje</v>
      </c>
      <c r="C21" s="481"/>
      <c r="D21" s="481"/>
      <c r="E21" s="481"/>
      <c r="F21" s="481"/>
      <c r="G21" s="165">
        <f>+INDEX(DataEx!$1:$1048576,MATCH('2020'!$A21,DataEx!$D:$D,0),MATCH('2020'!G$6,DataEx!$7:$7,0))</f>
        <v>5160073.6100000003</v>
      </c>
      <c r="H21" s="165">
        <f>+INDEX(DataEx!$1:$1048576,MATCH('2020'!$A21,DataEx!$D:$D,0),MATCH('2020'!H$6,DataEx!$7:$7,0))</f>
        <v>13521231.24</v>
      </c>
      <c r="I21" s="165">
        <f>+INDEX(DataEx!$1:$1048576,MATCH('2020'!$A21,DataEx!$D:$D,0),MATCH('2020'!I$6,DataEx!$7:$7,0))</f>
        <v>0</v>
      </c>
      <c r="J21" s="165">
        <f>+INDEX(DataEx!$1:$1048576,MATCH('2020'!$A21,DataEx!$D:$D,0),MATCH('2020'!J$6,DataEx!$7:$7,0))</f>
        <v>0</v>
      </c>
      <c r="K21" s="165">
        <f>+INDEX(DataEx!$1:$1048576,MATCH('2020'!$A21,DataEx!$D:$D,0),MATCH('2020'!K$6,DataEx!$7:$7,0))</f>
        <v>0</v>
      </c>
      <c r="L21" s="165">
        <f>+INDEX(DataEx!$1:$1048576,MATCH('2020'!$A21,DataEx!$D:$D,0),MATCH('2020'!L$6,DataEx!$7:$7,0))</f>
        <v>0</v>
      </c>
      <c r="M21" s="165">
        <f>+INDEX(DataEx!$1:$1048576,MATCH('2020'!$A21,DataEx!$D:$D,0),MATCH('2020'!M$6,DataEx!$7:$7,0))</f>
        <v>0</v>
      </c>
      <c r="N21" s="165">
        <f>+INDEX(DataEx!$1:$1048576,MATCH('2020'!$A21,DataEx!$D:$D,0),MATCH('2020'!N$6,DataEx!$7:$7,0))</f>
        <v>0</v>
      </c>
      <c r="O21" s="165">
        <f>+INDEX(DataEx!$1:$1048576,MATCH('2020'!$A21,DataEx!$D:$D,0),MATCH('2020'!O$6,DataEx!$7:$7,0))</f>
        <v>0</v>
      </c>
      <c r="P21" s="165">
        <f>+INDEX(DataEx!$1:$1048576,MATCH('2020'!$A21,DataEx!$D:$D,0),MATCH('2020'!P$6,DataEx!$7:$7,0))</f>
        <v>0</v>
      </c>
      <c r="Q21" s="165">
        <f>+INDEX(DataEx!$1:$1048576,MATCH('2020'!$A21,DataEx!$D:$D,0),MATCH('2020'!Q$6,DataEx!$7:$7,0))</f>
        <v>0</v>
      </c>
      <c r="R21" s="165">
        <f>+INDEX(DataEx!$1:$1048576,MATCH('2020'!$A21,DataEx!$D:$D,0),MATCH('2020'!R$6,DataEx!$7:$7,0))</f>
        <v>0</v>
      </c>
      <c r="S21" s="244">
        <f t="shared" si="3"/>
        <v>18681304.850000001</v>
      </c>
      <c r="T21" s="457">
        <f t="shared" si="4"/>
        <v>0.37159717641676454</v>
      </c>
    </row>
    <row r="22" spans="1:25">
      <c r="A22" s="152">
        <v>7123</v>
      </c>
      <c r="B22" s="480" t="str">
        <f>+VLOOKUP($A22,Master!$D$28:$G$224,4,FALSE)</f>
        <v>Doprinosi za osiguranje od nezaposlenosti</v>
      </c>
      <c r="C22" s="481"/>
      <c r="D22" s="481"/>
      <c r="E22" s="481"/>
      <c r="F22" s="481"/>
      <c r="G22" s="165">
        <f>+INDEX(DataEx!$1:$1048576,MATCH('2020'!$A22,DataEx!$D:$D,0),MATCH('2020'!G$6,DataEx!$7:$7,0))</f>
        <v>455742.13</v>
      </c>
      <c r="H22" s="165">
        <f>+INDEX(DataEx!$1:$1048576,MATCH('2020'!$A22,DataEx!$D:$D,0),MATCH('2020'!H$6,DataEx!$7:$7,0))</f>
        <v>1236727.53</v>
      </c>
      <c r="I22" s="165">
        <f>+INDEX(DataEx!$1:$1048576,MATCH('2020'!$A22,DataEx!$D:$D,0),MATCH('2020'!I$6,DataEx!$7:$7,0))</f>
        <v>0</v>
      </c>
      <c r="J22" s="165">
        <f>+INDEX(DataEx!$1:$1048576,MATCH('2020'!$A22,DataEx!$D:$D,0),MATCH('2020'!J$6,DataEx!$7:$7,0))</f>
        <v>0</v>
      </c>
      <c r="K22" s="165">
        <f>+INDEX(DataEx!$1:$1048576,MATCH('2020'!$A22,DataEx!$D:$D,0),MATCH('2020'!K$6,DataEx!$7:$7,0))</f>
        <v>0</v>
      </c>
      <c r="L22" s="165">
        <f>+INDEX(DataEx!$1:$1048576,MATCH('2020'!$A22,DataEx!$D:$D,0),MATCH('2020'!L$6,DataEx!$7:$7,0))</f>
        <v>0</v>
      </c>
      <c r="M22" s="165">
        <f>+INDEX(DataEx!$1:$1048576,MATCH('2020'!$A22,DataEx!$D:$D,0),MATCH('2020'!M$6,DataEx!$7:$7,0))</f>
        <v>0</v>
      </c>
      <c r="N22" s="165">
        <f>+INDEX(DataEx!$1:$1048576,MATCH('2020'!$A22,DataEx!$D:$D,0),MATCH('2020'!N$6,DataEx!$7:$7,0))</f>
        <v>0</v>
      </c>
      <c r="O22" s="165">
        <f>+INDEX(DataEx!$1:$1048576,MATCH('2020'!$A22,DataEx!$D:$D,0),MATCH('2020'!O$6,DataEx!$7:$7,0))</f>
        <v>0</v>
      </c>
      <c r="P22" s="165">
        <f>+INDEX(DataEx!$1:$1048576,MATCH('2020'!$A22,DataEx!$D:$D,0),MATCH('2020'!P$6,DataEx!$7:$7,0))</f>
        <v>0</v>
      </c>
      <c r="Q22" s="165">
        <f>+INDEX(DataEx!$1:$1048576,MATCH('2020'!$A22,DataEx!$D:$D,0),MATCH('2020'!Q$6,DataEx!$7:$7,0))</f>
        <v>0</v>
      </c>
      <c r="R22" s="165">
        <f>+INDEX(DataEx!$1:$1048576,MATCH('2020'!$A22,DataEx!$D:$D,0),MATCH('2020'!R$6,DataEx!$7:$7,0))</f>
        <v>0</v>
      </c>
      <c r="S22" s="244">
        <f t="shared" si="3"/>
        <v>1692469.6600000001</v>
      </c>
      <c r="T22" s="457">
        <f t="shared" si="4"/>
        <v>3.3665579137907027E-2</v>
      </c>
    </row>
    <row r="23" spans="1:25">
      <c r="A23" s="152">
        <v>7124</v>
      </c>
      <c r="B23" s="480" t="str">
        <f>+VLOOKUP($A23,Master!$D$28:$G$224,4,FALSE)</f>
        <v>Ostali doprinosi</v>
      </c>
      <c r="C23" s="481"/>
      <c r="D23" s="481"/>
      <c r="E23" s="481"/>
      <c r="F23" s="481"/>
      <c r="G23" s="165">
        <f>+INDEX(DataEx!$1:$1048576,MATCH('2020'!$A23,DataEx!$D:$D,0),MATCH('2020'!G$6,DataEx!$7:$7,0))</f>
        <v>343107</v>
      </c>
      <c r="H23" s="165">
        <f>+INDEX(DataEx!$1:$1048576,MATCH('2020'!$A23,DataEx!$D:$D,0),MATCH('2020'!H$6,DataEx!$7:$7,0))</f>
        <v>1034648.14</v>
      </c>
      <c r="I23" s="165">
        <f>+INDEX(DataEx!$1:$1048576,MATCH('2020'!$A23,DataEx!$D:$D,0),MATCH('2020'!I$6,DataEx!$7:$7,0))</f>
        <v>0</v>
      </c>
      <c r="J23" s="165">
        <f>+INDEX(DataEx!$1:$1048576,MATCH('2020'!$A23,DataEx!$D:$D,0),MATCH('2020'!J$6,DataEx!$7:$7,0))</f>
        <v>0</v>
      </c>
      <c r="K23" s="165">
        <f>+INDEX(DataEx!$1:$1048576,MATCH('2020'!$A23,DataEx!$D:$D,0),MATCH('2020'!K$6,DataEx!$7:$7,0))</f>
        <v>0</v>
      </c>
      <c r="L23" s="165">
        <f>+INDEX(DataEx!$1:$1048576,MATCH('2020'!$A23,DataEx!$D:$D,0),MATCH('2020'!L$6,DataEx!$7:$7,0))</f>
        <v>0</v>
      </c>
      <c r="M23" s="165">
        <f>+INDEX(DataEx!$1:$1048576,MATCH('2020'!$A23,DataEx!$D:$D,0),MATCH('2020'!M$6,DataEx!$7:$7,0))</f>
        <v>0</v>
      </c>
      <c r="N23" s="165">
        <f>+INDEX(DataEx!$1:$1048576,MATCH('2020'!$A23,DataEx!$D:$D,0),MATCH('2020'!N$6,DataEx!$7:$7,0))</f>
        <v>0</v>
      </c>
      <c r="O23" s="165">
        <f>+INDEX(DataEx!$1:$1048576,MATCH('2020'!$A23,DataEx!$D:$D,0),MATCH('2020'!O$6,DataEx!$7:$7,0))</f>
        <v>0</v>
      </c>
      <c r="P23" s="165">
        <f>+INDEX(DataEx!$1:$1048576,MATCH('2020'!$A23,DataEx!$D:$D,0),MATCH('2020'!P$6,DataEx!$7:$7,0))</f>
        <v>0</v>
      </c>
      <c r="Q23" s="165">
        <f>+INDEX(DataEx!$1:$1048576,MATCH('2020'!$A23,DataEx!$D:$D,0),MATCH('2020'!Q$6,DataEx!$7:$7,0))</f>
        <v>0</v>
      </c>
      <c r="R23" s="165">
        <f>+INDEX(DataEx!$1:$1048576,MATCH('2020'!$A23,DataEx!$D:$D,0),MATCH('2020'!R$6,DataEx!$7:$7,0))</f>
        <v>0</v>
      </c>
      <c r="S23" s="244">
        <f t="shared" si="3"/>
        <v>1377755.1400000001</v>
      </c>
      <c r="T23" s="457">
        <f t="shared" si="4"/>
        <v>2.7405468939589842E-2</v>
      </c>
      <c r="Y23" s="319"/>
    </row>
    <row r="24" spans="1:25">
      <c r="A24" s="152">
        <v>713</v>
      </c>
      <c r="B24" s="482" t="str">
        <f>+VLOOKUP($A24,Master!$D$28:$G$224,4,FALSE)</f>
        <v>Takse</v>
      </c>
      <c r="C24" s="483"/>
      <c r="D24" s="483"/>
      <c r="E24" s="483"/>
      <c r="F24" s="483"/>
      <c r="G24" s="177">
        <f>+INDEX(DataEx!$1:$1048576,MATCH('2020'!$A24,DataEx!$D:$D,0),MATCH('2020'!G$6,DataEx!$7:$7,0))</f>
        <v>669819.01</v>
      </c>
      <c r="H24" s="177">
        <f>+INDEX(DataEx!$1:$1048576,MATCH('2020'!$A24,DataEx!$D:$D,0),MATCH('2020'!H$6,DataEx!$7:$7,0))</f>
        <v>845756.92</v>
      </c>
      <c r="I24" s="177">
        <f>+INDEX(DataEx!$1:$1048576,MATCH('2020'!$A24,DataEx!$D:$D,0),MATCH('2020'!I$6,DataEx!$7:$7,0))</f>
        <v>0</v>
      </c>
      <c r="J24" s="177">
        <f>+INDEX(DataEx!$1:$1048576,MATCH('2020'!$A24,DataEx!$D:$D,0),MATCH('2020'!J$6,DataEx!$7:$7,0))</f>
        <v>0</v>
      </c>
      <c r="K24" s="177">
        <f>+INDEX(DataEx!$1:$1048576,MATCH('2020'!$A24,DataEx!$D:$D,0),MATCH('2020'!K$6,DataEx!$7:$7,0))</f>
        <v>0</v>
      </c>
      <c r="L24" s="177">
        <f>+INDEX(DataEx!$1:$1048576,MATCH('2020'!$A24,DataEx!$D:$D,0),MATCH('2020'!L$6,DataEx!$7:$7,0))</f>
        <v>0</v>
      </c>
      <c r="M24" s="177">
        <f>+INDEX(DataEx!$1:$1048576,MATCH('2020'!$A24,DataEx!$D:$D,0),MATCH('2020'!M$6,DataEx!$7:$7,0))</f>
        <v>0</v>
      </c>
      <c r="N24" s="177">
        <f>+INDEX(DataEx!$1:$1048576,MATCH('2020'!$A24,DataEx!$D:$D,0),MATCH('2020'!N$6,DataEx!$7:$7,0))</f>
        <v>0</v>
      </c>
      <c r="O24" s="177">
        <f>+INDEX(DataEx!$1:$1048576,MATCH('2020'!$A24,DataEx!$D:$D,0),MATCH('2020'!O$6,DataEx!$7:$7,0))</f>
        <v>0</v>
      </c>
      <c r="P24" s="177">
        <f>+INDEX(DataEx!$1:$1048576,MATCH('2020'!$A24,DataEx!$D:$D,0),MATCH('2020'!P$6,DataEx!$7:$7,0))</f>
        <v>0</v>
      </c>
      <c r="Q24" s="177">
        <f>+INDEX(DataEx!$1:$1048576,MATCH('2020'!$A24,DataEx!$D:$D,0),MATCH('2020'!Q$6,DataEx!$7:$7,0))</f>
        <v>0</v>
      </c>
      <c r="R24" s="246">
        <f>+INDEX(DataEx!$1:$1048576,MATCH('2020'!$A24,DataEx!$D:$D,0),MATCH('2020'!R$6,DataEx!$7:$7,0))</f>
        <v>0</v>
      </c>
      <c r="S24" s="245">
        <f t="shared" si="3"/>
        <v>1515575.9300000002</v>
      </c>
      <c r="T24" s="458">
        <f t="shared" si="4"/>
        <v>3.0146916436258036E-2</v>
      </c>
      <c r="Y24" s="319"/>
    </row>
    <row r="25" spans="1:25">
      <c r="A25" s="152">
        <v>714</v>
      </c>
      <c r="B25" s="482" t="str">
        <f>+VLOOKUP($A25,Master!$D$28:$G$224,4,FALSE)</f>
        <v>Naknade</v>
      </c>
      <c r="C25" s="483"/>
      <c r="D25" s="483"/>
      <c r="E25" s="483"/>
      <c r="F25" s="483"/>
      <c r="G25" s="177">
        <f>+INDEX(DataEx!$1:$1048576,MATCH('2020'!$A25,DataEx!$D:$D,0),MATCH('2020'!G$6,DataEx!$7:$7,0))</f>
        <v>2226726.9300000002</v>
      </c>
      <c r="H25" s="177">
        <f>+INDEX(DataEx!$1:$1048576,MATCH('2020'!$A25,DataEx!$D:$D,0),MATCH('2020'!H$6,DataEx!$7:$7,0))</f>
        <v>2200614.79</v>
      </c>
      <c r="I25" s="177">
        <f>+INDEX(DataEx!$1:$1048576,MATCH('2020'!$A25,DataEx!$D:$D,0),MATCH('2020'!I$6,DataEx!$7:$7,0))</f>
        <v>0</v>
      </c>
      <c r="J25" s="177">
        <f>+INDEX(DataEx!$1:$1048576,MATCH('2020'!$A25,DataEx!$D:$D,0),MATCH('2020'!J$6,DataEx!$7:$7,0))</f>
        <v>0</v>
      </c>
      <c r="K25" s="177">
        <f>+INDEX(DataEx!$1:$1048576,MATCH('2020'!$A25,DataEx!$D:$D,0),MATCH('2020'!K$6,DataEx!$7:$7,0))</f>
        <v>0</v>
      </c>
      <c r="L25" s="177">
        <f>+INDEX(DataEx!$1:$1048576,MATCH('2020'!$A25,DataEx!$D:$D,0),MATCH('2020'!L$6,DataEx!$7:$7,0))</f>
        <v>0</v>
      </c>
      <c r="M25" s="177">
        <f>+INDEX(DataEx!$1:$1048576,MATCH('2020'!$A25,DataEx!$D:$D,0),MATCH('2020'!M$6,DataEx!$7:$7,0))</f>
        <v>0</v>
      </c>
      <c r="N25" s="177">
        <f>+INDEX(DataEx!$1:$1048576,MATCH('2020'!$A25,DataEx!$D:$D,0),MATCH('2020'!N$6,DataEx!$7:$7,0))</f>
        <v>0</v>
      </c>
      <c r="O25" s="177">
        <f>+INDEX(DataEx!$1:$1048576,MATCH('2020'!$A25,DataEx!$D:$D,0),MATCH('2020'!O$6,DataEx!$7:$7,0))</f>
        <v>0</v>
      </c>
      <c r="P25" s="177">
        <f>+INDEX(DataEx!$1:$1048576,MATCH('2020'!$A25,DataEx!$D:$D,0),MATCH('2020'!P$6,DataEx!$7:$7,0))</f>
        <v>0</v>
      </c>
      <c r="Q25" s="177">
        <f>+INDEX(DataEx!$1:$1048576,MATCH('2020'!$A25,DataEx!$D:$D,0),MATCH('2020'!Q$6,DataEx!$7:$7,0))</f>
        <v>0</v>
      </c>
      <c r="R25" s="246">
        <f>+INDEX(DataEx!$1:$1048576,MATCH('2020'!$A25,DataEx!$D:$D,0),MATCH('2020'!R$6,DataEx!$7:$7,0))</f>
        <v>0</v>
      </c>
      <c r="S25" s="245">
        <f t="shared" si="3"/>
        <v>4427341.7200000007</v>
      </c>
      <c r="T25" s="458">
        <f t="shared" si="4"/>
        <v>8.80659940723649E-2</v>
      </c>
      <c r="W25" s="306"/>
    </row>
    <row r="26" spans="1:25">
      <c r="A26" s="152">
        <v>715</v>
      </c>
      <c r="B26" s="482" t="str">
        <f>+VLOOKUP($A26,Master!$D$28:$G$224,4,FALSE)</f>
        <v>Ostali prihodi</v>
      </c>
      <c r="C26" s="483"/>
      <c r="D26" s="483"/>
      <c r="E26" s="483"/>
      <c r="F26" s="483"/>
      <c r="G26" s="177">
        <f>+INDEX(DataEx!$1:$1048576,MATCH('2020'!$A26,DataEx!$D:$D,0),MATCH('2020'!G$6,DataEx!$7:$7,0))</f>
        <v>1484714.27</v>
      </c>
      <c r="H26" s="177">
        <f>+INDEX(DataEx!$1:$1048576,MATCH('2020'!$A26,DataEx!$D:$D,0),MATCH('2020'!H$6,DataEx!$7:$7,0))</f>
        <v>2100277.88</v>
      </c>
      <c r="I26" s="177">
        <f>+INDEX(DataEx!$1:$1048576,MATCH('2020'!$A26,DataEx!$D:$D,0),MATCH('2020'!I$6,DataEx!$7:$7,0))</f>
        <v>0</v>
      </c>
      <c r="J26" s="177">
        <f>+INDEX(DataEx!$1:$1048576,MATCH('2020'!$A26,DataEx!$D:$D,0),MATCH('2020'!J$6,DataEx!$7:$7,0))</f>
        <v>0</v>
      </c>
      <c r="K26" s="177">
        <f>+INDEX(DataEx!$1:$1048576,MATCH('2020'!$A26,DataEx!$D:$D,0),MATCH('2020'!K$6,DataEx!$7:$7,0))</f>
        <v>0</v>
      </c>
      <c r="L26" s="177">
        <f>+INDEX(DataEx!$1:$1048576,MATCH('2020'!$A26,DataEx!$D:$D,0),MATCH('2020'!L$6,DataEx!$7:$7,0))</f>
        <v>0</v>
      </c>
      <c r="M26" s="177">
        <f>+INDEX(DataEx!$1:$1048576,MATCH('2020'!$A26,DataEx!$D:$D,0),MATCH('2020'!M$6,DataEx!$7:$7,0))</f>
        <v>0</v>
      </c>
      <c r="N26" s="177">
        <f>+INDEX(DataEx!$1:$1048576,MATCH('2020'!$A26,DataEx!$D:$D,0),MATCH('2020'!N$6,DataEx!$7:$7,0))</f>
        <v>0</v>
      </c>
      <c r="O26" s="177">
        <f>+INDEX(DataEx!$1:$1048576,MATCH('2020'!$A26,DataEx!$D:$D,0),MATCH('2020'!O$6,DataEx!$7:$7,0))</f>
        <v>0</v>
      </c>
      <c r="P26" s="177">
        <f>+INDEX(DataEx!$1:$1048576,MATCH('2020'!$A26,DataEx!$D:$D,0),MATCH('2020'!P$6,DataEx!$7:$7,0))</f>
        <v>0</v>
      </c>
      <c r="Q26" s="177">
        <f>+INDEX(DataEx!$1:$1048576,MATCH('2020'!$A26,DataEx!$D:$D,0),MATCH('2020'!Q$6,DataEx!$7:$7,0))</f>
        <v>0</v>
      </c>
      <c r="R26" s="246">
        <f>+INDEX(DataEx!$1:$1048576,MATCH('2020'!$A26,DataEx!$D:$D,0),MATCH('2020'!R$6,DataEx!$7:$7,0))</f>
        <v>0</v>
      </c>
      <c r="S26" s="245">
        <f t="shared" si="3"/>
        <v>3584992.15</v>
      </c>
      <c r="T26" s="458">
        <f t="shared" si="4"/>
        <v>7.1310487736956224E-2</v>
      </c>
      <c r="W26" s="325"/>
    </row>
    <row r="27" spans="1:25">
      <c r="A27" s="152">
        <v>73</v>
      </c>
      <c r="B27" s="482" t="str">
        <f>+VLOOKUP($A27,Master!$D$28:$G$224,4,FALSE)</f>
        <v>Primici od otplate kredita i sredstva prenesena iz prethodne godine</v>
      </c>
      <c r="C27" s="483"/>
      <c r="D27" s="483"/>
      <c r="E27" s="483"/>
      <c r="F27" s="483"/>
      <c r="G27" s="177">
        <f>+INDEX(DataEx!$1:$1048576,MATCH('2020'!$A27,DataEx!$D:$D,0),MATCH('2020'!G$6,DataEx!$7:$7,0))</f>
        <v>80819.179999999993</v>
      </c>
      <c r="H27" s="177">
        <f>+INDEX(DataEx!$1:$1048576,MATCH('2020'!$A27,DataEx!$D:$D,0),MATCH('2020'!H$6,DataEx!$7:$7,0))</f>
        <v>813727.89</v>
      </c>
      <c r="I27" s="177">
        <f>+INDEX(DataEx!$1:$1048576,MATCH('2020'!$A27,DataEx!$D:$D,0),MATCH('2020'!I$6,DataEx!$7:$7,0))</f>
        <v>0</v>
      </c>
      <c r="J27" s="177">
        <f>+INDEX(DataEx!$1:$1048576,MATCH('2020'!$A27,DataEx!$D:$D,0),MATCH('2020'!J$6,DataEx!$7:$7,0))</f>
        <v>0</v>
      </c>
      <c r="K27" s="177">
        <f>+INDEX(DataEx!$1:$1048576,MATCH('2020'!$A27,DataEx!$D:$D,0),MATCH('2020'!K$6,DataEx!$7:$7,0))</f>
        <v>0</v>
      </c>
      <c r="L27" s="177">
        <f>+INDEX(DataEx!$1:$1048576,MATCH('2020'!$A27,DataEx!$D:$D,0),MATCH('2020'!L$6,DataEx!$7:$7,0))</f>
        <v>0</v>
      </c>
      <c r="M27" s="177">
        <f>+INDEX(DataEx!$1:$1048576,MATCH('2020'!$A27,DataEx!$D:$D,0),MATCH('2020'!M$6,DataEx!$7:$7,0))</f>
        <v>0</v>
      </c>
      <c r="N27" s="177">
        <f>+INDEX(DataEx!$1:$1048576,MATCH('2020'!$A27,DataEx!$D:$D,0),MATCH('2020'!N$6,DataEx!$7:$7,0))</f>
        <v>0</v>
      </c>
      <c r="O27" s="177">
        <f>+INDEX(DataEx!$1:$1048576,MATCH('2020'!$A27,DataEx!$D:$D,0),MATCH('2020'!O$6,DataEx!$7:$7,0))</f>
        <v>0</v>
      </c>
      <c r="P27" s="177">
        <f>+INDEX(DataEx!$1:$1048576,MATCH('2020'!$A27,DataEx!$D:$D,0),MATCH('2020'!P$6,DataEx!$7:$7,0))</f>
        <v>0</v>
      </c>
      <c r="Q27" s="177">
        <f>+INDEX(DataEx!$1:$1048576,MATCH('2020'!$A27,DataEx!$D:$D,0),MATCH('2020'!Q$6,DataEx!$7:$7,0))</f>
        <v>0</v>
      </c>
      <c r="R27" s="246">
        <f>+INDEX(DataEx!$1:$1048576,MATCH('2020'!$A27,DataEx!$D:$D,0),MATCH('2020'!R$6,DataEx!$7:$7,0))</f>
        <v>0</v>
      </c>
      <c r="S27" s="245">
        <f t="shared" si="3"/>
        <v>894547.07000000007</v>
      </c>
      <c r="T27" s="458">
        <f t="shared" si="4"/>
        <v>1.7793787321226107E-2</v>
      </c>
    </row>
    <row r="28" spans="1:25" ht="13.5" thickBot="1">
      <c r="A28" s="152">
        <v>74</v>
      </c>
      <c r="B28" s="486" t="str">
        <f>+VLOOKUP($A28,Master!$D$28:$G$224,4,FALSE)</f>
        <v>Donacije i transferi</v>
      </c>
      <c r="C28" s="487"/>
      <c r="D28" s="487"/>
      <c r="E28" s="487"/>
      <c r="F28" s="487"/>
      <c r="G28" s="177">
        <f>+INDEX(DataEx!$1:$1048576,MATCH('2020'!$A28,DataEx!$D:$D,0),MATCH('2020'!G$6,DataEx!$7:$7,0))</f>
        <v>754264.83</v>
      </c>
      <c r="H28" s="177">
        <f>+INDEX(DataEx!$1:$1048576,MATCH('2020'!$A28,DataEx!$D:$D,0),MATCH('2020'!H$6,DataEx!$7:$7,0))</f>
        <v>1636489.54</v>
      </c>
      <c r="I28" s="177">
        <f>+INDEX(DataEx!$1:$1048576,MATCH('2020'!$A28,DataEx!$D:$D,0),MATCH('2020'!I$6,DataEx!$7:$7,0))</f>
        <v>0</v>
      </c>
      <c r="J28" s="177">
        <f>+INDEX(DataEx!$1:$1048576,MATCH('2020'!$A28,DataEx!$D:$D,0),MATCH('2020'!J$6,DataEx!$7:$7,0))</f>
        <v>0</v>
      </c>
      <c r="K28" s="177">
        <f>+INDEX(DataEx!$1:$1048576,MATCH('2020'!$A28,DataEx!$D:$D,0),MATCH('2020'!K$6,DataEx!$7:$7,0))</f>
        <v>0</v>
      </c>
      <c r="L28" s="177">
        <f>+INDEX(DataEx!$1:$1048576,MATCH('2020'!$A28,DataEx!$D:$D,0),MATCH('2020'!L$6,DataEx!$7:$7,0))</f>
        <v>0</v>
      </c>
      <c r="M28" s="177">
        <f>+INDEX(DataEx!$1:$1048576,MATCH('2020'!$A28,DataEx!$D:$D,0),MATCH('2020'!M$6,DataEx!$7:$7,0))</f>
        <v>0</v>
      </c>
      <c r="N28" s="177">
        <f>+INDEX(DataEx!$1:$1048576,MATCH('2020'!$A28,DataEx!$D:$D,0),MATCH('2020'!N$6,DataEx!$7:$7,0))</f>
        <v>0</v>
      </c>
      <c r="O28" s="177">
        <f>+INDEX(DataEx!$1:$1048576,MATCH('2020'!$A28,DataEx!$D:$D,0),MATCH('2020'!O$6,DataEx!$7:$7,0))</f>
        <v>0</v>
      </c>
      <c r="P28" s="177">
        <f>+INDEX(DataEx!$1:$1048576,MATCH('2020'!$A28,DataEx!$D:$D,0),MATCH('2020'!P$6,DataEx!$7:$7,0))</f>
        <v>0</v>
      </c>
      <c r="Q28" s="177">
        <f>+INDEX(DataEx!$1:$1048576,MATCH('2020'!$A28,DataEx!$D:$D,0),MATCH('2020'!Q$6,DataEx!$7:$7,0))</f>
        <v>0</v>
      </c>
      <c r="R28" s="246">
        <f>+INDEX(DataEx!$1:$1048576,MATCH('2020'!$A28,DataEx!$D:$D,0),MATCH('2020'!R$6,DataEx!$7:$7,0))</f>
        <v>0</v>
      </c>
      <c r="S28" s="245">
        <f t="shared" si="3"/>
        <v>2390754.37</v>
      </c>
      <c r="T28" s="459">
        <f t="shared" si="4"/>
        <v>4.755543472639389E-2</v>
      </c>
    </row>
    <row r="29" spans="1:25" ht="13.5" thickBot="1">
      <c r="A29" s="152">
        <v>4</v>
      </c>
      <c r="B29" s="488" t="str">
        <f>+VLOOKUP($A29,Master!$D$28:$G$224,4,FALSE)</f>
        <v>Izdaci</v>
      </c>
      <c r="C29" s="489"/>
      <c r="D29" s="489"/>
      <c r="E29" s="489"/>
      <c r="F29" s="489"/>
      <c r="G29" s="153">
        <f t="shared" ref="G29:R29" si="5">+G30+G40+G46+SUM(G47:G51)</f>
        <v>128293702.84999999</v>
      </c>
      <c r="H29" s="153">
        <f t="shared" si="5"/>
        <v>145830038.18000001</v>
      </c>
      <c r="I29" s="153">
        <f t="shared" si="5"/>
        <v>0</v>
      </c>
      <c r="J29" s="153">
        <f t="shared" si="5"/>
        <v>0</v>
      </c>
      <c r="K29" s="153">
        <f t="shared" si="5"/>
        <v>0</v>
      </c>
      <c r="L29" s="153">
        <f t="shared" si="5"/>
        <v>0</v>
      </c>
      <c r="M29" s="153">
        <f t="shared" si="5"/>
        <v>0</v>
      </c>
      <c r="N29" s="153">
        <f t="shared" si="5"/>
        <v>0</v>
      </c>
      <c r="O29" s="153">
        <f t="shared" si="5"/>
        <v>0</v>
      </c>
      <c r="P29" s="153">
        <f t="shared" si="5"/>
        <v>0</v>
      </c>
      <c r="Q29" s="153">
        <f t="shared" si="5"/>
        <v>0</v>
      </c>
      <c r="R29" s="153">
        <f t="shared" si="5"/>
        <v>0</v>
      </c>
      <c r="S29" s="247">
        <f t="shared" si="3"/>
        <v>274123741.02999997</v>
      </c>
      <c r="T29" s="460">
        <f t="shared" si="4"/>
        <v>5.4527030618821231</v>
      </c>
    </row>
    <row r="30" spans="1:25">
      <c r="A30" s="152">
        <v>41</v>
      </c>
      <c r="B30" s="492" t="str">
        <f>+VLOOKUP($A30,Master!$D$28:$G$224,4,FALSE)</f>
        <v>Tekući izdaci</v>
      </c>
      <c r="C30" s="493"/>
      <c r="D30" s="493"/>
      <c r="E30" s="493"/>
      <c r="F30" s="493"/>
      <c r="G30" s="189">
        <f t="shared" ref="G30:R30" si="6">+SUM(G31:G39)</f>
        <v>53589340.109999999</v>
      </c>
      <c r="H30" s="189">
        <f t="shared" si="6"/>
        <v>62613332.680000007</v>
      </c>
      <c r="I30" s="189">
        <f t="shared" si="6"/>
        <v>0</v>
      </c>
      <c r="J30" s="189">
        <f t="shared" si="6"/>
        <v>0</v>
      </c>
      <c r="K30" s="189">
        <f t="shared" si="6"/>
        <v>0</v>
      </c>
      <c r="L30" s="189">
        <f t="shared" si="6"/>
        <v>0</v>
      </c>
      <c r="M30" s="189">
        <f t="shared" si="6"/>
        <v>0</v>
      </c>
      <c r="N30" s="189">
        <f t="shared" si="6"/>
        <v>0</v>
      </c>
      <c r="O30" s="189">
        <f t="shared" si="6"/>
        <v>0</v>
      </c>
      <c r="P30" s="189">
        <f t="shared" si="6"/>
        <v>0</v>
      </c>
      <c r="Q30" s="189">
        <f t="shared" si="6"/>
        <v>0</v>
      </c>
      <c r="R30" s="248">
        <f t="shared" si="6"/>
        <v>0</v>
      </c>
      <c r="S30" s="445">
        <f t="shared" si="3"/>
        <v>116202672.79000001</v>
      </c>
      <c r="T30" s="456">
        <f t="shared" si="4"/>
        <v>2.3114330314482925</v>
      </c>
      <c r="U30" s="244"/>
    </row>
    <row r="31" spans="1:25">
      <c r="A31" s="152">
        <v>411</v>
      </c>
      <c r="B31" s="480" t="str">
        <f>+VLOOKUP($A31,Master!$D$28:$G$224,4,FALSE)</f>
        <v>Bruto zarade i doprinosi na teret poslodavca</v>
      </c>
      <c r="C31" s="481"/>
      <c r="D31" s="481"/>
      <c r="E31" s="481"/>
      <c r="F31" s="481"/>
      <c r="G31" s="165">
        <f>+INDEX(DataEx!$1:$1048576,MATCH('2020'!$A31,DataEx!$D:$D,0),MATCH('2020'!G$6,DataEx!$7:$7,0))</f>
        <v>40884882.280000001</v>
      </c>
      <c r="H31" s="165">
        <f>+INDEX(DataEx!$1:$1048576,MATCH('2020'!$A31,DataEx!$D:$D,0),MATCH('2020'!H$6,DataEx!$7:$7,0))</f>
        <v>41362850.270000003</v>
      </c>
      <c r="I31" s="165">
        <f>+INDEX(DataEx!$1:$1048576,MATCH('2020'!$A31,DataEx!$D:$D,0),MATCH('2020'!I$6,DataEx!$7:$7,0))</f>
        <v>0</v>
      </c>
      <c r="J31" s="165">
        <f>+INDEX(DataEx!$1:$1048576,MATCH('2020'!$A31,DataEx!$D:$D,0),MATCH('2020'!J$6,DataEx!$7:$7,0))</f>
        <v>0</v>
      </c>
      <c r="K31" s="165">
        <f>+INDEX(DataEx!$1:$1048576,MATCH('2020'!$A31,DataEx!$D:$D,0),MATCH('2020'!K$6,DataEx!$7:$7,0))</f>
        <v>0</v>
      </c>
      <c r="L31" s="165">
        <f>+INDEX(DataEx!$1:$1048576,MATCH('2020'!$A31,DataEx!$D:$D,0),MATCH('2020'!L$6,DataEx!$7:$7,0))</f>
        <v>0</v>
      </c>
      <c r="M31" s="165">
        <f>+INDEX(DataEx!$1:$1048576,MATCH('2020'!$A31,DataEx!$D:$D,0),MATCH('2020'!M$6,DataEx!$7:$7,0))</f>
        <v>0</v>
      </c>
      <c r="N31" s="165">
        <f>+INDEX(DataEx!$1:$1048576,MATCH('2020'!$A31,DataEx!$D:$D,0),MATCH('2020'!N$6,DataEx!$7:$7,0))</f>
        <v>0</v>
      </c>
      <c r="O31" s="165">
        <f>+INDEX(DataEx!$1:$1048576,MATCH('2020'!$A31,DataEx!$D:$D,0),MATCH('2020'!O$6,DataEx!$7:$7,0))</f>
        <v>0</v>
      </c>
      <c r="P31" s="165">
        <f>+INDEX(DataEx!$1:$1048576,MATCH('2020'!$A31,DataEx!$D:$D,0),MATCH('2020'!P$6,DataEx!$7:$7,0))</f>
        <v>0</v>
      </c>
      <c r="Q31" s="165">
        <f>+INDEX(DataEx!$1:$1048576,MATCH('2020'!$A31,DataEx!$D:$D,0),MATCH('2020'!Q$6,DataEx!$7:$7,0))</f>
        <v>0</v>
      </c>
      <c r="R31" s="165">
        <f>+INDEX(DataEx!$1:$1048576,MATCH('2020'!$A31,DataEx!$D:$D,0),MATCH('2020'!R$6,DataEx!$7:$7,0))</f>
        <v>0</v>
      </c>
      <c r="S31" s="244">
        <f t="shared" si="3"/>
        <v>82247732.550000012</v>
      </c>
      <c r="T31" s="457">
        <f t="shared" si="4"/>
        <v>1.6360219710381323</v>
      </c>
    </row>
    <row r="32" spans="1:25">
      <c r="A32" s="152">
        <v>412</v>
      </c>
      <c r="B32" s="480" t="str">
        <f>+VLOOKUP($A32,Master!$D$28:$G$224,4,FALSE)</f>
        <v>Ostala lična primanja</v>
      </c>
      <c r="C32" s="481"/>
      <c r="D32" s="481"/>
      <c r="E32" s="481"/>
      <c r="F32" s="481"/>
      <c r="G32" s="165">
        <f>+INDEX(DataEx!$1:$1048576,MATCH('2020'!$A32,DataEx!$D:$D,0),MATCH('2020'!G$6,DataEx!$7:$7,0))</f>
        <v>476603.42</v>
      </c>
      <c r="H32" s="165">
        <f>+INDEX(DataEx!$1:$1048576,MATCH('2020'!$A32,DataEx!$D:$D,0),MATCH('2020'!H$6,DataEx!$7:$7,0))</f>
        <v>1082169.6499999999</v>
      </c>
      <c r="I32" s="165">
        <f>+INDEX(DataEx!$1:$1048576,MATCH('2020'!$A32,DataEx!$D:$D,0),MATCH('2020'!I$6,DataEx!$7:$7,0))</f>
        <v>0</v>
      </c>
      <c r="J32" s="165">
        <f>+INDEX(DataEx!$1:$1048576,MATCH('2020'!$A32,DataEx!$D:$D,0),MATCH('2020'!J$6,DataEx!$7:$7,0))</f>
        <v>0</v>
      </c>
      <c r="K32" s="165">
        <f>+INDEX(DataEx!$1:$1048576,MATCH('2020'!$A32,DataEx!$D:$D,0),MATCH('2020'!K$6,DataEx!$7:$7,0))</f>
        <v>0</v>
      </c>
      <c r="L32" s="165">
        <f>+INDEX(DataEx!$1:$1048576,MATCH('2020'!$A32,DataEx!$D:$D,0),MATCH('2020'!L$6,DataEx!$7:$7,0))</f>
        <v>0</v>
      </c>
      <c r="M32" s="165">
        <f>+INDEX(DataEx!$1:$1048576,MATCH('2020'!$A32,DataEx!$D:$D,0),MATCH('2020'!M$6,DataEx!$7:$7,0))</f>
        <v>0</v>
      </c>
      <c r="N32" s="165">
        <f>+INDEX(DataEx!$1:$1048576,MATCH('2020'!$A32,DataEx!$D:$D,0),MATCH('2020'!N$6,DataEx!$7:$7,0))</f>
        <v>0</v>
      </c>
      <c r="O32" s="165">
        <f>+INDEX(DataEx!$1:$1048576,MATCH('2020'!$A32,DataEx!$D:$D,0),MATCH('2020'!O$6,DataEx!$7:$7,0))</f>
        <v>0</v>
      </c>
      <c r="P32" s="165">
        <f>+INDEX(DataEx!$1:$1048576,MATCH('2020'!$A32,DataEx!$D:$D,0),MATCH('2020'!P$6,DataEx!$7:$7,0))</f>
        <v>0</v>
      </c>
      <c r="Q32" s="165">
        <f>+INDEX(DataEx!$1:$1048576,MATCH('2020'!$A32,DataEx!$D:$D,0),MATCH('2020'!Q$6,DataEx!$7:$7,0))</f>
        <v>0</v>
      </c>
      <c r="R32" s="165">
        <f>+INDEX(DataEx!$1:$1048576,MATCH('2020'!$A32,DataEx!$D:$D,0),MATCH('2020'!R$6,DataEx!$7:$7,0))</f>
        <v>0</v>
      </c>
      <c r="S32" s="244">
        <f t="shared" si="3"/>
        <v>1558773.0699999998</v>
      </c>
      <c r="T32" s="457">
        <f t="shared" si="4"/>
        <v>3.1006167724225726E-2</v>
      </c>
      <c r="U32" s="307"/>
    </row>
    <row r="33" spans="1:23">
      <c r="A33" s="152">
        <v>413</v>
      </c>
      <c r="B33" s="480" t="str">
        <f>+VLOOKUP($A33,Master!$D$28:$G$224,4,FALSE)</f>
        <v>Rashodi za materijal</v>
      </c>
      <c r="C33" s="481"/>
      <c r="D33" s="481"/>
      <c r="E33" s="481"/>
      <c r="F33" s="481"/>
      <c r="G33" s="165">
        <f>+INDEX(DataEx!$1:$1048576,MATCH('2020'!$A33,DataEx!$D:$D,0),MATCH('2020'!G$6,DataEx!$7:$7,0))</f>
        <v>845574.4</v>
      </c>
      <c r="H33" s="165">
        <f>+INDEX(DataEx!$1:$1048576,MATCH('2020'!$A33,DataEx!$D:$D,0),MATCH('2020'!H$6,DataEx!$7:$7,0))</f>
        <v>4271561.3099999996</v>
      </c>
      <c r="I33" s="165">
        <f>+INDEX(DataEx!$1:$1048576,MATCH('2020'!$A33,DataEx!$D:$D,0),MATCH('2020'!I$6,DataEx!$7:$7,0))</f>
        <v>0</v>
      </c>
      <c r="J33" s="165">
        <f>+INDEX(DataEx!$1:$1048576,MATCH('2020'!$A33,DataEx!$D:$D,0),MATCH('2020'!J$6,DataEx!$7:$7,0))</f>
        <v>0</v>
      </c>
      <c r="K33" s="165">
        <f>+INDEX(DataEx!$1:$1048576,MATCH('2020'!$A33,DataEx!$D:$D,0),MATCH('2020'!K$6,DataEx!$7:$7,0))</f>
        <v>0</v>
      </c>
      <c r="L33" s="165">
        <f>+INDEX(DataEx!$1:$1048576,MATCH('2020'!$A33,DataEx!$D:$D,0),MATCH('2020'!L$6,DataEx!$7:$7,0))</f>
        <v>0</v>
      </c>
      <c r="M33" s="165">
        <f>+INDEX(DataEx!$1:$1048576,MATCH('2020'!$A33,DataEx!$D:$D,0),MATCH('2020'!M$6,DataEx!$7:$7,0))</f>
        <v>0</v>
      </c>
      <c r="N33" s="165">
        <f>+INDEX(DataEx!$1:$1048576,MATCH('2020'!$A33,DataEx!$D:$D,0),MATCH('2020'!N$6,DataEx!$7:$7,0))</f>
        <v>0</v>
      </c>
      <c r="O33" s="165">
        <f>+INDEX(DataEx!$1:$1048576,MATCH('2020'!$A33,DataEx!$D:$D,0),MATCH('2020'!O$6,DataEx!$7:$7,0))</f>
        <v>0</v>
      </c>
      <c r="P33" s="165">
        <f>+INDEX(DataEx!$1:$1048576,MATCH('2020'!$A33,DataEx!$D:$D,0),MATCH('2020'!P$6,DataEx!$7:$7,0))</f>
        <v>0</v>
      </c>
      <c r="Q33" s="165">
        <f>+INDEX(DataEx!$1:$1048576,MATCH('2020'!$A33,DataEx!$D:$D,0),MATCH('2020'!Q$6,DataEx!$7:$7,0))</f>
        <v>0</v>
      </c>
      <c r="R33" s="165">
        <f>+INDEX(DataEx!$1:$1048576,MATCH('2020'!$A33,DataEx!$D:$D,0),MATCH('2020'!R$6,DataEx!$7:$7,0))</f>
        <v>0</v>
      </c>
      <c r="S33" s="244">
        <f t="shared" si="3"/>
        <v>5117135.71</v>
      </c>
      <c r="T33" s="457">
        <f t="shared" si="4"/>
        <v>0.10178695741252759</v>
      </c>
      <c r="U33" s="325"/>
      <c r="V33" s="305"/>
    </row>
    <row r="34" spans="1:23" s="379" customFormat="1">
      <c r="A34" s="378">
        <v>414</v>
      </c>
      <c r="B34" s="529" t="str">
        <f>+VLOOKUP($A34,Master!$D$28:$G$224,4,FALSE)</f>
        <v>Rashodi za usluge</v>
      </c>
      <c r="C34" s="530"/>
      <c r="D34" s="530"/>
      <c r="E34" s="530"/>
      <c r="F34" s="530"/>
      <c r="G34" s="165">
        <f>+INDEX(DataEx!$1:$1048576,MATCH('2020'!$A34,DataEx!$D:$D,0),MATCH('2020'!G$6,DataEx!$7:$7,0))</f>
        <v>1526609.67</v>
      </c>
      <c r="H34" s="165">
        <f>+INDEX(DataEx!$1:$1048576,MATCH('2020'!$A34,DataEx!$D:$D,0),MATCH('2020'!H$6,DataEx!$7:$7,0))</f>
        <v>5801121.7699999996</v>
      </c>
      <c r="I34" s="165">
        <f>+INDEX(DataEx!$1:$1048576,MATCH('2020'!$A34,DataEx!$D:$D,0),MATCH('2020'!I$6,DataEx!$7:$7,0))</f>
        <v>0</v>
      </c>
      <c r="J34" s="165">
        <f>+INDEX(DataEx!$1:$1048576,MATCH('2020'!$A34,DataEx!$D:$D,0),MATCH('2020'!J$6,DataEx!$7:$7,0))</f>
        <v>0</v>
      </c>
      <c r="K34" s="165">
        <f>+INDEX(DataEx!$1:$1048576,MATCH('2020'!$A34,DataEx!$D:$D,0),MATCH('2020'!K$6,DataEx!$7:$7,0))</f>
        <v>0</v>
      </c>
      <c r="L34" s="165">
        <f>+INDEX(DataEx!$1:$1048576,MATCH('2020'!$A34,DataEx!$D:$D,0),MATCH('2020'!L$6,DataEx!$7:$7,0))</f>
        <v>0</v>
      </c>
      <c r="M34" s="165">
        <f>+INDEX(DataEx!$1:$1048576,MATCH('2020'!$A34,DataEx!$D:$D,0),MATCH('2020'!M$6,DataEx!$7:$7,0))</f>
        <v>0</v>
      </c>
      <c r="N34" s="165">
        <f>+INDEX(DataEx!$1:$1048576,MATCH('2020'!$A34,DataEx!$D:$D,0),MATCH('2020'!N$6,DataEx!$7:$7,0))</f>
        <v>0</v>
      </c>
      <c r="O34" s="165">
        <f>+INDEX(DataEx!$1:$1048576,MATCH('2020'!$A34,DataEx!$D:$D,0),MATCH('2020'!O$6,DataEx!$7:$7,0))</f>
        <v>0</v>
      </c>
      <c r="P34" s="165">
        <f>+INDEX(DataEx!$1:$1048576,MATCH('2020'!$A34,DataEx!$D:$D,0),MATCH('2020'!P$6,DataEx!$7:$7,0))</f>
        <v>0</v>
      </c>
      <c r="Q34" s="165">
        <f>+INDEX(DataEx!$1:$1048576,MATCH('2020'!$A34,DataEx!$D:$D,0),MATCH('2020'!Q$6,DataEx!$7:$7,0))</f>
        <v>0</v>
      </c>
      <c r="R34" s="165">
        <f>+INDEX(DataEx!$1:$1048576,MATCH('2020'!$A34,DataEx!$D:$D,0),MATCH('2020'!R$6,DataEx!$7:$7,0))</f>
        <v>0</v>
      </c>
      <c r="S34" s="244">
        <f t="shared" si="3"/>
        <v>7327731.4399999995</v>
      </c>
      <c r="T34" s="457">
        <f t="shared" si="4"/>
        <v>0.14575878582937163</v>
      </c>
      <c r="U34" s="325"/>
    </row>
    <row r="35" spans="1:23">
      <c r="A35" s="152">
        <v>415</v>
      </c>
      <c r="B35" s="480" t="str">
        <f>+VLOOKUP($A35,Master!$D$28:$G$224,4,FALSE)</f>
        <v>Rashodi za tekuće održavanje</v>
      </c>
      <c r="C35" s="481"/>
      <c r="D35" s="481"/>
      <c r="E35" s="481"/>
      <c r="F35" s="481"/>
      <c r="G35" s="165">
        <f>+INDEX(DataEx!$1:$1048576,MATCH('2020'!$A35,DataEx!$D:$D,0),MATCH('2020'!G$6,DataEx!$7:$7,0))</f>
        <v>108691.98</v>
      </c>
      <c r="H35" s="165">
        <f>+INDEX(DataEx!$1:$1048576,MATCH('2020'!$A35,DataEx!$D:$D,0),MATCH('2020'!H$6,DataEx!$7:$7,0))</f>
        <v>2265483.7400000002</v>
      </c>
      <c r="I35" s="165">
        <f>+INDEX(DataEx!$1:$1048576,MATCH('2020'!$A35,DataEx!$D:$D,0),MATCH('2020'!I$6,DataEx!$7:$7,0))</f>
        <v>0</v>
      </c>
      <c r="J35" s="165">
        <f>+INDEX(DataEx!$1:$1048576,MATCH('2020'!$A35,DataEx!$D:$D,0),MATCH('2020'!J$6,DataEx!$7:$7,0))</f>
        <v>0</v>
      </c>
      <c r="K35" s="165">
        <f>+INDEX(DataEx!$1:$1048576,MATCH('2020'!$A35,DataEx!$D:$D,0),MATCH('2020'!K$6,DataEx!$7:$7,0))</f>
        <v>0</v>
      </c>
      <c r="L35" s="165">
        <f>+INDEX(DataEx!$1:$1048576,MATCH('2020'!$A35,DataEx!$D:$D,0),MATCH('2020'!L$6,DataEx!$7:$7,0))</f>
        <v>0</v>
      </c>
      <c r="M35" s="165">
        <f>+INDEX(DataEx!$1:$1048576,MATCH('2020'!$A35,DataEx!$D:$D,0),MATCH('2020'!M$6,DataEx!$7:$7,0))</f>
        <v>0</v>
      </c>
      <c r="N35" s="165">
        <f>+INDEX(DataEx!$1:$1048576,MATCH('2020'!$A35,DataEx!$D:$D,0),MATCH('2020'!N$6,DataEx!$7:$7,0))</f>
        <v>0</v>
      </c>
      <c r="O35" s="165">
        <f>+INDEX(DataEx!$1:$1048576,MATCH('2020'!$A35,DataEx!$D:$D,0),MATCH('2020'!O$6,DataEx!$7:$7,0))</f>
        <v>0</v>
      </c>
      <c r="P35" s="165">
        <f>+INDEX(DataEx!$1:$1048576,MATCH('2020'!$A35,DataEx!$D:$D,0),MATCH('2020'!P$6,DataEx!$7:$7,0))</f>
        <v>0</v>
      </c>
      <c r="Q35" s="165">
        <f>+INDEX(DataEx!$1:$1048576,MATCH('2020'!$A35,DataEx!$D:$D,0),MATCH('2020'!Q$6,DataEx!$7:$7,0))</f>
        <v>0</v>
      </c>
      <c r="R35" s="165">
        <f>+INDEX(DataEx!$1:$1048576,MATCH('2020'!$A35,DataEx!$D:$D,0),MATCH('2020'!R$6,DataEx!$7:$7,0))</f>
        <v>0</v>
      </c>
      <c r="S35" s="244">
        <f t="shared" si="3"/>
        <v>2374175.7200000002</v>
      </c>
      <c r="T35" s="457">
        <f t="shared" si="4"/>
        <v>4.7225662283929749E-2</v>
      </c>
      <c r="U35" s="325"/>
    </row>
    <row r="36" spans="1:23">
      <c r="A36" s="152">
        <v>416</v>
      </c>
      <c r="B36" s="480" t="str">
        <f>+VLOOKUP($A36,Master!$D$28:$G$224,4,FALSE)</f>
        <v>Kamate</v>
      </c>
      <c r="C36" s="481"/>
      <c r="D36" s="481"/>
      <c r="E36" s="481"/>
      <c r="F36" s="481"/>
      <c r="G36" s="165">
        <f>+INDEX(DataEx!$1:$1048576,MATCH('2020'!$A36,DataEx!$D:$D,0),MATCH('2020'!G$6,DataEx!$7:$7,0))</f>
        <v>7546241.2199999997</v>
      </c>
      <c r="H36" s="165">
        <f>+INDEX(DataEx!$1:$1048576,MATCH('2020'!$A36,DataEx!$D:$D,0),MATCH('2020'!H$6,DataEx!$7:$7,0))</f>
        <v>1839801.88</v>
      </c>
      <c r="I36" s="165">
        <f>+INDEX(DataEx!$1:$1048576,MATCH('2020'!$A36,DataEx!$D:$D,0),MATCH('2020'!I$6,DataEx!$7:$7,0))</f>
        <v>0</v>
      </c>
      <c r="J36" s="165">
        <f>+INDEX(DataEx!$1:$1048576,MATCH('2020'!$A36,DataEx!$D:$D,0),MATCH('2020'!J$6,DataEx!$7:$7,0))</f>
        <v>0</v>
      </c>
      <c r="K36" s="165">
        <f>+INDEX(DataEx!$1:$1048576,MATCH('2020'!$A36,DataEx!$D:$D,0),MATCH('2020'!K$6,DataEx!$7:$7,0))</f>
        <v>0</v>
      </c>
      <c r="L36" s="165">
        <f>+INDEX(DataEx!$1:$1048576,MATCH('2020'!$A36,DataEx!$D:$D,0),MATCH('2020'!L$6,DataEx!$7:$7,0))</f>
        <v>0</v>
      </c>
      <c r="M36" s="165">
        <f>+INDEX(DataEx!$1:$1048576,MATCH('2020'!$A36,DataEx!$D:$D,0),MATCH('2020'!M$6,DataEx!$7:$7,0))</f>
        <v>0</v>
      </c>
      <c r="N36" s="165">
        <f>+INDEX(DataEx!$1:$1048576,MATCH('2020'!$A36,DataEx!$D:$D,0),MATCH('2020'!N$6,DataEx!$7:$7,0))</f>
        <v>0</v>
      </c>
      <c r="O36" s="165">
        <f>+INDEX(DataEx!$1:$1048576,MATCH('2020'!$A36,DataEx!$D:$D,0),MATCH('2020'!O$6,DataEx!$7:$7,0))</f>
        <v>0</v>
      </c>
      <c r="P36" s="165">
        <f>+INDEX(DataEx!$1:$1048576,MATCH('2020'!$A36,DataEx!$D:$D,0),MATCH('2020'!P$6,DataEx!$7:$7,0))</f>
        <v>0</v>
      </c>
      <c r="Q36" s="165">
        <f>+INDEX(DataEx!$1:$1048576,MATCH('2020'!$A36,DataEx!$D:$D,0),MATCH('2020'!Q$6,DataEx!$7:$7,0))</f>
        <v>0</v>
      </c>
      <c r="R36" s="165">
        <f>+INDEX(DataEx!$1:$1048576,MATCH('2020'!$A36,DataEx!$D:$D,0),MATCH('2020'!R$6,DataEx!$7:$7,0))</f>
        <v>0</v>
      </c>
      <c r="S36" s="244">
        <f>+SUM(G36:R36)</f>
        <v>9386043.0999999996</v>
      </c>
      <c r="T36" s="457">
        <f t="shared" si="4"/>
        <v>0.18670147196308157</v>
      </c>
      <c r="U36" s="325"/>
    </row>
    <row r="37" spans="1:23">
      <c r="A37" s="152">
        <v>417</v>
      </c>
      <c r="B37" s="480" t="str">
        <f>+VLOOKUP($A37,Master!$D$28:$G$224,4,FALSE)</f>
        <v>Renta</v>
      </c>
      <c r="C37" s="481"/>
      <c r="D37" s="481"/>
      <c r="E37" s="481"/>
      <c r="F37" s="481"/>
      <c r="G37" s="165">
        <f>+INDEX(DataEx!$1:$1048576,MATCH('2020'!$A37,DataEx!$D:$D,0),MATCH('2020'!G$6,DataEx!$7:$7,0))</f>
        <v>616777.93000000005</v>
      </c>
      <c r="H37" s="165">
        <f>+INDEX(DataEx!$1:$1048576,MATCH('2020'!$A37,DataEx!$D:$D,0),MATCH('2020'!H$6,DataEx!$7:$7,0))</f>
        <v>930050.26</v>
      </c>
      <c r="I37" s="165">
        <f>+INDEX(DataEx!$1:$1048576,MATCH('2020'!$A37,DataEx!$D:$D,0),MATCH('2020'!I$6,DataEx!$7:$7,0))</f>
        <v>0</v>
      </c>
      <c r="J37" s="165">
        <f>+INDEX(DataEx!$1:$1048576,MATCH('2020'!$A37,DataEx!$D:$D,0),MATCH('2020'!J$6,DataEx!$7:$7,0))</f>
        <v>0</v>
      </c>
      <c r="K37" s="165">
        <f>+INDEX(DataEx!$1:$1048576,MATCH('2020'!$A37,DataEx!$D:$D,0),MATCH('2020'!K$6,DataEx!$7:$7,0))</f>
        <v>0</v>
      </c>
      <c r="L37" s="165">
        <f>+INDEX(DataEx!$1:$1048576,MATCH('2020'!$A37,DataEx!$D:$D,0),MATCH('2020'!L$6,DataEx!$7:$7,0))</f>
        <v>0</v>
      </c>
      <c r="M37" s="165">
        <f>+INDEX(DataEx!$1:$1048576,MATCH('2020'!$A37,DataEx!$D:$D,0),MATCH('2020'!M$6,DataEx!$7:$7,0))</f>
        <v>0</v>
      </c>
      <c r="N37" s="165">
        <f>+INDEX(DataEx!$1:$1048576,MATCH('2020'!$A37,DataEx!$D:$D,0),MATCH('2020'!N$6,DataEx!$7:$7,0))</f>
        <v>0</v>
      </c>
      <c r="O37" s="165">
        <f>+INDEX(DataEx!$1:$1048576,MATCH('2020'!$A37,DataEx!$D:$D,0),MATCH('2020'!O$6,DataEx!$7:$7,0))</f>
        <v>0</v>
      </c>
      <c r="P37" s="165">
        <f>+INDEX(DataEx!$1:$1048576,MATCH('2020'!$A37,DataEx!$D:$D,0),MATCH('2020'!P$6,DataEx!$7:$7,0))</f>
        <v>0</v>
      </c>
      <c r="Q37" s="165">
        <f>+INDEX(DataEx!$1:$1048576,MATCH('2020'!$A37,DataEx!$D:$D,0),MATCH('2020'!Q$6,DataEx!$7:$7,0))</f>
        <v>0</v>
      </c>
      <c r="R37" s="165">
        <f>+INDEX(DataEx!$1:$1048576,MATCH('2020'!$A37,DataEx!$D:$D,0),MATCH('2020'!R$6,DataEx!$7:$7,0))</f>
        <v>0</v>
      </c>
      <c r="S37" s="244">
        <f t="shared" si="3"/>
        <v>1546828.19</v>
      </c>
      <c r="T37" s="457">
        <f t="shared" si="4"/>
        <v>3.0768567421876555E-2</v>
      </c>
      <c r="U37" s="325"/>
    </row>
    <row r="38" spans="1:23">
      <c r="A38" s="152">
        <v>418</v>
      </c>
      <c r="B38" s="480" t="str">
        <f>+VLOOKUP($A38,Master!$D$28:$G$224,4,FALSE)</f>
        <v>Subvencije</v>
      </c>
      <c r="C38" s="481"/>
      <c r="D38" s="481"/>
      <c r="E38" s="481"/>
      <c r="F38" s="481"/>
      <c r="G38" s="165">
        <f>+INDEX(DataEx!$1:$1048576,MATCH('2020'!$A38,DataEx!$D:$D,0),MATCH('2020'!G$6,DataEx!$7:$7,0))</f>
        <v>186907.92</v>
      </c>
      <c r="H38" s="165">
        <f>+INDEX(DataEx!$1:$1048576,MATCH('2020'!$A38,DataEx!$D:$D,0),MATCH('2020'!H$6,DataEx!$7:$7,0))</f>
        <v>1211715.27</v>
      </c>
      <c r="I38" s="165">
        <f>+INDEX(DataEx!$1:$1048576,MATCH('2020'!$A38,DataEx!$D:$D,0),MATCH('2020'!I$6,DataEx!$7:$7,0))</f>
        <v>0</v>
      </c>
      <c r="J38" s="165">
        <f>+INDEX(DataEx!$1:$1048576,MATCH('2020'!$A38,DataEx!$D:$D,0),MATCH('2020'!J$6,DataEx!$7:$7,0))</f>
        <v>0</v>
      </c>
      <c r="K38" s="165">
        <f>+INDEX(DataEx!$1:$1048576,MATCH('2020'!$A38,DataEx!$D:$D,0),MATCH('2020'!K$6,DataEx!$7:$7,0))</f>
        <v>0</v>
      </c>
      <c r="L38" s="165">
        <f>+INDEX(DataEx!$1:$1048576,MATCH('2020'!$A38,DataEx!$D:$D,0),MATCH('2020'!L$6,DataEx!$7:$7,0))</f>
        <v>0</v>
      </c>
      <c r="M38" s="165">
        <f>+INDEX(DataEx!$1:$1048576,MATCH('2020'!$A38,DataEx!$D:$D,0),MATCH('2020'!M$6,DataEx!$7:$7,0))</f>
        <v>0</v>
      </c>
      <c r="N38" s="165">
        <f>+INDEX(DataEx!$1:$1048576,MATCH('2020'!$A38,DataEx!$D:$D,0),MATCH('2020'!N$6,DataEx!$7:$7,0))</f>
        <v>0</v>
      </c>
      <c r="O38" s="165">
        <f>+INDEX(DataEx!$1:$1048576,MATCH('2020'!$A38,DataEx!$D:$D,0),MATCH('2020'!O$6,DataEx!$7:$7,0))</f>
        <v>0</v>
      </c>
      <c r="P38" s="165">
        <f>+INDEX(DataEx!$1:$1048576,MATCH('2020'!$A38,DataEx!$D:$D,0),MATCH('2020'!P$6,DataEx!$7:$7,0))</f>
        <v>0</v>
      </c>
      <c r="Q38" s="165">
        <f>+INDEX(DataEx!$1:$1048576,MATCH('2020'!$A38,DataEx!$D:$D,0),MATCH('2020'!Q$6,DataEx!$7:$7,0))</f>
        <v>0</v>
      </c>
      <c r="R38" s="165">
        <f>+INDEX(DataEx!$1:$1048576,MATCH('2020'!$A38,DataEx!$D:$D,0),MATCH('2020'!R$6,DataEx!$7:$7,0))</f>
        <v>0</v>
      </c>
      <c r="S38" s="244">
        <f t="shared" si="3"/>
        <v>1398623.19</v>
      </c>
      <c r="T38" s="457">
        <f t="shared" si="4"/>
        <v>2.7820563523163526E-2</v>
      </c>
      <c r="U38" s="325"/>
    </row>
    <row r="39" spans="1:23" s="379" customFormat="1">
      <c r="A39" s="378">
        <v>419</v>
      </c>
      <c r="B39" s="529" t="str">
        <f>+VLOOKUP($A39,Master!$D$28:$G$224,4,FALSE)</f>
        <v>Ostali izdaci</v>
      </c>
      <c r="C39" s="530"/>
      <c r="D39" s="530"/>
      <c r="E39" s="530"/>
      <c r="F39" s="530"/>
      <c r="G39" s="165">
        <f>+INDEX(DataEx!$1:$1048576,MATCH('2020'!$A39,DataEx!$D:$D,0),MATCH('2020'!G$6,DataEx!$7:$7,0))</f>
        <v>1397051.29</v>
      </c>
      <c r="H39" s="165">
        <f>+INDEX(DataEx!$1:$1048576,MATCH('2020'!$A39,DataEx!$D:$D,0),MATCH('2020'!H$6,DataEx!$7:$7,0))</f>
        <v>3848578.53</v>
      </c>
      <c r="I39" s="165">
        <f>+INDEX(DataEx!$1:$1048576,MATCH('2020'!$A39,DataEx!$D:$D,0),MATCH('2020'!I$6,DataEx!$7:$7,0))</f>
        <v>0</v>
      </c>
      <c r="J39" s="165">
        <f>+INDEX(DataEx!$1:$1048576,MATCH('2020'!$A39,DataEx!$D:$D,0),MATCH('2020'!J$6,DataEx!$7:$7,0))</f>
        <v>0</v>
      </c>
      <c r="K39" s="165">
        <f>+INDEX(DataEx!$1:$1048576,MATCH('2020'!$A39,DataEx!$D:$D,0),MATCH('2020'!K$6,DataEx!$7:$7,0))</f>
        <v>0</v>
      </c>
      <c r="L39" s="165">
        <f>+INDEX(DataEx!$1:$1048576,MATCH('2020'!$A39,DataEx!$D:$D,0),MATCH('2020'!L$6,DataEx!$7:$7,0))</f>
        <v>0</v>
      </c>
      <c r="M39" s="165">
        <f>+INDEX(DataEx!$1:$1048576,MATCH('2020'!$A39,DataEx!$D:$D,0),MATCH('2020'!M$6,DataEx!$7:$7,0))</f>
        <v>0</v>
      </c>
      <c r="N39" s="165">
        <f>+INDEX(DataEx!$1:$1048576,MATCH('2020'!$A39,DataEx!$D:$D,0),MATCH('2020'!N$6,DataEx!$7:$7,0))</f>
        <v>0</v>
      </c>
      <c r="O39" s="165">
        <f>+INDEX(DataEx!$1:$1048576,MATCH('2020'!$A39,DataEx!$D:$D,0),MATCH('2020'!O$6,DataEx!$7:$7,0))</f>
        <v>0</v>
      </c>
      <c r="P39" s="165">
        <f>+INDEX(DataEx!$1:$1048576,MATCH('2020'!$A39,DataEx!$D:$D,0),MATCH('2020'!P$6,DataEx!$7:$7,0))</f>
        <v>0</v>
      </c>
      <c r="Q39" s="165">
        <f>+INDEX(DataEx!$1:$1048576,MATCH('2020'!$A39,DataEx!$D:$D,0),MATCH('2020'!Q$6,DataEx!$7:$7,0))</f>
        <v>0</v>
      </c>
      <c r="R39" s="165">
        <f>+INDEX(DataEx!$1:$1048576,MATCH('2020'!$A39,DataEx!$D:$D,0),MATCH('2020'!R$6,DataEx!$7:$7,0))</f>
        <v>0</v>
      </c>
      <c r="S39" s="244">
        <f t="shared" si="3"/>
        <v>5245629.82</v>
      </c>
      <c r="T39" s="457">
        <f t="shared" si="4"/>
        <v>0.10434288425198418</v>
      </c>
      <c r="U39" s="325"/>
    </row>
    <row r="40" spans="1:23">
      <c r="A40" s="152">
        <v>42</v>
      </c>
      <c r="B40" s="496" t="str">
        <f>+VLOOKUP($A40,Master!$D$28:$G$224,4,FALSE)</f>
        <v>Transferi za socijalnu zaštitu</v>
      </c>
      <c r="C40" s="497"/>
      <c r="D40" s="497"/>
      <c r="E40" s="497"/>
      <c r="F40" s="497"/>
      <c r="G40" s="195">
        <f>+SUM(G41:G45)</f>
        <v>43744418.239999995</v>
      </c>
      <c r="H40" s="195">
        <f t="shared" ref="H40:R40" si="7">+SUM(H41:H45)</f>
        <v>47462833.379999995</v>
      </c>
      <c r="I40" s="195">
        <f t="shared" si="7"/>
        <v>0</v>
      </c>
      <c r="J40" s="177">
        <f t="shared" si="7"/>
        <v>0</v>
      </c>
      <c r="K40" s="195">
        <f t="shared" si="7"/>
        <v>0</v>
      </c>
      <c r="L40" s="195">
        <f t="shared" si="7"/>
        <v>0</v>
      </c>
      <c r="M40" s="195">
        <f t="shared" si="7"/>
        <v>0</v>
      </c>
      <c r="N40" s="195">
        <f t="shared" si="7"/>
        <v>0</v>
      </c>
      <c r="O40" s="195">
        <f t="shared" si="7"/>
        <v>0</v>
      </c>
      <c r="P40" s="195">
        <f t="shared" si="7"/>
        <v>0</v>
      </c>
      <c r="Q40" s="195">
        <f t="shared" si="7"/>
        <v>0</v>
      </c>
      <c r="R40" s="249">
        <f t="shared" si="7"/>
        <v>0</v>
      </c>
      <c r="S40" s="245">
        <f t="shared" si="3"/>
        <v>91207251.61999999</v>
      </c>
      <c r="T40" s="458">
        <f t="shared" si="4"/>
        <v>1.8142392858989913</v>
      </c>
      <c r="W40" s="323"/>
    </row>
    <row r="41" spans="1:23">
      <c r="A41" s="152">
        <v>421</v>
      </c>
      <c r="B41" s="480" t="str">
        <f>+VLOOKUP($A41,Master!$D$28:$G$224,4,FALSE)</f>
        <v>Prava iz oblasti socijalne zaštite</v>
      </c>
      <c r="C41" s="481"/>
      <c r="D41" s="481"/>
      <c r="E41" s="481"/>
      <c r="F41" s="481"/>
      <c r="G41" s="165">
        <f>+INDEX(DataEx!$1:$1048576,MATCH('2020'!$A41,DataEx!$D:$D,0),MATCH('2020'!G$6,DataEx!$7:$7,0))</f>
        <v>6448137.3300000001</v>
      </c>
      <c r="H41" s="165">
        <f>+INDEX(DataEx!$1:$1048576,MATCH('2020'!$A41,DataEx!$D:$D,0),MATCH('2020'!H$6,DataEx!$7:$7,0))</f>
        <v>7174722.5199999996</v>
      </c>
      <c r="I41" s="165">
        <f>+INDEX(DataEx!$1:$1048576,MATCH('2020'!$A41,DataEx!$D:$D,0),MATCH('2020'!I$6,DataEx!$7:$7,0))</f>
        <v>0</v>
      </c>
      <c r="J41" s="165">
        <f>+INDEX(DataEx!$1:$1048576,MATCH('2020'!$A41,DataEx!$D:$D,0),MATCH('2020'!J$6,DataEx!$7:$7,0))</f>
        <v>0</v>
      </c>
      <c r="K41" s="165">
        <f>+INDEX(DataEx!$1:$1048576,MATCH('2020'!$A41,DataEx!$D:$D,0),MATCH('2020'!K$6,DataEx!$7:$7,0))</f>
        <v>0</v>
      </c>
      <c r="L41" s="165">
        <f>+INDEX(DataEx!$1:$1048576,MATCH('2020'!$A41,DataEx!$D:$D,0),MATCH('2020'!L$6,DataEx!$7:$7,0))</f>
        <v>0</v>
      </c>
      <c r="M41" s="165">
        <f>+INDEX(DataEx!$1:$1048576,MATCH('2020'!$A41,DataEx!$D:$D,0),MATCH('2020'!M$6,DataEx!$7:$7,0))</f>
        <v>0</v>
      </c>
      <c r="N41" s="165">
        <f>+INDEX(DataEx!$1:$1048576,MATCH('2020'!$A41,DataEx!$D:$D,0),MATCH('2020'!N$6,DataEx!$7:$7,0))</f>
        <v>0</v>
      </c>
      <c r="O41" s="165">
        <f>+INDEX(DataEx!$1:$1048576,MATCH('2020'!$A41,DataEx!$D:$D,0),MATCH('2020'!O$6,DataEx!$7:$7,0))</f>
        <v>0</v>
      </c>
      <c r="P41" s="165">
        <f>+INDEX(DataEx!$1:$1048576,MATCH('2020'!$A41,DataEx!$D:$D,0),MATCH('2020'!P$6,DataEx!$7:$7,0))</f>
        <v>0</v>
      </c>
      <c r="Q41" s="165">
        <f>+INDEX(DataEx!$1:$1048576,MATCH('2020'!$A41,DataEx!$D:$D,0),MATCH('2020'!Q$6,DataEx!$7:$7,0))</f>
        <v>0</v>
      </c>
      <c r="R41" s="165">
        <f>+INDEX(DataEx!$1:$1048576,MATCH('2020'!$A41,DataEx!$D:$D,0),MATCH('2020'!R$6,DataEx!$7:$7,0))</f>
        <v>0</v>
      </c>
      <c r="S41" s="244">
        <f t="shared" si="3"/>
        <v>13622859.85</v>
      </c>
      <c r="T41" s="457">
        <f t="shared" si="4"/>
        <v>0.27097765898195847</v>
      </c>
    </row>
    <row r="42" spans="1:23">
      <c r="A42" s="152">
        <v>422</v>
      </c>
      <c r="B42" s="480" t="str">
        <f>+VLOOKUP($A42,Master!$D$28:$G$224,4,FALSE)</f>
        <v>Sredstva za tehnološke viškove</v>
      </c>
      <c r="C42" s="481"/>
      <c r="D42" s="481"/>
      <c r="E42" s="481"/>
      <c r="F42" s="481"/>
      <c r="G42" s="165">
        <f>+INDEX(DataEx!$1:$1048576,MATCH('2020'!$A42,DataEx!$D:$D,0),MATCH('2020'!G$6,DataEx!$7:$7,0))</f>
        <v>54255.6</v>
      </c>
      <c r="H42" s="165">
        <f>+INDEX(DataEx!$1:$1048576,MATCH('2020'!$A42,DataEx!$D:$D,0),MATCH('2020'!H$6,DataEx!$7:$7,0))</f>
        <v>1607182</v>
      </c>
      <c r="I42" s="165">
        <f>+INDEX(DataEx!$1:$1048576,MATCH('2020'!$A42,DataEx!$D:$D,0),MATCH('2020'!I$6,DataEx!$7:$7,0))</f>
        <v>0</v>
      </c>
      <c r="J42" s="165">
        <f>+INDEX(DataEx!$1:$1048576,MATCH('2020'!$A42,DataEx!$D:$D,0),MATCH('2020'!J$6,DataEx!$7:$7,0))</f>
        <v>0</v>
      </c>
      <c r="K42" s="165">
        <f>+INDEX(DataEx!$1:$1048576,MATCH('2020'!$A42,DataEx!$D:$D,0),MATCH('2020'!K$6,DataEx!$7:$7,0))</f>
        <v>0</v>
      </c>
      <c r="L42" s="165">
        <f>+INDEX(DataEx!$1:$1048576,MATCH('2020'!$A42,DataEx!$D:$D,0),MATCH('2020'!L$6,DataEx!$7:$7,0))</f>
        <v>0</v>
      </c>
      <c r="M42" s="165">
        <f>+INDEX(DataEx!$1:$1048576,MATCH('2020'!$A42,DataEx!$D:$D,0),MATCH('2020'!M$6,DataEx!$7:$7,0))</f>
        <v>0</v>
      </c>
      <c r="N42" s="165">
        <f>+INDEX(DataEx!$1:$1048576,MATCH('2020'!$A42,DataEx!$D:$D,0),MATCH('2020'!N$6,DataEx!$7:$7,0))</f>
        <v>0</v>
      </c>
      <c r="O42" s="165">
        <f>+INDEX(DataEx!$1:$1048576,MATCH('2020'!$A42,DataEx!$D:$D,0),MATCH('2020'!O$6,DataEx!$7:$7,0))</f>
        <v>0</v>
      </c>
      <c r="P42" s="165">
        <f>+INDEX(DataEx!$1:$1048576,MATCH('2020'!$A42,DataEx!$D:$D,0),MATCH('2020'!P$6,DataEx!$7:$7,0))</f>
        <v>0</v>
      </c>
      <c r="Q42" s="165">
        <f>+INDEX(DataEx!$1:$1048576,MATCH('2020'!$A42,DataEx!$D:$D,0),MATCH('2020'!Q$6,DataEx!$7:$7,0))</f>
        <v>0</v>
      </c>
      <c r="R42" s="165">
        <f>+INDEX(DataEx!$1:$1048576,MATCH('2020'!$A42,DataEx!$D:$D,0),MATCH('2020'!R$6,DataEx!$7:$7,0))</f>
        <v>0</v>
      </c>
      <c r="S42" s="244">
        <f t="shared" si="3"/>
        <v>1661437.6</v>
      </c>
      <c r="T42" s="457">
        <f t="shared" si="4"/>
        <v>3.3048308237025842E-2</v>
      </c>
    </row>
    <row r="43" spans="1:23">
      <c r="A43" s="152">
        <v>423</v>
      </c>
      <c r="B43" s="480" t="str">
        <f>+VLOOKUP($A43,Master!$D$28:$G$224,4,FALSE)</f>
        <v>Prava iz oblasti penzijskog i invalidskog osiguranja</v>
      </c>
      <c r="C43" s="481"/>
      <c r="D43" s="481"/>
      <c r="E43" s="481"/>
      <c r="F43" s="481"/>
      <c r="G43" s="165">
        <f>+INDEX(DataEx!$1:$1048576,MATCH('2020'!$A43,DataEx!$D:$D,0),MATCH('2020'!G$6,DataEx!$7:$7,0))</f>
        <v>34875207.159999996</v>
      </c>
      <c r="H43" s="165">
        <f>+INDEX(DataEx!$1:$1048576,MATCH('2020'!$A43,DataEx!$D:$D,0),MATCH('2020'!H$6,DataEx!$7:$7,0))</f>
        <v>36010789.840000004</v>
      </c>
      <c r="I43" s="165">
        <f>+INDEX(DataEx!$1:$1048576,MATCH('2020'!$A43,DataEx!$D:$D,0),MATCH('2020'!I$6,DataEx!$7:$7,0))</f>
        <v>0</v>
      </c>
      <c r="J43" s="165">
        <f>+INDEX(DataEx!$1:$1048576,MATCH('2020'!$A43,DataEx!$D:$D,0),MATCH('2020'!J$6,DataEx!$7:$7,0))</f>
        <v>0</v>
      </c>
      <c r="K43" s="165">
        <f>+INDEX(DataEx!$1:$1048576,MATCH('2020'!$A43,DataEx!$D:$D,0),MATCH('2020'!K$6,DataEx!$7:$7,0))</f>
        <v>0</v>
      </c>
      <c r="L43" s="165">
        <f>+INDEX(DataEx!$1:$1048576,MATCH('2020'!$A43,DataEx!$D:$D,0),MATCH('2020'!L$6,DataEx!$7:$7,0))</f>
        <v>0</v>
      </c>
      <c r="M43" s="165">
        <f>+INDEX(DataEx!$1:$1048576,MATCH('2020'!$A43,DataEx!$D:$D,0),MATCH('2020'!M$6,DataEx!$7:$7,0))</f>
        <v>0</v>
      </c>
      <c r="N43" s="165">
        <f>+INDEX(DataEx!$1:$1048576,MATCH('2020'!$A43,DataEx!$D:$D,0),MATCH('2020'!N$6,DataEx!$7:$7,0))</f>
        <v>0</v>
      </c>
      <c r="O43" s="165">
        <f>+INDEX(DataEx!$1:$1048576,MATCH('2020'!$A43,DataEx!$D:$D,0),MATCH('2020'!O$6,DataEx!$7:$7,0))</f>
        <v>0</v>
      </c>
      <c r="P43" s="165">
        <f>+INDEX(DataEx!$1:$1048576,MATCH('2020'!$A43,DataEx!$D:$D,0),MATCH('2020'!P$6,DataEx!$7:$7,0))</f>
        <v>0</v>
      </c>
      <c r="Q43" s="165">
        <f>+INDEX(DataEx!$1:$1048576,MATCH('2020'!$A43,DataEx!$D:$D,0),MATCH('2020'!Q$6,DataEx!$7:$7,0))</f>
        <v>0</v>
      </c>
      <c r="R43" s="165">
        <f>+INDEX(DataEx!$1:$1048576,MATCH('2020'!$A43,DataEx!$D:$D,0),MATCH('2020'!R$6,DataEx!$7:$7,0))</f>
        <v>0</v>
      </c>
      <c r="S43" s="244">
        <f t="shared" si="3"/>
        <v>70885997</v>
      </c>
      <c r="T43" s="457">
        <f t="shared" si="4"/>
        <v>1.4100212241163248</v>
      </c>
    </row>
    <row r="44" spans="1:23">
      <c r="A44" s="152">
        <v>424</v>
      </c>
      <c r="B44" s="480" t="str">
        <f>+VLOOKUP($A44,Master!$D$28:$G$224,4,FALSE)</f>
        <v>Ostala prava iz oblasti zdravstvene zaštite</v>
      </c>
      <c r="C44" s="481"/>
      <c r="D44" s="481"/>
      <c r="E44" s="481"/>
      <c r="F44" s="481"/>
      <c r="G44" s="165">
        <f>+INDEX(DataEx!$1:$1048576,MATCH('2020'!$A44,DataEx!$D:$D,0),MATCH('2020'!G$6,DataEx!$7:$7,0))</f>
        <v>1621388.9</v>
      </c>
      <c r="H44" s="165">
        <f>+INDEX(DataEx!$1:$1048576,MATCH('2020'!$A44,DataEx!$D:$D,0),MATCH('2020'!H$6,DataEx!$7:$7,0))</f>
        <v>1831428.58</v>
      </c>
      <c r="I44" s="165">
        <f>+INDEX(DataEx!$1:$1048576,MATCH('2020'!$A44,DataEx!$D:$D,0),MATCH('2020'!I$6,DataEx!$7:$7,0))</f>
        <v>0</v>
      </c>
      <c r="J44" s="165">
        <f>+INDEX(DataEx!$1:$1048576,MATCH('2020'!$A44,DataEx!$D:$D,0),MATCH('2020'!J$6,DataEx!$7:$7,0))</f>
        <v>0</v>
      </c>
      <c r="K44" s="165">
        <f>+INDEX(DataEx!$1:$1048576,MATCH('2020'!$A44,DataEx!$D:$D,0),MATCH('2020'!K$6,DataEx!$7:$7,0))</f>
        <v>0</v>
      </c>
      <c r="L44" s="165">
        <f>+INDEX(DataEx!$1:$1048576,MATCH('2020'!$A44,DataEx!$D:$D,0),MATCH('2020'!L$6,DataEx!$7:$7,0))</f>
        <v>0</v>
      </c>
      <c r="M44" s="165">
        <f>+INDEX(DataEx!$1:$1048576,MATCH('2020'!$A44,DataEx!$D:$D,0),MATCH('2020'!M$6,DataEx!$7:$7,0))</f>
        <v>0</v>
      </c>
      <c r="N44" s="165">
        <f>+INDEX(DataEx!$1:$1048576,MATCH('2020'!$A44,DataEx!$D:$D,0),MATCH('2020'!N$6,DataEx!$7:$7,0))</f>
        <v>0</v>
      </c>
      <c r="O44" s="165">
        <f>+INDEX(DataEx!$1:$1048576,MATCH('2020'!$A44,DataEx!$D:$D,0),MATCH('2020'!O$6,DataEx!$7:$7,0))</f>
        <v>0</v>
      </c>
      <c r="P44" s="165">
        <f>+INDEX(DataEx!$1:$1048576,MATCH('2020'!$A44,DataEx!$D:$D,0),MATCH('2020'!P$6,DataEx!$7:$7,0))</f>
        <v>0</v>
      </c>
      <c r="Q44" s="165">
        <f>+INDEX(DataEx!$1:$1048576,MATCH('2020'!$A44,DataEx!$D:$D,0),MATCH('2020'!Q$6,DataEx!$7:$7,0))</f>
        <v>0</v>
      </c>
      <c r="R44" s="165">
        <f>+INDEX(DataEx!$1:$1048576,MATCH('2020'!$A44,DataEx!$D:$D,0),MATCH('2020'!R$6,DataEx!$7:$7,0))</f>
        <v>0</v>
      </c>
      <c r="S44" s="244">
        <f t="shared" si="3"/>
        <v>3452817.48</v>
      </c>
      <c r="T44" s="457">
        <f t="shared" si="4"/>
        <v>6.8681349432100733E-2</v>
      </c>
      <c r="U44" s="371"/>
    </row>
    <row r="45" spans="1:23" s="379" customFormat="1">
      <c r="A45" s="378">
        <v>425</v>
      </c>
      <c r="B45" s="539" t="str">
        <f>+VLOOKUP($A45,Master!$D$28:$G$224,4,FALSE)</f>
        <v>Ostala prava iz zdravstvenog osiguranja</v>
      </c>
      <c r="C45" s="540"/>
      <c r="D45" s="540"/>
      <c r="E45" s="540"/>
      <c r="F45" s="540"/>
      <c r="G45" s="165">
        <f>+INDEX(DataEx!$1:$1048576,MATCH('2020'!$A45,DataEx!$D:$D,0),MATCH('2020'!G$6,DataEx!$7:$7,0))</f>
        <v>745429.25</v>
      </c>
      <c r="H45" s="165">
        <f>+INDEX(DataEx!$1:$1048576,MATCH('2020'!$A45,DataEx!$D:$D,0),MATCH('2020'!H$6,DataEx!$7:$7,0))</f>
        <v>838710.44</v>
      </c>
      <c r="I45" s="165">
        <f>+INDEX(DataEx!$1:$1048576,MATCH('2020'!$A45,DataEx!$D:$D,0),MATCH('2020'!I$6,DataEx!$7:$7,0))</f>
        <v>0</v>
      </c>
      <c r="J45" s="165">
        <f>+INDEX(DataEx!$1:$1048576,MATCH('2020'!$A45,DataEx!$D:$D,0),MATCH('2020'!J$6,DataEx!$7:$7,0))</f>
        <v>0</v>
      </c>
      <c r="K45" s="165">
        <f>+INDEX(DataEx!$1:$1048576,MATCH('2020'!$A45,DataEx!$D:$D,0),MATCH('2020'!K$6,DataEx!$7:$7,0))</f>
        <v>0</v>
      </c>
      <c r="L45" s="165">
        <f>+INDEX(DataEx!$1:$1048576,MATCH('2020'!$A45,DataEx!$D:$D,0),MATCH('2020'!L$6,DataEx!$7:$7,0))</f>
        <v>0</v>
      </c>
      <c r="M45" s="165">
        <f>+INDEX(DataEx!$1:$1048576,MATCH('2020'!$A45,DataEx!$D:$D,0),MATCH('2020'!M$6,DataEx!$7:$7,0))</f>
        <v>0</v>
      </c>
      <c r="N45" s="165">
        <f>+INDEX(DataEx!$1:$1048576,MATCH('2020'!$A45,DataEx!$D:$D,0),MATCH('2020'!N$6,DataEx!$7:$7,0))</f>
        <v>0</v>
      </c>
      <c r="O45" s="165">
        <f>+INDEX(DataEx!$1:$1048576,MATCH('2020'!$A45,DataEx!$D:$D,0),MATCH('2020'!O$6,DataEx!$7:$7,0))</f>
        <v>0</v>
      </c>
      <c r="P45" s="165">
        <f>+INDEX(DataEx!$1:$1048576,MATCH('2020'!$A45,DataEx!$D:$D,0),MATCH('2020'!P$6,DataEx!$7:$7,0))</f>
        <v>0</v>
      </c>
      <c r="Q45" s="165">
        <f>+INDEX(DataEx!$1:$1048576,MATCH('2020'!$A45,DataEx!$D:$D,0),MATCH('2020'!Q$6,DataEx!$7:$7,0))</f>
        <v>0</v>
      </c>
      <c r="R45" s="165">
        <f>+INDEX(DataEx!$1:$1048576,MATCH('2020'!$A45,DataEx!$D:$D,0),MATCH('2020'!R$6,DataEx!$7:$7,0))</f>
        <v>0</v>
      </c>
      <c r="S45" s="244">
        <f t="shared" si="3"/>
        <v>1584139.69</v>
      </c>
      <c r="T45" s="457">
        <f t="shared" si="4"/>
        <v>3.1510745131581565E-2</v>
      </c>
    </row>
    <row r="46" spans="1:23">
      <c r="A46" s="152">
        <v>43</v>
      </c>
      <c r="B46" s="494" t="str">
        <f>+VLOOKUP($A46,Master!$D$28:$G$224,4,FALSE)</f>
        <v xml:space="preserve">Transferi institucijama, pojedincima, nevladinom i javnom sektoru </v>
      </c>
      <c r="C46" s="495"/>
      <c r="D46" s="495"/>
      <c r="E46" s="495"/>
      <c r="F46" s="495"/>
      <c r="G46" s="177">
        <f>+INDEX(DataEx!$1:$1048576,MATCH('2020'!$A46,DataEx!$D:$D,0),MATCH('2020'!G$6,DataEx!$7:$7,0))</f>
        <v>23631566.68</v>
      </c>
      <c r="H46" s="177">
        <f>+INDEX(DataEx!$1:$1048576,MATCH('2020'!$A46,DataEx!$D:$D,0),MATCH('2020'!H$6,DataEx!$7:$7,0))</f>
        <v>23914849.32</v>
      </c>
      <c r="I46" s="177">
        <f>+INDEX(DataEx!$1:$1048576,MATCH('2020'!$A46,DataEx!$D:$D,0),MATCH('2020'!I$6,DataEx!$7:$7,0))</f>
        <v>0</v>
      </c>
      <c r="J46" s="177">
        <f>+INDEX(DataEx!$1:$1048576,MATCH('2020'!$A46,DataEx!$D:$D,0),MATCH('2020'!J$6,DataEx!$7:$7,0))</f>
        <v>0</v>
      </c>
      <c r="K46" s="177">
        <f>+INDEX(DataEx!$1:$1048576,MATCH('2020'!$A46,DataEx!$D:$D,0),MATCH('2020'!K$6,DataEx!$7:$7,0))</f>
        <v>0</v>
      </c>
      <c r="L46" s="177">
        <f>+INDEX(DataEx!$1:$1048576,MATCH('2020'!$A46,DataEx!$D:$D,0),MATCH('2020'!L$6,DataEx!$7:$7,0))</f>
        <v>0</v>
      </c>
      <c r="M46" s="177">
        <f>+INDEX(DataEx!$1:$1048576,MATCH('2020'!$A46,DataEx!$D:$D,0),MATCH('2020'!M$6,DataEx!$7:$7,0))</f>
        <v>0</v>
      </c>
      <c r="N46" s="177">
        <f>+INDEX(DataEx!$1:$1048576,MATCH('2020'!$A46,DataEx!$D:$D,0),MATCH('2020'!N$6,DataEx!$7:$7,0))</f>
        <v>0</v>
      </c>
      <c r="O46" s="177">
        <f>+INDEX(DataEx!$1:$1048576,MATCH('2020'!$A46,DataEx!$D:$D,0),MATCH('2020'!O$6,DataEx!$7:$7,0))</f>
        <v>0</v>
      </c>
      <c r="P46" s="177">
        <f>+INDEX(DataEx!$1:$1048576,MATCH('2020'!$A46,DataEx!$D:$D,0),MATCH('2020'!P$6,DataEx!$7:$7,0))</f>
        <v>0</v>
      </c>
      <c r="Q46" s="177">
        <f>+INDEX(DataEx!$1:$1048576,MATCH('2020'!$A46,DataEx!$D:$D,0),MATCH('2020'!Q$6,DataEx!$7:$7,0))</f>
        <v>0</v>
      </c>
      <c r="R46" s="246">
        <f>+INDEX(DataEx!$1:$1048576,MATCH('2020'!$A46,DataEx!$D:$D,0),MATCH('2020'!R$6,DataEx!$7:$7,0))</f>
        <v>0</v>
      </c>
      <c r="S46" s="245">
        <f t="shared" si="3"/>
        <v>47546416</v>
      </c>
      <c r="T46" s="458">
        <f t="shared" si="4"/>
        <v>0.94576444612416211</v>
      </c>
    </row>
    <row r="47" spans="1:23">
      <c r="A47" s="152">
        <v>44</v>
      </c>
      <c r="B47" s="494" t="str">
        <f>+VLOOKUP($A47,Master!$D$28:$G$224,4,FALSE)</f>
        <v>Kapitalni izdaci</v>
      </c>
      <c r="C47" s="495"/>
      <c r="D47" s="495"/>
      <c r="E47" s="495"/>
      <c r="F47" s="495"/>
      <c r="G47" s="177">
        <f>+INDEX(DataEx!$1:$1048576,MATCH('2020'!$A47,DataEx!$D:$D,0),MATCH('2020'!G$6,DataEx!$7:$7,0))</f>
        <v>4153095.62</v>
      </c>
      <c r="H47" s="177">
        <f>+INDEX(DataEx!$1:$1048576,MATCH('2020'!$A47,DataEx!$D:$D,0),MATCH('2020'!H$6,DataEx!$7:$7,0))</f>
        <v>8919354.2899999991</v>
      </c>
      <c r="I47" s="177">
        <f>+INDEX(DataEx!$1:$1048576,MATCH('2020'!$A47,DataEx!$D:$D,0),MATCH('2020'!I$6,DataEx!$7:$7,0))</f>
        <v>0</v>
      </c>
      <c r="J47" s="177">
        <f>+INDEX(DataEx!$1:$1048576,MATCH('2020'!$A47,DataEx!$D:$D,0),MATCH('2020'!J$6,DataEx!$7:$7,0))</f>
        <v>0</v>
      </c>
      <c r="K47" s="177">
        <f>+INDEX(DataEx!$1:$1048576,MATCH('2020'!$A47,DataEx!$D:$D,0),MATCH('2020'!K$6,DataEx!$7:$7,0))</f>
        <v>0</v>
      </c>
      <c r="L47" s="177">
        <f>+INDEX(DataEx!$1:$1048576,MATCH('2020'!$A47,DataEx!$D:$D,0),MATCH('2020'!L$6,DataEx!$7:$7,0))</f>
        <v>0</v>
      </c>
      <c r="M47" s="177">
        <f>+INDEX(DataEx!$1:$1048576,MATCH('2020'!$A47,DataEx!$D:$D,0),MATCH('2020'!M$6,DataEx!$7:$7,0))</f>
        <v>0</v>
      </c>
      <c r="N47" s="177">
        <f>+INDEX(DataEx!$1:$1048576,MATCH('2020'!$A47,DataEx!$D:$D,0),MATCH('2020'!N$6,DataEx!$7:$7,0))</f>
        <v>0</v>
      </c>
      <c r="O47" s="177">
        <f>+INDEX(DataEx!$1:$1048576,MATCH('2020'!$A47,DataEx!$D:$D,0),MATCH('2020'!O$6,DataEx!$7:$7,0))</f>
        <v>0</v>
      </c>
      <c r="P47" s="177">
        <f>+INDEX(DataEx!$1:$1048576,MATCH('2020'!$A47,DataEx!$D:$D,0),MATCH('2020'!P$6,DataEx!$7:$7,0))</f>
        <v>0</v>
      </c>
      <c r="Q47" s="177">
        <f>+INDEX(DataEx!$1:$1048576,MATCH('2020'!$A47,DataEx!$D:$D,0),MATCH('2020'!Q$6,DataEx!$7:$7,0))</f>
        <v>0</v>
      </c>
      <c r="R47" s="177">
        <f>+INDEX(DataEx!$1:$1048576,MATCH('2020'!$A47,DataEx!$D:$D,0),MATCH('2020'!R$6,DataEx!$7:$7,0))</f>
        <v>0</v>
      </c>
      <c r="S47" s="245">
        <f t="shared" si="3"/>
        <v>13072449.91</v>
      </c>
      <c r="T47" s="458">
        <f t="shared" si="4"/>
        <v>0.26002923855747617</v>
      </c>
    </row>
    <row r="48" spans="1:23">
      <c r="A48" s="152">
        <v>451</v>
      </c>
      <c r="B48" s="531" t="str">
        <f>+VLOOKUP($A48,Master!$D$28:$G$224,4,FALSE)</f>
        <v>Pozajmice i krediti</v>
      </c>
      <c r="C48" s="532"/>
      <c r="D48" s="532"/>
      <c r="E48" s="532"/>
      <c r="F48" s="532"/>
      <c r="G48" s="165">
        <f>DataEx!FR169</f>
        <v>0</v>
      </c>
      <c r="H48" s="165">
        <f>DataEx!FS169</f>
        <v>277634</v>
      </c>
      <c r="I48" s="165">
        <f>DataEx!FT169</f>
        <v>0</v>
      </c>
      <c r="J48" s="165">
        <f>DataEx!FU169</f>
        <v>0</v>
      </c>
      <c r="K48" s="165">
        <f>DataEx!FV169</f>
        <v>0</v>
      </c>
      <c r="L48" s="165">
        <f>DataEx!FW169</f>
        <v>0</v>
      </c>
      <c r="M48" s="165">
        <f>DataEx!FX169</f>
        <v>0</v>
      </c>
      <c r="N48" s="165">
        <f>DataEx!FY169</f>
        <v>0</v>
      </c>
      <c r="O48" s="165">
        <f>DataEx!FZ169</f>
        <v>0</v>
      </c>
      <c r="P48" s="165">
        <f>DataEx!GA169</f>
        <v>0</v>
      </c>
      <c r="Q48" s="165">
        <f>DataEx!GB169</f>
        <v>0</v>
      </c>
      <c r="R48" s="165">
        <f>DataEx!GC169</f>
        <v>0</v>
      </c>
      <c r="S48" s="244">
        <f t="shared" si="3"/>
        <v>277634</v>
      </c>
      <c r="T48" s="457">
        <f t="shared" si="4"/>
        <v>5.5225270025659901E-3</v>
      </c>
    </row>
    <row r="49" spans="1:22" s="379" customFormat="1">
      <c r="A49" s="378">
        <v>47</v>
      </c>
      <c r="B49" s="533" t="str">
        <f>+VLOOKUP($A49,Master!$D$28:$G$224,4,FALSE)</f>
        <v>Rezerve</v>
      </c>
      <c r="C49" s="534"/>
      <c r="D49" s="534"/>
      <c r="E49" s="534"/>
      <c r="F49" s="534"/>
      <c r="G49" s="165">
        <f>+INDEX(DataEx!$1:$1048576,MATCH('2020'!$A49,DataEx!$D:$D,0),MATCH('2020'!G$6,DataEx!$7:$7,0))</f>
        <v>1941194</v>
      </c>
      <c r="H49" s="165">
        <f>+INDEX(DataEx!$1:$1048576,MATCH('2020'!$A49,DataEx!$D:$D,0),MATCH('2020'!H$6,DataEx!$7:$7,0))</f>
        <v>720000</v>
      </c>
      <c r="I49" s="165">
        <f>+INDEX(DataEx!$1:$1048576,MATCH('2020'!$A49,DataEx!$D:$D,0),MATCH('2020'!I$6,DataEx!$7:$7,0))</f>
        <v>0</v>
      </c>
      <c r="J49" s="213">
        <f>+INDEX(DataEx!$1:$1048576,MATCH('2020'!$A49,DataEx!$D:$D,0),MATCH('2020'!J$6,DataEx!$7:$7,0))</f>
        <v>0</v>
      </c>
      <c r="K49" s="165">
        <f>+INDEX(DataEx!$1:$1048576,MATCH('2020'!$A49,DataEx!$D:$D,0),MATCH('2020'!K$6,DataEx!$7:$7,0))</f>
        <v>0</v>
      </c>
      <c r="L49" s="165">
        <f>+INDEX(DataEx!$1:$1048576,MATCH('2020'!$A49,DataEx!$D:$D,0),MATCH('2020'!L$6,DataEx!$7:$7,0))</f>
        <v>0</v>
      </c>
      <c r="M49" s="165">
        <f>+INDEX(DataEx!$1:$1048576,MATCH('2020'!$A49,DataEx!$D:$D,0),MATCH('2020'!M$6,DataEx!$7:$7,0))</f>
        <v>0</v>
      </c>
      <c r="N49" s="165">
        <f>+INDEX(DataEx!$1:$1048576,MATCH('2020'!$A49,DataEx!$D:$D,0),MATCH('2020'!N$6,DataEx!$7:$7,0))</f>
        <v>0</v>
      </c>
      <c r="O49" s="165">
        <f>+INDEX(DataEx!$1:$1048576,MATCH('2020'!$A49,DataEx!$D:$D,0),MATCH('2020'!O$6,DataEx!$7:$7,0))</f>
        <v>0</v>
      </c>
      <c r="P49" s="165">
        <f>+INDEX(DataEx!$1:$1048576,MATCH('2020'!$A49,DataEx!$D:$D,0),MATCH('2020'!P$6,DataEx!$7:$7,0))</f>
        <v>0</v>
      </c>
      <c r="Q49" s="165">
        <f>+INDEX(DataEx!$1:$1048576,MATCH('2020'!$A49,DataEx!$D:$D,0),MATCH('2020'!Q$6,DataEx!$7:$7,0))</f>
        <v>0</v>
      </c>
      <c r="R49" s="213">
        <f>+INDEX(DataEx!$1:$1048576,MATCH('2020'!$A49,DataEx!$D:$D,0),MATCH('2020'!R$6,DataEx!$7:$7,0))</f>
        <v>0</v>
      </c>
      <c r="S49" s="244">
        <f t="shared" si="3"/>
        <v>2661194</v>
      </c>
      <c r="T49" s="457">
        <f t="shared" si="4"/>
        <v>5.293485568794383E-2</v>
      </c>
    </row>
    <row r="50" spans="1:22" ht="13.5" thickBot="1">
      <c r="A50" s="152">
        <v>462</v>
      </c>
      <c r="B50" s="500" t="str">
        <f>+VLOOKUP($A50,Master!$D$28:$G$224,4,FALSE)</f>
        <v>Otplata garancija</v>
      </c>
      <c r="C50" s="501"/>
      <c r="D50" s="501"/>
      <c r="E50" s="501"/>
      <c r="F50" s="501"/>
      <c r="G50" s="201">
        <f>+INDEX(DataEx!$1:$1048576,MATCH('2020'!$A50,DataEx!$D:$D,0),MATCH('2020'!G$6,DataEx!$7:$7,0))</f>
        <v>0</v>
      </c>
      <c r="H50" s="201">
        <f>+INDEX(DataEx!$1:$1048576,MATCH('2020'!$A50,DataEx!$D:$D,0),MATCH('2020'!H$6,DataEx!$7:$7,0))</f>
        <v>0</v>
      </c>
      <c r="I50" s="201">
        <f>+INDEX(DataEx!$1:$1048576,MATCH('2020'!$A50,DataEx!$D:$D,0),MATCH('2020'!I$6,DataEx!$7:$7,0))</f>
        <v>0</v>
      </c>
      <c r="J50" s="201">
        <f>+INDEX(DataEx!$1:$1048576,MATCH('2020'!$A50,DataEx!$D:$D,0),MATCH('2020'!J$6,DataEx!$7:$7,0))</f>
        <v>0</v>
      </c>
      <c r="K50" s="201">
        <f>+INDEX(DataEx!$1:$1048576,MATCH('2020'!$A50,DataEx!$D:$D,0),MATCH('2020'!K$6,DataEx!$7:$7,0))</f>
        <v>0</v>
      </c>
      <c r="L50" s="201">
        <f>+INDEX(DataEx!$1:$1048576,MATCH('2020'!$A50,DataEx!$D:$D,0),MATCH('2020'!L$6,DataEx!$7:$7,0))</f>
        <v>0</v>
      </c>
      <c r="M50" s="201">
        <f>+INDEX(DataEx!$1:$1048576,MATCH('2020'!$A50,DataEx!$D:$D,0),MATCH('2020'!M$6,DataEx!$7:$7,0))</f>
        <v>0</v>
      </c>
      <c r="N50" s="201">
        <f>+INDEX(DataEx!$1:$1048576,MATCH('2020'!$A50,DataEx!$D:$D,0),MATCH('2020'!N$6,DataEx!$7:$7,0))</f>
        <v>0</v>
      </c>
      <c r="O50" s="201">
        <f>+INDEX(DataEx!$1:$1048576,MATCH('2020'!$A50,DataEx!$D:$D,0),MATCH('2020'!O$6,DataEx!$7:$7,0))</f>
        <v>0</v>
      </c>
      <c r="P50" s="201">
        <f>+INDEX(DataEx!$1:$1048576,MATCH('2020'!$A50,DataEx!$D:$D,0),MATCH('2020'!P$6,DataEx!$7:$7,0))</f>
        <v>0</v>
      </c>
      <c r="Q50" s="201">
        <f>+INDEX(DataEx!$1:$1048576,MATCH('2020'!$A50,DataEx!$D:$D,0),MATCH('2020'!Q$6,DataEx!$7:$7,0))</f>
        <v>0</v>
      </c>
      <c r="R50" s="201">
        <f>+INDEX(DataEx!$1:$1048576,MATCH('2020'!$A50,DataEx!$D:$D,0),MATCH('2020'!R$6,DataEx!$7:$7,0))</f>
        <v>0</v>
      </c>
      <c r="S50" s="244">
        <f t="shared" si="3"/>
        <v>0</v>
      </c>
      <c r="T50" s="457">
        <f t="shared" si="4"/>
        <v>0</v>
      </c>
      <c r="U50" s="306"/>
      <c r="V50" s="307"/>
    </row>
    <row r="51" spans="1:22" ht="13.5" thickBot="1">
      <c r="A51" s="146">
        <v>4630</v>
      </c>
      <c r="B51" s="535" t="str">
        <f>+VLOOKUP($A51,Master!$D$28:$G$224,4,TRUE)</f>
        <v>Otplata obaveza iz prethodnog perioda</v>
      </c>
      <c r="C51" s="536"/>
      <c r="D51" s="536"/>
      <c r="E51" s="536"/>
      <c r="F51" s="536"/>
      <c r="G51" s="201">
        <f>+INDEX(DataEx!$1:$1048576,MATCH('2020'!$A51,DataEx!$D:$D,0),MATCH('2020'!G$6,DataEx!$7:$7,0))</f>
        <v>1234088.2</v>
      </c>
      <c r="H51" s="201">
        <f>+INDEX(DataEx!$1:$1048576,MATCH('2020'!$A51,DataEx!$D:$D,0),MATCH('2020'!H$6,DataEx!$7:$7,0))</f>
        <v>1922034.51</v>
      </c>
      <c r="I51" s="201">
        <f>+INDEX(DataEx!$1:$1048576,MATCH('2020'!$A51,DataEx!$D:$D,0),MATCH('2020'!I$6,DataEx!$7:$7,0))</f>
        <v>0</v>
      </c>
      <c r="J51" s="201">
        <f>+INDEX(DataEx!$1:$1048576,MATCH('2020'!$A51,DataEx!$D:$D,0),MATCH('2020'!J$6,DataEx!$7:$7,0))</f>
        <v>0</v>
      </c>
      <c r="K51" s="201">
        <f>+INDEX(DataEx!$1:$1048576,MATCH('2020'!$A51,DataEx!$D:$D,0),MATCH('2020'!K$6,DataEx!$7:$7,0))</f>
        <v>0</v>
      </c>
      <c r="L51" s="201">
        <f>+INDEX(DataEx!$1:$1048576,MATCH('2020'!$A51,DataEx!$D:$D,0),MATCH('2020'!L$6,DataEx!$7:$7,0))</f>
        <v>0</v>
      </c>
      <c r="M51" s="201">
        <f>+INDEX(DataEx!$1:$1048576,MATCH('2020'!$A51,DataEx!$D:$D,0),MATCH('2020'!M$6,DataEx!$7:$7,0))</f>
        <v>0</v>
      </c>
      <c r="N51" s="201">
        <f>+INDEX(DataEx!$1:$1048576,MATCH('2020'!$A51,DataEx!$D:$D,0),MATCH('2020'!N$6,DataEx!$7:$7,0))</f>
        <v>0</v>
      </c>
      <c r="O51" s="201">
        <f>+INDEX(DataEx!$1:$1048576,MATCH('2020'!$A51,DataEx!$D:$D,0),MATCH('2020'!O$6,DataEx!$7:$7,0))</f>
        <v>0</v>
      </c>
      <c r="P51" s="201">
        <f>+INDEX(DataEx!$1:$1048576,MATCH('2020'!$A51,DataEx!$D:$D,0),MATCH('2020'!P$6,DataEx!$7:$7,0))</f>
        <v>0</v>
      </c>
      <c r="Q51" s="201">
        <f>+INDEX(DataEx!$1:$1048576,MATCH('2020'!$A51,DataEx!$D:$D,0),MATCH('2020'!Q$6,DataEx!$7:$7,0))</f>
        <v>0</v>
      </c>
      <c r="R51" s="201">
        <f>+INDEX(DataEx!$1:$1048576,MATCH('2020'!$A51,DataEx!$D:$D,0),MATCH('2020'!R$6,DataEx!$7:$7,0))</f>
        <v>0</v>
      </c>
      <c r="S51" s="446">
        <f>+SUM(G51:R51)</f>
        <v>3156122.71</v>
      </c>
      <c r="T51" s="461">
        <f t="shared" si="4"/>
        <v>6.2779677162691699E-2</v>
      </c>
    </row>
    <row r="52" spans="1:22" ht="13.5" thickBot="1">
      <c r="A52" s="70">
        <v>1005</v>
      </c>
      <c r="B52" s="537" t="str">
        <f>+VLOOKUP($A52,Master!$D$28:$G$226,4,FALSE)</f>
        <v>Neto povećanje obaveza</v>
      </c>
      <c r="C52" s="538"/>
      <c r="D52" s="538"/>
      <c r="E52" s="538"/>
      <c r="F52" s="538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3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62">
        <f t="shared" si="4"/>
        <v>0</v>
      </c>
    </row>
    <row r="53" spans="1:22" ht="13.5" thickBot="1">
      <c r="A53" s="146">
        <v>1000</v>
      </c>
      <c r="B53" s="502" t="str">
        <f>+VLOOKUP($A53,Master!$D$28:$G$224,4,FALSE)</f>
        <v>Suficit / deficit</v>
      </c>
      <c r="C53" s="503"/>
      <c r="D53" s="503"/>
      <c r="E53" s="503"/>
      <c r="F53" s="503"/>
      <c r="G53" s="153">
        <f t="shared" ref="G53:R53" si="8">+G10-G29</f>
        <v>-34007867.200000003</v>
      </c>
      <c r="H53" s="153">
        <f t="shared" si="8"/>
        <v>-25975313.87000002</v>
      </c>
      <c r="I53" s="153">
        <f t="shared" si="8"/>
        <v>0</v>
      </c>
      <c r="J53" s="153">
        <f t="shared" si="8"/>
        <v>0</v>
      </c>
      <c r="K53" s="153">
        <f t="shared" si="8"/>
        <v>0</v>
      </c>
      <c r="L53" s="153">
        <f t="shared" si="8"/>
        <v>0</v>
      </c>
      <c r="M53" s="153">
        <f t="shared" si="8"/>
        <v>0</v>
      </c>
      <c r="N53" s="153">
        <f t="shared" si="8"/>
        <v>0</v>
      </c>
      <c r="O53" s="153">
        <f t="shared" si="8"/>
        <v>0</v>
      </c>
      <c r="P53" s="153">
        <f t="shared" si="8"/>
        <v>0</v>
      </c>
      <c r="Q53" s="153">
        <f t="shared" si="8"/>
        <v>0</v>
      </c>
      <c r="R53" s="153">
        <f t="shared" si="8"/>
        <v>0</v>
      </c>
      <c r="S53" s="250">
        <f t="shared" si="3"/>
        <v>-59983181.070000023</v>
      </c>
      <c r="T53" s="463">
        <f t="shared" si="4"/>
        <v>-1.1931490277087109</v>
      </c>
    </row>
    <row r="54" spans="1:22" ht="13.5" thickBot="1">
      <c r="A54" s="146">
        <v>1001</v>
      </c>
      <c r="B54" s="504" t="str">
        <f>+VLOOKUP($A54,Master!$D$28:$G$224,4,FALSE)</f>
        <v>Primarni suficit/deficit</v>
      </c>
      <c r="C54" s="505"/>
      <c r="D54" s="505"/>
      <c r="E54" s="505"/>
      <c r="F54" s="505"/>
      <c r="G54" s="207">
        <f t="shared" ref="G54:R54" si="9">+G53+G36</f>
        <v>-26461625.980000004</v>
      </c>
      <c r="H54" s="207">
        <f t="shared" si="9"/>
        <v>-24135511.990000021</v>
      </c>
      <c r="I54" s="207">
        <f t="shared" si="9"/>
        <v>0</v>
      </c>
      <c r="J54" s="207">
        <f t="shared" si="9"/>
        <v>0</v>
      </c>
      <c r="K54" s="207">
        <f t="shared" si="9"/>
        <v>0</v>
      </c>
      <c r="L54" s="207">
        <f t="shared" si="9"/>
        <v>0</v>
      </c>
      <c r="M54" s="207">
        <f t="shared" si="9"/>
        <v>0</v>
      </c>
      <c r="N54" s="207">
        <f t="shared" si="9"/>
        <v>0</v>
      </c>
      <c r="O54" s="207">
        <f t="shared" si="9"/>
        <v>0</v>
      </c>
      <c r="P54" s="207">
        <f t="shared" si="9"/>
        <v>0</v>
      </c>
      <c r="Q54" s="207">
        <f t="shared" si="9"/>
        <v>0</v>
      </c>
      <c r="R54" s="207">
        <f t="shared" si="9"/>
        <v>0</v>
      </c>
      <c r="S54" s="250">
        <f t="shared" si="3"/>
        <v>-50597137.970000029</v>
      </c>
      <c r="T54" s="463">
        <f t="shared" si="4"/>
        <v>-1.0064475557456294</v>
      </c>
    </row>
    <row r="55" spans="1:22">
      <c r="A55" s="146">
        <v>46</v>
      </c>
      <c r="B55" s="549" t="str">
        <f>+VLOOKUP($A55,Master!$D$28:$G$224,4,FALSE)</f>
        <v>Otplata dugova</v>
      </c>
      <c r="C55" s="550"/>
      <c r="D55" s="550"/>
      <c r="E55" s="550"/>
      <c r="F55" s="550"/>
      <c r="G55" s="195">
        <f t="shared" ref="G55:R55" si="10">+SUM(G56:G57)</f>
        <v>24526193.280000001</v>
      </c>
      <c r="H55" s="195">
        <f t="shared" si="10"/>
        <v>65365822.75</v>
      </c>
      <c r="I55" s="195">
        <f t="shared" si="10"/>
        <v>0</v>
      </c>
      <c r="J55" s="177">
        <f t="shared" si="10"/>
        <v>0</v>
      </c>
      <c r="K55" s="195">
        <f t="shared" si="10"/>
        <v>0</v>
      </c>
      <c r="L55" s="195">
        <f t="shared" si="10"/>
        <v>0</v>
      </c>
      <c r="M55" s="195">
        <f t="shared" si="10"/>
        <v>0</v>
      </c>
      <c r="N55" s="195">
        <f t="shared" si="10"/>
        <v>0</v>
      </c>
      <c r="O55" s="195">
        <f t="shared" si="10"/>
        <v>0</v>
      </c>
      <c r="P55" s="195">
        <f t="shared" si="10"/>
        <v>0</v>
      </c>
      <c r="Q55" s="195">
        <f t="shared" si="10"/>
        <v>0</v>
      </c>
      <c r="R55" s="195">
        <f t="shared" si="10"/>
        <v>0</v>
      </c>
      <c r="S55" s="251">
        <f t="shared" si="3"/>
        <v>89892016.030000001</v>
      </c>
      <c r="T55" s="464">
        <f t="shared" si="4"/>
        <v>1.7880774178982755</v>
      </c>
      <c r="V55" s="323"/>
    </row>
    <row r="56" spans="1:22">
      <c r="A56" s="146">
        <v>4611</v>
      </c>
      <c r="B56" s="522" t="str">
        <f>+VLOOKUP($A56,Master!$D$28:$G$224,4,FALSE)</f>
        <v>Otplata hartija od vrijednosti i kredita rezidentima</v>
      </c>
      <c r="C56" s="523"/>
      <c r="D56" s="523"/>
      <c r="E56" s="523"/>
      <c r="F56" s="523"/>
      <c r="G56" s="213">
        <f>+INDEX(DataEx!$1:$1048576,MATCH('2020'!$A56,DataEx!$D:$D,0),MATCH('2020'!G$6,DataEx!$7:$7,0))</f>
        <v>23090399.57</v>
      </c>
      <c r="H56" s="213">
        <f>+INDEX(DataEx!$1:$1048576,MATCH('2020'!$A56,DataEx!$D:$D,0),MATCH('2020'!H$6,DataEx!$7:$7,0))</f>
        <v>54840868.399999999</v>
      </c>
      <c r="I56" s="213">
        <f>+INDEX(DataEx!$1:$1048576,MATCH('2020'!$A56,DataEx!$D:$D,0),MATCH('2020'!I$6,DataEx!$7:$7,0))</f>
        <v>0</v>
      </c>
      <c r="J56" s="213">
        <f>+INDEX(DataEx!$1:$1048576,MATCH('2020'!$A56,DataEx!$D:$D,0),MATCH('2020'!J$6,DataEx!$7:$7,0))</f>
        <v>0</v>
      </c>
      <c r="K56" s="213">
        <f>+INDEX(DataEx!$1:$1048576,MATCH('2020'!$A56,DataEx!$D:$D,0),MATCH('2020'!K$6,DataEx!$7:$7,0))</f>
        <v>0</v>
      </c>
      <c r="L56" s="213">
        <f>+INDEX(DataEx!$1:$1048576,MATCH('2020'!$A56,DataEx!$D:$D,0),MATCH('2020'!L$6,DataEx!$7:$7,0))</f>
        <v>0</v>
      </c>
      <c r="M56" s="213">
        <f>+INDEX(DataEx!$1:$1048576,MATCH('2020'!$A56,DataEx!$D:$D,0),MATCH('2020'!M$6,DataEx!$7:$7,0))</f>
        <v>0</v>
      </c>
      <c r="N56" s="213">
        <f>+INDEX(DataEx!$1:$1048576,MATCH('2020'!$A56,DataEx!$D:$D,0),MATCH('2020'!N$6,DataEx!$7:$7,0))</f>
        <v>0</v>
      </c>
      <c r="O56" s="213">
        <f>+INDEX(DataEx!$1:$1048576,MATCH('2020'!$A56,DataEx!$D:$D,0),MATCH('2020'!O$6,DataEx!$7:$7,0))</f>
        <v>0</v>
      </c>
      <c r="P56" s="213">
        <f>+INDEX(DataEx!$1:$1048576,MATCH('2020'!$A56,DataEx!$D:$D,0),MATCH('2020'!P$6,DataEx!$7:$7,0))</f>
        <v>0</v>
      </c>
      <c r="Q56" s="213">
        <f>+INDEX(DataEx!$1:$1048576,MATCH('2020'!$A56,DataEx!$D:$D,0),MATCH('2020'!Q$6,DataEx!$7:$7,0))</f>
        <v>0</v>
      </c>
      <c r="R56" s="213">
        <f>+INDEX(DataEx!$1:$1048576,MATCH('2020'!$A56,DataEx!$D:$D,0),MATCH('2020'!R$6,DataEx!$7:$7,0))</f>
        <v>0</v>
      </c>
      <c r="S56" s="252">
        <f t="shared" si="3"/>
        <v>77931267.969999999</v>
      </c>
      <c r="T56" s="465">
        <f t="shared" si="4"/>
        <v>1.5501614777315855</v>
      </c>
      <c r="V56" s="371"/>
    </row>
    <row r="57" spans="1:22" ht="13.5" thickBot="1">
      <c r="A57" s="146">
        <v>4612</v>
      </c>
      <c r="B57" s="498" t="str">
        <f>+VLOOKUP($A57,Master!$D$28:$G$224,4,FALSE)</f>
        <v>Otplata hartija od vrijednosti i kredita nerezidentima</v>
      </c>
      <c r="C57" s="499"/>
      <c r="D57" s="499"/>
      <c r="E57" s="499"/>
      <c r="F57" s="499"/>
      <c r="G57" s="213">
        <f>+INDEX(DataEx!$1:$1048576,MATCH('2020'!$A57,DataEx!$D:$D,0),MATCH('2020'!G$6,DataEx!$7:$7,0))</f>
        <v>1435793.71</v>
      </c>
      <c r="H57" s="213">
        <f>+INDEX(DataEx!$1:$1048576,MATCH('2020'!$A57,DataEx!$D:$D,0),MATCH('2020'!H$6,DataEx!$7:$7,0))</f>
        <v>10524954.35</v>
      </c>
      <c r="I57" s="213">
        <f>+INDEX(DataEx!$1:$1048576,MATCH('2020'!$A57,DataEx!$D:$D,0),MATCH('2020'!I$6,DataEx!$7:$7,0))</f>
        <v>0</v>
      </c>
      <c r="J57" s="213">
        <f>+INDEX(DataEx!$1:$1048576,MATCH('2020'!$A57,DataEx!$D:$D,0),MATCH('2020'!J$6,DataEx!$7:$7,0))</f>
        <v>0</v>
      </c>
      <c r="K57" s="213">
        <f>+INDEX(DataEx!$1:$1048576,MATCH('2020'!$A57,DataEx!$D:$D,0),MATCH('2020'!K$6,DataEx!$7:$7,0))</f>
        <v>0</v>
      </c>
      <c r="L57" s="213">
        <f>+INDEX(DataEx!$1:$1048576,MATCH('2020'!$A57,DataEx!$D:$D,0),MATCH('2020'!L$6,DataEx!$7:$7,0))</f>
        <v>0</v>
      </c>
      <c r="M57" s="213">
        <f>+INDEX(DataEx!$1:$1048576,MATCH('2020'!$A57,DataEx!$D:$D,0),MATCH('2020'!M$6,DataEx!$7:$7,0))</f>
        <v>0</v>
      </c>
      <c r="N57" s="213">
        <f>+INDEX(DataEx!$1:$1048576,MATCH('2020'!$A57,DataEx!$D:$D,0),MATCH('2020'!N$6,DataEx!$7:$7,0))</f>
        <v>0</v>
      </c>
      <c r="O57" s="213">
        <f>+INDEX(DataEx!$1:$1048576,MATCH('2020'!$A57,DataEx!$D:$D,0),MATCH('2020'!O$6,DataEx!$7:$7,0))</f>
        <v>0</v>
      </c>
      <c r="P57" s="213">
        <f>+INDEX(DataEx!$1:$1048576,MATCH('2020'!$A57,DataEx!$D:$D,0),MATCH('2020'!P$6,DataEx!$7:$7,0))</f>
        <v>0</v>
      </c>
      <c r="Q57" s="213">
        <f>+INDEX(DataEx!$1:$1048576,MATCH('2020'!$A57,DataEx!$D:$D,0),MATCH('2020'!Q$6,DataEx!$7:$7,0))</f>
        <v>0</v>
      </c>
      <c r="R57" s="213">
        <f>+INDEX(DataEx!$1:$1048576,MATCH('2020'!$A57,DataEx!$D:$D,0),MATCH('2020'!R$6,DataEx!$7:$7,0))</f>
        <v>0</v>
      </c>
      <c r="S57" s="252">
        <f t="shared" si="3"/>
        <v>11960748.059999999</v>
      </c>
      <c r="T57" s="465">
        <f t="shared" si="4"/>
        <v>0.23791594016668985</v>
      </c>
      <c r="V57" s="333"/>
    </row>
    <row r="58" spans="1:22" ht="13.5" thickBot="1">
      <c r="A58" s="146">
        <v>4418</v>
      </c>
      <c r="B58" s="549" t="str">
        <f>+VLOOKUP($A58,Master!$D$28:$G$224,4,FALSE)</f>
        <v>Izdaci za kupovinu hartija od vrijednosti</v>
      </c>
      <c r="C58" s="550"/>
      <c r="D58" s="550"/>
      <c r="E58" s="550"/>
      <c r="F58" s="550"/>
      <c r="G58" s="195">
        <f>+INDEX(DataEx!$1:$1048576,MATCH('2020'!$A58,DataEx!$D:$D,0),MATCH('2020'!G$6,DataEx!$7:$7,0))</f>
        <v>0</v>
      </c>
      <c r="H58" s="195">
        <f>+INDEX(DataEx!$1:$1048576,MATCH('2020'!$A58,DataEx!$D:$D,0),MATCH('2020'!H$6,DataEx!$7:$7,0))</f>
        <v>0</v>
      </c>
      <c r="I58" s="195">
        <f>+INDEX(DataEx!$1:$1048576,MATCH('2020'!$A58,DataEx!$D:$D,0),MATCH('2020'!I$6,DataEx!$7:$7,0))</f>
        <v>0</v>
      </c>
      <c r="J58" s="195">
        <f>+INDEX(DataEx!$1:$1048576,MATCH('2020'!$A58,DataEx!$D:$D,0),MATCH('2020'!J$6,DataEx!$7:$7,0))</f>
        <v>0</v>
      </c>
      <c r="K58" s="195">
        <f>+INDEX(DataEx!$1:$1048576,MATCH('2020'!$A58,DataEx!$D:$D,0),MATCH('2020'!K$6,DataEx!$7:$7,0))</f>
        <v>0</v>
      </c>
      <c r="L58" s="195">
        <f>+INDEX(DataEx!$1:$1048576,MATCH('2020'!$A58,DataEx!$D:$D,0),MATCH('2020'!L$6,DataEx!$7:$7,0))</f>
        <v>0</v>
      </c>
      <c r="M58" s="195">
        <f>+INDEX(DataEx!$1:$1048576,MATCH('2020'!$A58,DataEx!$D:$D,0),MATCH('2020'!M$6,DataEx!$7:$7,0))</f>
        <v>0</v>
      </c>
      <c r="N58" s="195">
        <f>+INDEX(DataEx!$1:$1048576,MATCH('2020'!$A58,DataEx!$D:$D,0),MATCH('2020'!N$6,DataEx!$7:$7,0))</f>
        <v>0</v>
      </c>
      <c r="O58" s="195">
        <f>+INDEX(DataEx!$1:$1048576,MATCH('2020'!$A58,DataEx!$D:$D,0),MATCH('2020'!O$6,DataEx!$7:$7,0))</f>
        <v>0</v>
      </c>
      <c r="P58" s="195">
        <f>+INDEX(DataEx!$1:$1048576,MATCH('2020'!$A58,DataEx!$D:$D,0),MATCH('2020'!P$6,DataEx!$7:$7,0))</f>
        <v>0</v>
      </c>
      <c r="Q58" s="195">
        <f>+INDEX(DataEx!$1:$1048576,MATCH('2020'!$A58,DataEx!$D:$D,0),MATCH('2020'!Q$6,DataEx!$7:$7,0))</f>
        <v>0</v>
      </c>
      <c r="R58" s="195">
        <f>+INDEX(DataEx!$1:$1048576,MATCH('2020'!$A58,DataEx!$D:$D,0),MATCH('2020'!R$6,DataEx!$7:$7,0))</f>
        <v>0</v>
      </c>
      <c r="S58" s="251">
        <f>SUM(G58:R58)</f>
        <v>0</v>
      </c>
      <c r="T58" s="466">
        <f t="shared" si="4"/>
        <v>0</v>
      </c>
      <c r="V58" s="333"/>
    </row>
    <row r="59" spans="1:22" ht="13.5" thickBot="1">
      <c r="A59" s="146">
        <v>1002</v>
      </c>
      <c r="B59" s="524" t="str">
        <f>+VLOOKUP($A59,Master!$D$28:$G$224,4,FALSE)</f>
        <v>Nedostajuća sredstva</v>
      </c>
      <c r="C59" s="525"/>
      <c r="D59" s="525"/>
      <c r="E59" s="525"/>
      <c r="F59" s="525"/>
      <c r="G59" s="219">
        <f>+G53-G55-G58</f>
        <v>-58534060.480000004</v>
      </c>
      <c r="H59" s="219">
        <f t="shared" ref="H59:R59" si="11">+H53-H55-H58</f>
        <v>-91341136.62000002</v>
      </c>
      <c r="I59" s="219">
        <f t="shared" si="11"/>
        <v>0</v>
      </c>
      <c r="J59" s="219">
        <f t="shared" si="11"/>
        <v>0</v>
      </c>
      <c r="K59" s="219">
        <f t="shared" si="11"/>
        <v>0</v>
      </c>
      <c r="L59" s="219">
        <f t="shared" si="11"/>
        <v>0</v>
      </c>
      <c r="M59" s="219">
        <f t="shared" si="11"/>
        <v>0</v>
      </c>
      <c r="N59" s="219">
        <f t="shared" si="11"/>
        <v>0</v>
      </c>
      <c r="O59" s="219">
        <f t="shared" si="11"/>
        <v>0</v>
      </c>
      <c r="P59" s="219">
        <f t="shared" si="11"/>
        <v>0</v>
      </c>
      <c r="Q59" s="219">
        <f t="shared" si="11"/>
        <v>0</v>
      </c>
      <c r="R59" s="219">
        <f t="shared" si="11"/>
        <v>0</v>
      </c>
      <c r="S59" s="253">
        <f t="shared" si="3"/>
        <v>-149875197.10000002</v>
      </c>
      <c r="T59" s="467">
        <f t="shared" si="4"/>
        <v>-2.9812264456069864</v>
      </c>
    </row>
    <row r="60" spans="1:22" ht="13.5" thickBot="1">
      <c r="A60" s="146">
        <v>1003</v>
      </c>
      <c r="B60" s="488" t="str">
        <f>+VLOOKUP($A60,Master!$D$28:$G$224,4,FALSE)</f>
        <v>Finansiranje</v>
      </c>
      <c r="C60" s="489"/>
      <c r="D60" s="489"/>
      <c r="E60" s="489"/>
      <c r="F60" s="489"/>
      <c r="G60" s="153">
        <f>+SUM(G61:G64)</f>
        <v>58534060.480000004</v>
      </c>
      <c r="H60" s="153">
        <f t="shared" ref="H60:R60" si="12">+SUM(H61:H64)</f>
        <v>91341136.62000002</v>
      </c>
      <c r="I60" s="153">
        <f t="shared" si="12"/>
        <v>0</v>
      </c>
      <c r="J60" s="153">
        <f t="shared" si="12"/>
        <v>0</v>
      </c>
      <c r="K60" s="153">
        <f t="shared" si="12"/>
        <v>0</v>
      </c>
      <c r="L60" s="153">
        <f t="shared" si="12"/>
        <v>0</v>
      </c>
      <c r="M60" s="153">
        <f t="shared" si="12"/>
        <v>0</v>
      </c>
      <c r="N60" s="153">
        <f t="shared" si="12"/>
        <v>0</v>
      </c>
      <c r="O60" s="153">
        <f t="shared" si="12"/>
        <v>0</v>
      </c>
      <c r="P60" s="153">
        <f t="shared" si="12"/>
        <v>0</v>
      </c>
      <c r="Q60" s="153">
        <f t="shared" si="12"/>
        <v>0</v>
      </c>
      <c r="R60" s="153">
        <f t="shared" si="12"/>
        <v>0</v>
      </c>
      <c r="S60" s="254">
        <f t="shared" si="3"/>
        <v>149875197.10000002</v>
      </c>
      <c r="T60" s="468">
        <f t="shared" si="4"/>
        <v>2.9812264456069864</v>
      </c>
    </row>
    <row r="61" spans="1:22">
      <c r="A61" s="146">
        <v>7511</v>
      </c>
      <c r="B61" s="522" t="str">
        <f>+VLOOKUP($A61,Master!$D$28:$G$224,4,FALSE)</f>
        <v>Pozajmice i krediti od domaćih izvora</v>
      </c>
      <c r="C61" s="523"/>
      <c r="D61" s="523"/>
      <c r="E61" s="523"/>
      <c r="F61" s="523"/>
      <c r="G61" s="213">
        <f>+INDEX(DataEx!$1:$1048576,MATCH('2020'!$A61,DataEx!$D:$D,0),MATCH('2020'!G$6,DataEx!$7:$7,0))</f>
        <v>14900000</v>
      </c>
      <c r="H61" s="213">
        <f>+INDEX(DataEx!$1:$1048576,MATCH('2020'!$A61,DataEx!$D:$D,0),MATCH('2020'!H$6,DataEx!$7:$7,0))</f>
        <v>23000000</v>
      </c>
      <c r="I61" s="213">
        <f>+INDEX(DataEx!$1:$1048576,MATCH('2020'!$A61,DataEx!$D:$D,0),MATCH('2020'!I$6,DataEx!$7:$7,0))</f>
        <v>0</v>
      </c>
      <c r="J61" s="213">
        <f>+INDEX(DataEx!$1:$1048576,MATCH('2020'!$A61,DataEx!$D:$D,0),MATCH('2020'!J$6,DataEx!$7:$7,0))</f>
        <v>0</v>
      </c>
      <c r="K61" s="213">
        <f>+INDEX(DataEx!$1:$1048576,MATCH('2020'!$A61,DataEx!$D:$D,0),MATCH('2020'!K$6,DataEx!$7:$7,0))</f>
        <v>0</v>
      </c>
      <c r="L61" s="213">
        <f>+INDEX(DataEx!$1:$1048576,MATCH('2020'!$A61,DataEx!$D:$D,0),MATCH('2020'!L$6,DataEx!$7:$7,0))</f>
        <v>0</v>
      </c>
      <c r="M61" s="213">
        <f>+INDEX(DataEx!$1:$1048576,MATCH('2020'!$A61,DataEx!$D:$D,0),MATCH('2020'!M$6,DataEx!$7:$7,0))</f>
        <v>0</v>
      </c>
      <c r="N61" s="213">
        <f>+INDEX(DataEx!$1:$1048576,MATCH('2020'!$A61,DataEx!$D:$D,0),MATCH('2020'!N$6,DataEx!$7:$7,0))</f>
        <v>0</v>
      </c>
      <c r="O61" s="213">
        <f>+INDEX(DataEx!$1:$1048576,MATCH('2020'!$A61,DataEx!$D:$D,0),MATCH('2020'!O$6,DataEx!$7:$7,0))</f>
        <v>0</v>
      </c>
      <c r="P61" s="213">
        <f>+INDEX(DataEx!$1:$1048576,MATCH('2020'!$A61,DataEx!$D:$D,0),MATCH('2020'!P$6,DataEx!$7:$7,0))</f>
        <v>0</v>
      </c>
      <c r="Q61" s="213">
        <f>+INDEX(DataEx!$1:$1048576,MATCH('2020'!$A61,DataEx!$D:$D,0),MATCH('2020'!Q$6,DataEx!$7:$7,0))</f>
        <v>0</v>
      </c>
      <c r="R61" s="213">
        <f>+INDEX(DataEx!$1:$1048576,MATCH('2020'!$A61,DataEx!$D:$D,0),MATCH('2020'!R$6,DataEx!$7:$7,0))</f>
        <v>0</v>
      </c>
      <c r="S61" s="252">
        <f t="shared" si="3"/>
        <v>37900000</v>
      </c>
      <c r="T61" s="465">
        <f t="shared" si="4"/>
        <v>0.7538837944821275</v>
      </c>
    </row>
    <row r="62" spans="1:22">
      <c r="A62" s="146">
        <v>7512</v>
      </c>
      <c r="B62" s="498" t="str">
        <f>+VLOOKUP($A62,Master!$D$28:$G$224,4,FALSE)</f>
        <v>Pozajmice i krediti od inostranih izvora</v>
      </c>
      <c r="C62" s="499"/>
      <c r="D62" s="499"/>
      <c r="E62" s="499"/>
      <c r="F62" s="499"/>
      <c r="G62" s="213">
        <f>+INDEX(DataEx!$1:$1048576,MATCH('2020'!$A62,DataEx!$D:$D,0),MATCH('2020'!G$6,DataEx!$7:$7,0))</f>
        <v>316564.84000000003</v>
      </c>
      <c r="H62" s="213">
        <f>+INDEX(DataEx!$1:$1048576,MATCH('2020'!$A62,DataEx!$D:$D,0),MATCH('2020'!H$6,DataEx!$7:$7,0))</f>
        <v>1511136.76</v>
      </c>
      <c r="I62" s="213">
        <f>+INDEX(DataEx!$1:$1048576,MATCH('2020'!$A62,DataEx!$D:$D,0),MATCH('2020'!I$6,DataEx!$7:$7,0))</f>
        <v>0</v>
      </c>
      <c r="J62" s="213">
        <f>+INDEX(DataEx!$1:$1048576,MATCH('2020'!$A62,DataEx!$D:$D,0),MATCH('2020'!J$6,DataEx!$7:$7,0))</f>
        <v>0</v>
      </c>
      <c r="K62" s="213">
        <f>+INDEX(DataEx!$1:$1048576,MATCH('2020'!$A62,DataEx!$D:$D,0),MATCH('2020'!K$6,DataEx!$7:$7,0))</f>
        <v>0</v>
      </c>
      <c r="L62" s="213">
        <f>+INDEX(DataEx!$1:$1048576,MATCH('2020'!$A62,DataEx!$D:$D,0),MATCH('2020'!L$6,DataEx!$7:$7,0))</f>
        <v>0</v>
      </c>
      <c r="M62" s="213">
        <f>+INDEX(DataEx!$1:$1048576,MATCH('2020'!$A62,DataEx!$D:$D,0),MATCH('2020'!M$6,DataEx!$7:$7,0))</f>
        <v>0</v>
      </c>
      <c r="N62" s="213">
        <f>+INDEX(DataEx!$1:$1048576,MATCH('2020'!$A62,DataEx!$D:$D,0),MATCH('2020'!N$6,DataEx!$7:$7,0))</f>
        <v>0</v>
      </c>
      <c r="O62" s="213">
        <f>+INDEX(DataEx!$1:$1048576,MATCH('2020'!$A62,DataEx!$D:$D,0),MATCH('2020'!O$6,DataEx!$7:$7,0))</f>
        <v>0</v>
      </c>
      <c r="P62" s="213">
        <f>+INDEX(DataEx!$1:$1048576,MATCH('2020'!$A62,DataEx!$D:$D,0),MATCH('2020'!P$6,DataEx!$7:$7,0))</f>
        <v>0</v>
      </c>
      <c r="Q62" s="213">
        <f>+INDEX(DataEx!$1:$1048576,MATCH('2020'!$A62,DataEx!$D:$D,0),MATCH('2020'!Q$6,DataEx!$7:$7,0))</f>
        <v>0</v>
      </c>
      <c r="R62" s="213">
        <f>+INDEX(DataEx!$1:$1048576,MATCH('2020'!$A62,DataEx!$D:$D,0),MATCH('2020'!R$6,DataEx!$7:$7,0))</f>
        <v>0</v>
      </c>
      <c r="S62" s="252">
        <f t="shared" si="3"/>
        <v>1827701.6</v>
      </c>
      <c r="T62" s="465">
        <f t="shared" si="4"/>
        <v>3.635553080182205E-2</v>
      </c>
    </row>
    <row r="63" spans="1:22">
      <c r="A63" s="146">
        <v>72</v>
      </c>
      <c r="B63" s="498" t="str">
        <f>+VLOOKUP($A63,Master!$D$28:$G$224,4,FALSE)</f>
        <v>Primici od prodaje imovine</v>
      </c>
      <c r="C63" s="499"/>
      <c r="D63" s="499"/>
      <c r="E63" s="499"/>
      <c r="F63" s="499"/>
      <c r="G63" s="213">
        <f>+INDEX(DataEx!$1:$1048576,MATCH('2020'!$A63,DataEx!$D:$D,0),MATCH('2020'!G$6,DataEx!$7:$7,0))</f>
        <v>62782.51</v>
      </c>
      <c r="H63" s="213">
        <f>+INDEX(DataEx!$1:$1048576,MATCH('2020'!$A63,DataEx!$D:$D,0),MATCH('2020'!H$6,DataEx!$7:$7,0))</f>
        <v>437988.22</v>
      </c>
      <c r="I63" s="213">
        <f>+INDEX(DataEx!$1:$1048576,MATCH('2020'!$A63,DataEx!$D:$D,0),MATCH('2020'!I$6,DataEx!$7:$7,0))</f>
        <v>0</v>
      </c>
      <c r="J63" s="213">
        <f>+INDEX(DataEx!$1:$1048576,MATCH('2020'!$A63,DataEx!$D:$D,0),MATCH('2020'!J$6,DataEx!$7:$7,0))</f>
        <v>0</v>
      </c>
      <c r="K63" s="213">
        <f>+INDEX(DataEx!$1:$1048576,MATCH('2020'!$A63,DataEx!$D:$D,0),MATCH('2020'!K$6,DataEx!$7:$7,0))</f>
        <v>0</v>
      </c>
      <c r="L63" s="213">
        <f>+INDEX(DataEx!$1:$1048576,MATCH('2020'!$A63,DataEx!$D:$D,0),MATCH('2020'!L$6,DataEx!$7:$7,0))</f>
        <v>0</v>
      </c>
      <c r="M63" s="213">
        <f>+INDEX(DataEx!$1:$1048576,MATCH('2020'!$A63,DataEx!$D:$D,0),MATCH('2020'!M$6,DataEx!$7:$7,0))</f>
        <v>0</v>
      </c>
      <c r="N63" s="213">
        <f>+INDEX(DataEx!$1:$1048576,MATCH('2020'!$A63,DataEx!$D:$D,0),MATCH('2020'!N$6,DataEx!$7:$7,0))</f>
        <v>0</v>
      </c>
      <c r="O63" s="213">
        <f>+INDEX(DataEx!$1:$1048576,MATCH('2020'!$A63,DataEx!$D:$D,0),MATCH('2020'!O$6,DataEx!$7:$7,0))</f>
        <v>0</v>
      </c>
      <c r="P63" s="213">
        <f>+INDEX(DataEx!$1:$1048576,MATCH('2020'!$A63,DataEx!$D:$D,0),MATCH('2020'!P$6,DataEx!$7:$7,0))</f>
        <v>0</v>
      </c>
      <c r="Q63" s="213">
        <f>+INDEX(DataEx!$1:$1048576,MATCH('2020'!$A63,DataEx!$D:$D,0),MATCH('2020'!Q$6,DataEx!$7:$7,0))</f>
        <v>0</v>
      </c>
      <c r="R63" s="213">
        <f>+INDEX(DataEx!$1:$1048576,MATCH('2020'!$A63,DataEx!$D:$D,0),MATCH('2020'!R$6,DataEx!$7:$7,0))</f>
        <v>0</v>
      </c>
      <c r="S63" s="252">
        <f t="shared" si="3"/>
        <v>500770.73</v>
      </c>
      <c r="T63" s="465">
        <f t="shared" si="4"/>
        <v>9.961027390448152E-3</v>
      </c>
    </row>
    <row r="64" spans="1:22" ht="13.5" thickBot="1">
      <c r="A64" s="146">
        <v>1004</v>
      </c>
      <c r="B64" s="225" t="str">
        <f>+VLOOKUP($A64,Master!$D$28:$G$224,4,FALSE)</f>
        <v>Povećanje / smanjenje depozita</v>
      </c>
      <c r="C64" s="226"/>
      <c r="D64" s="226"/>
      <c r="E64" s="226"/>
      <c r="F64" s="226"/>
      <c r="G64" s="227">
        <f>-G59-SUM(G61:G63)</f>
        <v>43254713.130000003</v>
      </c>
      <c r="H64" s="227">
        <f t="shared" ref="H64:R64" si="13">-H59-SUM(H61:H63)</f>
        <v>66392011.640000015</v>
      </c>
      <c r="I64" s="227">
        <f t="shared" si="13"/>
        <v>0</v>
      </c>
      <c r="J64" s="227">
        <f t="shared" si="13"/>
        <v>0</v>
      </c>
      <c r="K64" s="227">
        <f t="shared" si="13"/>
        <v>0</v>
      </c>
      <c r="L64" s="227">
        <f t="shared" si="13"/>
        <v>0</v>
      </c>
      <c r="M64" s="227">
        <f t="shared" si="13"/>
        <v>0</v>
      </c>
      <c r="N64" s="227">
        <f t="shared" si="13"/>
        <v>0</v>
      </c>
      <c r="O64" s="227">
        <f t="shared" si="13"/>
        <v>0</v>
      </c>
      <c r="P64" s="227">
        <f t="shared" si="13"/>
        <v>0</v>
      </c>
      <c r="Q64" s="227">
        <f t="shared" si="13"/>
        <v>0</v>
      </c>
      <c r="R64" s="227">
        <f t="shared" si="13"/>
        <v>0</v>
      </c>
      <c r="S64" s="255">
        <f>+SUM(G64:R64)</f>
        <v>109646724.77000001</v>
      </c>
      <c r="T64" s="469">
        <f t="shared" si="4"/>
        <v>2.181026092932588</v>
      </c>
    </row>
    <row r="65" spans="18:18">
      <c r="R65" s="326"/>
    </row>
    <row r="68" spans="18:18" hidden="1"/>
    <row r="69" spans="18:18" hidden="1"/>
    <row r="70" spans="18:18" hidden="1">
      <c r="R70" s="303"/>
    </row>
    <row r="71" spans="18:18" hidden="1"/>
    <row r="72" spans="18:18" hidden="1"/>
    <row r="73" spans="18:18" hidden="1"/>
    <row r="74" spans="18:18" hidden="1"/>
    <row r="75" spans="18:18" hidden="1"/>
    <row r="76" spans="18:18" hidden="1"/>
    <row r="77" spans="18:18" hidden="1"/>
    <row r="78" spans="18:18" hidden="1"/>
    <row r="79" spans="18:18" hidden="1"/>
    <row r="80" spans="18:18" hidden="1"/>
    <row r="81" hidden="1"/>
    <row r="82" hidden="1"/>
    <row r="83" hidden="1"/>
    <row r="84" hidden="1"/>
    <row r="85" hidden="1"/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41" t="str">
        <f>+Master!G251</f>
        <v>Plan ostvarenja budžeta</v>
      </c>
      <c r="C100" s="542"/>
      <c r="D100" s="542"/>
      <c r="E100" s="542"/>
      <c r="F100" s="542"/>
      <c r="G100" s="555">
        <v>2019</v>
      </c>
      <c r="H100" s="556"/>
      <c r="I100" s="556"/>
      <c r="J100" s="556"/>
      <c r="K100" s="556"/>
      <c r="L100" s="556"/>
      <c r="M100" s="556"/>
      <c r="N100" s="556"/>
      <c r="O100" s="556"/>
      <c r="P100" s="556"/>
      <c r="Q100" s="556"/>
      <c r="R100" s="557"/>
      <c r="S100" s="107" t="str">
        <f>+S7</f>
        <v>BDP</v>
      </c>
      <c r="T100" s="108">
        <f>+T7</f>
        <v>5027300000</v>
      </c>
    </row>
    <row r="101" spans="1:21" ht="15.75" customHeight="1">
      <c r="B101" s="543"/>
      <c r="C101" s="544"/>
      <c r="D101" s="544"/>
      <c r="E101" s="544"/>
      <c r="F101" s="545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55" t="str">
        <f>+Master!G245</f>
        <v>Jan - Dec</v>
      </c>
      <c r="T101" s="557">
        <f>+T8</f>
        <v>0</v>
      </c>
    </row>
    <row r="102" spans="1:21" ht="13.5" thickBot="1">
      <c r="B102" s="546"/>
      <c r="C102" s="547"/>
      <c r="D102" s="547"/>
      <c r="E102" s="547"/>
      <c r="F102" s="548"/>
      <c r="G102" s="67" t="s">
        <v>419</v>
      </c>
      <c r="H102" s="67" t="s">
        <v>419</v>
      </c>
      <c r="I102" s="67" t="s">
        <v>419</v>
      </c>
      <c r="J102" s="67" t="s">
        <v>419</v>
      </c>
      <c r="K102" s="67" t="s">
        <v>419</v>
      </c>
      <c r="L102" s="67" t="s">
        <v>419</v>
      </c>
      <c r="M102" s="67" t="s">
        <v>419</v>
      </c>
      <c r="N102" s="67" t="s">
        <v>419</v>
      </c>
      <c r="O102" s="67" t="s">
        <v>419</v>
      </c>
      <c r="P102" s="67" t="s">
        <v>419</v>
      </c>
      <c r="Q102" s="67" t="s">
        <v>419</v>
      </c>
      <c r="R102" s="67" t="s">
        <v>419</v>
      </c>
      <c r="S102" s="65" t="s">
        <v>419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558" t="str">
        <f>+VLOOKUP(LEFT($A103,LEN(A103)-1)*1,Master!$D$28:$G$224,4,FALSE)</f>
        <v>Prihodi budžeta</v>
      </c>
      <c r="C103" s="559"/>
      <c r="D103" s="559"/>
      <c r="E103" s="559"/>
      <c r="F103" s="559"/>
      <c r="G103" s="93">
        <f t="shared" ref="G103:R103" si="17">+G104+G112+SUM(G117:G121)</f>
        <v>94095332.844612703</v>
      </c>
      <c r="H103" s="93">
        <f t="shared" si="17"/>
        <v>118645409.17681186</v>
      </c>
      <c r="I103" s="93">
        <f t="shared" si="17"/>
        <v>153594151.34612924</v>
      </c>
      <c r="J103" s="93">
        <f t="shared" si="17"/>
        <v>204841866.48397624</v>
      </c>
      <c r="K103" s="93">
        <f t="shared" si="17"/>
        <v>147756684.6850425</v>
      </c>
      <c r="L103" s="93">
        <f t="shared" si="17"/>
        <v>150173872.29486102</v>
      </c>
      <c r="M103" s="93">
        <f t="shared" si="17"/>
        <v>227645166.67280671</v>
      </c>
      <c r="N103" s="93">
        <f t="shared" si="17"/>
        <v>179842769.37583488</v>
      </c>
      <c r="O103" s="93">
        <f t="shared" si="17"/>
        <v>175773154.73626581</v>
      </c>
      <c r="P103" s="93">
        <f t="shared" si="17"/>
        <v>163691148.1721026</v>
      </c>
      <c r="Q103" s="93">
        <f t="shared" si="17"/>
        <v>153098153.48594111</v>
      </c>
      <c r="R103" s="93">
        <f t="shared" si="17"/>
        <v>285202574.87680709</v>
      </c>
      <c r="S103" s="474">
        <f>+SUM(G103:R103)</f>
        <v>2054360284.1511922</v>
      </c>
      <c r="T103" s="475">
        <f>+S103/$T$100*100</f>
        <v>40.864087763833311</v>
      </c>
    </row>
    <row r="104" spans="1:21">
      <c r="A104" s="116" t="str">
        <f t="shared" si="16"/>
        <v>711p</v>
      </c>
      <c r="B104" s="560" t="str">
        <f>+VLOOKUP(LEFT($A104,LEN(A104)-1)*1,Master!$D$28:$G$224,4,FALSE)</f>
        <v>Porezi</v>
      </c>
      <c r="C104" s="561"/>
      <c r="D104" s="561"/>
      <c r="E104" s="561"/>
      <c r="F104" s="561"/>
      <c r="G104" s="79">
        <f t="shared" ref="G104:R104" si="18">+SUM(G105:G111)</f>
        <v>72868523.591369644</v>
      </c>
      <c r="H104" s="79">
        <f t="shared" si="18"/>
        <v>68300892.484016389</v>
      </c>
      <c r="I104" s="79">
        <f t="shared" si="18"/>
        <v>101394429.02819102</v>
      </c>
      <c r="J104" s="79">
        <f t="shared" si="18"/>
        <v>113552946.83620664</v>
      </c>
      <c r="K104" s="79">
        <f t="shared" si="18"/>
        <v>96410386.649220213</v>
      </c>
      <c r="L104" s="79">
        <f t="shared" si="18"/>
        <v>91655871.24306567</v>
      </c>
      <c r="M104" s="79">
        <f t="shared" si="18"/>
        <v>119293258.34361127</v>
      </c>
      <c r="N104" s="79">
        <f t="shared" si="18"/>
        <v>121646540.91643213</v>
      </c>
      <c r="O104" s="79">
        <f t="shared" si="18"/>
        <v>117181792.42158785</v>
      </c>
      <c r="P104" s="79">
        <f t="shared" si="18"/>
        <v>103869495.73333339</v>
      </c>
      <c r="Q104" s="79">
        <f t="shared" si="18"/>
        <v>89501407.607428327</v>
      </c>
      <c r="R104" s="80">
        <f t="shared" si="18"/>
        <v>103457319.17875919</v>
      </c>
      <c r="S104" s="111">
        <f t="shared" ref="S104:S157" si="19">+SUM(G104:R104)</f>
        <v>1199132864.0332217</v>
      </c>
      <c r="T104" s="456">
        <f t="shared" ref="T104:T157" si="20">+S104/$T$100*100</f>
        <v>23.85242305080703</v>
      </c>
      <c r="U104" s="259"/>
    </row>
    <row r="105" spans="1:21">
      <c r="A105" s="116" t="str">
        <f t="shared" si="16"/>
        <v>7111p</v>
      </c>
      <c r="B105" s="551" t="str">
        <f>+VLOOKUP(LEFT($A105,LEN(A105)-1)*1,Master!$D$28:$G$227,4,FALSE)</f>
        <v>Porez na dohodak fizičkih lica</v>
      </c>
      <c r="C105" s="552"/>
      <c r="D105" s="552"/>
      <c r="E105" s="552"/>
      <c r="F105" s="552"/>
      <c r="G105" s="87">
        <f>+SUM(DataEx!FR219)</f>
        <v>4247772.9043182321</v>
      </c>
      <c r="H105" s="87">
        <f>+SUM(DataEx!FS219)</f>
        <v>9376802.3482605685</v>
      </c>
      <c r="I105" s="87">
        <f>+SUM(DataEx!FT219)</f>
        <v>9059590.5603003595</v>
      </c>
      <c r="J105" s="87">
        <f>+SUM(DataEx!FU219)</f>
        <v>14784516.1050505</v>
      </c>
      <c r="K105" s="87">
        <f>+SUM(DataEx!FV219)</f>
        <v>10227226.83180018</v>
      </c>
      <c r="L105" s="87">
        <f>+SUM(DataEx!FW219)</f>
        <v>10142170.106392335</v>
      </c>
      <c r="M105" s="87">
        <f>+SUM(DataEx!FX219)</f>
        <v>11004516.220393213</v>
      </c>
      <c r="N105" s="87">
        <f>+SUM(DataEx!FY219)</f>
        <v>10494150.286638713</v>
      </c>
      <c r="O105" s="87">
        <f>+SUM(DataEx!FZ219)</f>
        <v>10348728.72707198</v>
      </c>
      <c r="P105" s="87">
        <f>+SUM(DataEx!GA219)</f>
        <v>10842408.697154773</v>
      </c>
      <c r="Q105" s="87">
        <f>+SUM(DataEx!GB219)</f>
        <v>10004017.895010754</v>
      </c>
      <c r="R105" s="87">
        <f>+SUM(DataEx!GC219)</f>
        <v>18671198.27068641</v>
      </c>
      <c r="S105" s="112">
        <f t="shared" si="19"/>
        <v>129203098.95307803</v>
      </c>
      <c r="T105" s="457">
        <f t="shared" si="20"/>
        <v>2.570029617350825</v>
      </c>
    </row>
    <row r="106" spans="1:21">
      <c r="A106" s="116" t="str">
        <f t="shared" si="16"/>
        <v>7112p</v>
      </c>
      <c r="B106" s="551" t="str">
        <f>+VLOOKUP(LEFT($A106,LEN(A106)-1)*1,Master!$D$28:$G$227,4,FALSE)</f>
        <v>Porez na dobit pravnih lica</v>
      </c>
      <c r="C106" s="552"/>
      <c r="D106" s="552"/>
      <c r="E106" s="552"/>
      <c r="F106" s="552"/>
      <c r="G106" s="87">
        <f>+SUM(DataEx!FR220)</f>
        <v>627782.45265207789</v>
      </c>
      <c r="H106" s="87">
        <f>+SUM(DataEx!FS220)</f>
        <v>2048312.2562287676</v>
      </c>
      <c r="I106" s="87">
        <f>+SUM(DataEx!FT220)</f>
        <v>23447396.440071519</v>
      </c>
      <c r="J106" s="87">
        <f>+SUM(DataEx!FU220)</f>
        <v>21300265.770182844</v>
      </c>
      <c r="K106" s="87">
        <f>+SUM(DataEx!FV220)</f>
        <v>4990703.2575689331</v>
      </c>
      <c r="L106" s="87">
        <f>+SUM(DataEx!FW220)</f>
        <v>3839576.3798291981</v>
      </c>
      <c r="M106" s="87">
        <f>+SUM(DataEx!FX220)</f>
        <v>5410731.6020327918</v>
      </c>
      <c r="N106" s="87">
        <f>+SUM(DataEx!FY220)</f>
        <v>3228155.7041742411</v>
      </c>
      <c r="O106" s="87">
        <f>+SUM(DataEx!FZ220)</f>
        <v>2340786.03513694</v>
      </c>
      <c r="P106" s="87">
        <f>+SUM(DataEx!GA220)</f>
        <v>720170.47195216361</v>
      </c>
      <c r="Q106" s="87">
        <f>+SUM(DataEx!GB220)</f>
        <v>918098.08431421698</v>
      </c>
      <c r="R106" s="87">
        <f>+SUM(DataEx!GC220)</f>
        <v>4473049.2199428063</v>
      </c>
      <c r="S106" s="112">
        <f t="shared" si="19"/>
        <v>73345027.674086511</v>
      </c>
      <c r="T106" s="457">
        <f t="shared" si="20"/>
        <v>1.4589347696394985</v>
      </c>
    </row>
    <row r="107" spans="1:21">
      <c r="A107" s="116" t="str">
        <f t="shared" si="16"/>
        <v>7113p</v>
      </c>
      <c r="B107" s="551" t="str">
        <f>+VLOOKUP(LEFT($A107,LEN(A107)-1)*1,Master!$D$28:$G$227,4,FALSE)</f>
        <v>Porez na promet nepokretnosti</v>
      </c>
      <c r="C107" s="552"/>
      <c r="D107" s="552"/>
      <c r="E107" s="552"/>
      <c r="F107" s="552"/>
      <c r="G107" s="87">
        <f>+SUM(DataEx!FR221)</f>
        <v>109917.2112672653</v>
      </c>
      <c r="H107" s="87">
        <f>+SUM(DataEx!FS221)</f>
        <v>157627.83703386062</v>
      </c>
      <c r="I107" s="87">
        <f>+SUM(DataEx!FT221)</f>
        <v>136046.9232149462</v>
      </c>
      <c r="J107" s="87">
        <f>+SUM(DataEx!FU221)</f>
        <v>189969.17755328628</v>
      </c>
      <c r="K107" s="87">
        <f>+SUM(DataEx!FV221)</f>
        <v>137123.3907048546</v>
      </c>
      <c r="L107" s="87">
        <f>+SUM(DataEx!FW221)</f>
        <v>147110.04103562396</v>
      </c>
      <c r="M107" s="87">
        <f>+SUM(DataEx!FX221)</f>
        <v>141936.14419131188</v>
      </c>
      <c r="N107" s="87">
        <f>+SUM(DataEx!FY221)</f>
        <v>160267.88329025259</v>
      </c>
      <c r="O107" s="87">
        <f>+SUM(DataEx!FZ221)</f>
        <v>122387.69127453606</v>
      </c>
      <c r="P107" s="87">
        <f>+SUM(DataEx!GA221)</f>
        <v>161793.16319870885</v>
      </c>
      <c r="Q107" s="87">
        <f>+SUM(DataEx!GB221)</f>
        <v>160631.62948311894</v>
      </c>
      <c r="R107" s="87">
        <f>+SUM(DataEx!GC221)</f>
        <v>268987.27918103465</v>
      </c>
      <c r="S107" s="112">
        <f t="shared" si="19"/>
        <v>1893798.3714287998</v>
      </c>
      <c r="T107" s="457">
        <f t="shared" si="20"/>
        <v>3.7670287657963514E-2</v>
      </c>
    </row>
    <row r="108" spans="1:21">
      <c r="A108" s="116" t="str">
        <f t="shared" si="16"/>
        <v>7114p</v>
      </c>
      <c r="B108" s="551" t="str">
        <f>+VLOOKUP(LEFT($A108,LEN(A108)-1)*1,Master!$D$28:$G$227,4,FALSE)</f>
        <v>Porez na dodatu vrijednost</v>
      </c>
      <c r="C108" s="552"/>
      <c r="D108" s="552"/>
      <c r="E108" s="552"/>
      <c r="F108" s="552"/>
      <c r="G108" s="87">
        <f>+SUM(DataEx!FR222)</f>
        <v>50030338.787693664</v>
      </c>
      <c r="H108" s="87">
        <f>+SUM(DataEx!FS222)</f>
        <v>40226724.69128225</v>
      </c>
      <c r="I108" s="87">
        <f>+SUM(DataEx!FT222)</f>
        <v>51494173.085536182</v>
      </c>
      <c r="J108" s="87">
        <f>+SUM(DataEx!FU222)</f>
        <v>56230397.238285325</v>
      </c>
      <c r="K108" s="87">
        <f>+SUM(DataEx!FV222)</f>
        <v>57541254.075762056</v>
      </c>
      <c r="L108" s="87">
        <f>+SUM(DataEx!FW222)</f>
        <v>54151638.146728054</v>
      </c>
      <c r="M108" s="87">
        <f>+SUM(DataEx!FX222)</f>
        <v>73039139.596671969</v>
      </c>
      <c r="N108" s="87">
        <f>+SUM(DataEx!FY222)</f>
        <v>73104235.871438459</v>
      </c>
      <c r="O108" s="87">
        <f>+SUM(DataEx!FZ222)</f>
        <v>72212989.907607689</v>
      </c>
      <c r="P108" s="87">
        <f>+SUM(DataEx!GA222)</f>
        <v>67208847.037182078</v>
      </c>
      <c r="Q108" s="87">
        <f>+SUM(DataEx!GB222)</f>
        <v>55844741.70897913</v>
      </c>
      <c r="R108" s="87">
        <f>+SUM(DataEx!GC222)</f>
        <v>58366039.987854265</v>
      </c>
      <c r="S108" s="112">
        <f t="shared" si="19"/>
        <v>709450520.13502109</v>
      </c>
      <c r="T108" s="457">
        <f t="shared" si="20"/>
        <v>14.111959105981761</v>
      </c>
    </row>
    <row r="109" spans="1:21">
      <c r="A109" s="116" t="str">
        <f t="shared" si="16"/>
        <v>7115p</v>
      </c>
      <c r="B109" s="551" t="str">
        <f>+VLOOKUP(LEFT($A109,LEN(A109)-1)*1,Master!$D$28:$G$227,4,FALSE)</f>
        <v>Akcize</v>
      </c>
      <c r="C109" s="552"/>
      <c r="D109" s="552"/>
      <c r="E109" s="552"/>
      <c r="F109" s="552"/>
      <c r="G109" s="87">
        <f>+SUM(DataEx!FR223)</f>
        <v>15582615.935145671</v>
      </c>
      <c r="H109" s="87">
        <f>+SUM(DataEx!FS223)</f>
        <v>13786728.708412785</v>
      </c>
      <c r="I109" s="87">
        <f>+SUM(DataEx!FT223)</f>
        <v>13922329.131337306</v>
      </c>
      <c r="J109" s="87">
        <f>+SUM(DataEx!FU223)</f>
        <v>17514781.558868464</v>
      </c>
      <c r="K109" s="87">
        <f>+SUM(DataEx!FV223)</f>
        <v>20060289.508355808</v>
      </c>
      <c r="L109" s="87">
        <f>+SUM(DataEx!FW223)</f>
        <v>19873285.982644927</v>
      </c>
      <c r="M109" s="87">
        <f>+SUM(DataEx!FX223)</f>
        <v>25530016.505225107</v>
      </c>
      <c r="N109" s="87">
        <f>+SUM(DataEx!FY223)</f>
        <v>30758150.572077803</v>
      </c>
      <c r="O109" s="87">
        <f>+SUM(DataEx!FZ223)</f>
        <v>28509300.373805836</v>
      </c>
      <c r="P109" s="87">
        <f>+SUM(DataEx!GA223)</f>
        <v>21428053.381139103</v>
      </c>
      <c r="Q109" s="87">
        <f>+SUM(DataEx!GB223)</f>
        <v>19472054.39091884</v>
      </c>
      <c r="R109" s="87">
        <f>+SUM(DataEx!GC223)</f>
        <v>18262634.566828799</v>
      </c>
      <c r="S109" s="112">
        <f t="shared" si="19"/>
        <v>244700240.61476046</v>
      </c>
      <c r="T109" s="457">
        <f t="shared" si="20"/>
        <v>4.8674286518560743</v>
      </c>
    </row>
    <row r="110" spans="1:21">
      <c r="A110" s="116" t="str">
        <f t="shared" si="16"/>
        <v>7116p</v>
      </c>
      <c r="B110" s="551" t="str">
        <f>+VLOOKUP(LEFT($A110,LEN(A110)-1)*1,Master!$D$28:$G$227,4,FALSE)</f>
        <v>Porez na međunarodnu trgovinu i transakcije</v>
      </c>
      <c r="C110" s="552"/>
      <c r="D110" s="552"/>
      <c r="E110" s="552"/>
      <c r="F110" s="552"/>
      <c r="G110" s="87">
        <f>+SUM(DataEx!FR224)</f>
        <v>1386941.7326399479</v>
      </c>
      <c r="H110" s="87">
        <f>+SUM(DataEx!FS224)</f>
        <v>1687520.1709283332</v>
      </c>
      <c r="I110" s="87">
        <f>+SUM(DataEx!FT224)</f>
        <v>2396502.7982573896</v>
      </c>
      <c r="J110" s="87">
        <f>+SUM(DataEx!FU224)</f>
        <v>2464332.484725228</v>
      </c>
      <c r="K110" s="87">
        <f>+SUM(DataEx!FV224)</f>
        <v>2435737.6143241315</v>
      </c>
      <c r="L110" s="87">
        <f>+SUM(DataEx!FW224)</f>
        <v>2419253.2694640565</v>
      </c>
      <c r="M110" s="87">
        <f>+SUM(DataEx!FX224)</f>
        <v>3005680.1409719805</v>
      </c>
      <c r="N110" s="87">
        <f>+SUM(DataEx!FY224)</f>
        <v>2714280.9962749984</v>
      </c>
      <c r="O110" s="87">
        <f>+SUM(DataEx!FZ224)</f>
        <v>2484992.7158025955</v>
      </c>
      <c r="P110" s="87">
        <f>+SUM(DataEx!GA224)</f>
        <v>2426179.0884626629</v>
      </c>
      <c r="Q110" s="87">
        <f>+SUM(DataEx!GB224)</f>
        <v>1969755.5171901861</v>
      </c>
      <c r="R110" s="87">
        <f>+SUM(DataEx!GC224)</f>
        <v>2374100.2770140865</v>
      </c>
      <c r="S110" s="112">
        <f t="shared" si="19"/>
        <v>27765276.806055594</v>
      </c>
      <c r="T110" s="457">
        <f t="shared" si="20"/>
        <v>0.55229003254342479</v>
      </c>
    </row>
    <row r="111" spans="1:21">
      <c r="A111" s="116" t="str">
        <f t="shared" si="16"/>
        <v>7118p</v>
      </c>
      <c r="B111" s="551" t="str">
        <f>+VLOOKUP(LEFT($A111,LEN(A111)-1)*1,Master!$D$28:$G$227,4,FALSE)</f>
        <v>Ostali državni porezi</v>
      </c>
      <c r="C111" s="552"/>
      <c r="D111" s="552"/>
      <c r="E111" s="552"/>
      <c r="F111" s="552"/>
      <c r="G111" s="87">
        <f>+SUM(DataEx!FR226)</f>
        <v>883154.56765277567</v>
      </c>
      <c r="H111" s="87">
        <f>+SUM(DataEx!FS226)</f>
        <v>1017176.4718698277</v>
      </c>
      <c r="I111" s="87">
        <f>+SUM(DataEx!FT226)</f>
        <v>938390.0894733076</v>
      </c>
      <c r="J111" s="87">
        <f>+SUM(DataEx!FU226)</f>
        <v>1068684.5015409975</v>
      </c>
      <c r="K111" s="87">
        <f>+SUM(DataEx!FV226)</f>
        <v>1018051.9707042454</v>
      </c>
      <c r="L111" s="87">
        <f>+SUM(DataEx!FW226)</f>
        <v>1082837.3169714699</v>
      </c>
      <c r="M111" s="87">
        <f>+SUM(DataEx!FX226)</f>
        <v>1161238.1341248986</v>
      </c>
      <c r="N111" s="87">
        <f>+SUM(DataEx!FY226)</f>
        <v>1187299.6025376567</v>
      </c>
      <c r="O111" s="87">
        <f>+SUM(DataEx!FZ226)</f>
        <v>1162606.9708882784</v>
      </c>
      <c r="P111" s="87">
        <f>+SUM(DataEx!GA226)</f>
        <v>1082043.8942438895</v>
      </c>
      <c r="Q111" s="87">
        <f>+SUM(DataEx!GB226)</f>
        <v>1132108.3815320772</v>
      </c>
      <c r="R111" s="87">
        <f>+SUM(DataEx!GC226)</f>
        <v>1041309.5772517719</v>
      </c>
      <c r="S111" s="112">
        <f t="shared" si="19"/>
        <v>12774901.478791194</v>
      </c>
      <c r="T111" s="457">
        <f t="shared" si="20"/>
        <v>0.25411058577747886</v>
      </c>
    </row>
    <row r="112" spans="1:21">
      <c r="A112" s="116" t="str">
        <f t="shared" si="16"/>
        <v>712p</v>
      </c>
      <c r="B112" s="553" t="str">
        <f>+VLOOKUP(LEFT($A112,LEN(A112)-1)*1,Master!$D$28:$G$227,4,FALSE)</f>
        <v>Doprinosi</v>
      </c>
      <c r="C112" s="554"/>
      <c r="D112" s="554"/>
      <c r="E112" s="554"/>
      <c r="F112" s="554"/>
      <c r="G112" s="81">
        <f>+SUM(G113:G116)</f>
        <v>15835723.169364264</v>
      </c>
      <c r="H112" s="81">
        <f t="shared" ref="H112:R112" si="21">+SUM(H113:H116)</f>
        <v>42050901.902156882</v>
      </c>
      <c r="I112" s="81">
        <f t="shared" si="21"/>
        <v>41165816.654906645</v>
      </c>
      <c r="J112" s="81">
        <f t="shared" si="21"/>
        <v>71460445.947101474</v>
      </c>
      <c r="K112" s="81">
        <f t="shared" si="21"/>
        <v>37646077.674470186</v>
      </c>
      <c r="L112" s="81">
        <f t="shared" si="21"/>
        <v>45454016.537137315</v>
      </c>
      <c r="M112" s="81">
        <f t="shared" si="21"/>
        <v>48845908.370285161</v>
      </c>
      <c r="N112" s="81">
        <f t="shared" si="21"/>
        <v>45961407.018496931</v>
      </c>
      <c r="O112" s="81">
        <f t="shared" si="21"/>
        <v>44527055.317223892</v>
      </c>
      <c r="P112" s="81">
        <f t="shared" si="21"/>
        <v>46718215.929809026</v>
      </c>
      <c r="Q112" s="81">
        <f t="shared" si="21"/>
        <v>44257264.346553147</v>
      </c>
      <c r="R112" s="82">
        <f t="shared" si="21"/>
        <v>85651782.334506199</v>
      </c>
      <c r="S112" s="113">
        <f t="shared" si="19"/>
        <v>569574615.20201111</v>
      </c>
      <c r="T112" s="458">
        <f t="shared" si="20"/>
        <v>11.329632510532713</v>
      </c>
    </row>
    <row r="113" spans="1:20">
      <c r="A113" s="116" t="str">
        <f t="shared" si="16"/>
        <v>7121p</v>
      </c>
      <c r="B113" s="551" t="str">
        <f>+VLOOKUP(LEFT($A113,LEN(A113)-1)*1,Master!$D$28:$G$227,4,FALSE)</f>
        <v>Doprinosi za penzijsko i invalidsko osiguranje</v>
      </c>
      <c r="C113" s="552"/>
      <c r="D113" s="552"/>
      <c r="E113" s="552"/>
      <c r="F113" s="552"/>
      <c r="G113" s="87">
        <f>+SUM(DataEx!FR228)</f>
        <v>9753677.1066540871</v>
      </c>
      <c r="H113" s="87">
        <f>+SUM(DataEx!FS228)</f>
        <v>25247995.638608895</v>
      </c>
      <c r="I113" s="87">
        <f>+SUM(DataEx!FT228)</f>
        <v>24560134.812409252</v>
      </c>
      <c r="J113" s="87">
        <f>+SUM(DataEx!FU228)</f>
        <v>43950798.51863493</v>
      </c>
      <c r="K113" s="87">
        <f>+SUM(DataEx!FV228)</f>
        <v>22692935.606279898</v>
      </c>
      <c r="L113" s="87">
        <f>+SUM(DataEx!FW228)</f>
        <v>27728025.490367297</v>
      </c>
      <c r="M113" s="87">
        <f>+SUM(DataEx!FX228)</f>
        <v>29734665.728275266</v>
      </c>
      <c r="N113" s="87">
        <f>+SUM(DataEx!FY228)</f>
        <v>28251243.506967958</v>
      </c>
      <c r="O113" s="87">
        <f>+SUM(DataEx!FZ228)</f>
        <v>27641975.548622753</v>
      </c>
      <c r="P113" s="87">
        <f>+SUM(DataEx!GA228)</f>
        <v>29323314.317518704</v>
      </c>
      <c r="Q113" s="87">
        <f>+SUM(DataEx!GB228)</f>
        <v>27964929.42093296</v>
      </c>
      <c r="R113" s="87">
        <f>+SUM(DataEx!GC228)</f>
        <v>54599579.934650965</v>
      </c>
      <c r="S113" s="112">
        <f t="shared" si="19"/>
        <v>351449275.62992293</v>
      </c>
      <c r="T113" s="457">
        <f t="shared" si="20"/>
        <v>6.9908156590997734</v>
      </c>
    </row>
    <row r="114" spans="1:20">
      <c r="A114" s="116" t="str">
        <f t="shared" si="16"/>
        <v>7122p</v>
      </c>
      <c r="B114" s="551" t="str">
        <f>+VLOOKUP(LEFT($A114,LEN(A114)-1)*1,Master!$D$28:$G$227,4,FALSE)</f>
        <v>Doprinosi za zdravstveno osiguranje</v>
      </c>
      <c r="C114" s="552"/>
      <c r="D114" s="552"/>
      <c r="E114" s="552"/>
      <c r="F114" s="552"/>
      <c r="G114" s="87">
        <f>+SUM(DataEx!FR229)</f>
        <v>5256146.905831675</v>
      </c>
      <c r="H114" s="87">
        <f>+SUM(DataEx!FS229)</f>
        <v>14597766.28354576</v>
      </c>
      <c r="I114" s="87">
        <f>+SUM(DataEx!FT229)</f>
        <v>14264533.110637551</v>
      </c>
      <c r="J114" s="87">
        <f>+SUM(DataEx!FU229)</f>
        <v>23884940.168937128</v>
      </c>
      <c r="K114" s="87">
        <f>+SUM(DataEx!FV229)</f>
        <v>12991990.821242537</v>
      </c>
      <c r="L114" s="87">
        <f>+SUM(DataEx!FW229)</f>
        <v>15373191.401835907</v>
      </c>
      <c r="M114" s="87">
        <f>+SUM(DataEx!FX229)</f>
        <v>16606376.199806731</v>
      </c>
      <c r="N114" s="87">
        <f>+SUM(DataEx!FY229)</f>
        <v>15310350.125251874</v>
      </c>
      <c r="O114" s="87">
        <f>+SUM(DataEx!FZ229)</f>
        <v>14498491.002978249</v>
      </c>
      <c r="P114" s="87">
        <f>+SUM(DataEx!GA229)</f>
        <v>14811904.639849145</v>
      </c>
      <c r="Q114" s="87">
        <f>+SUM(DataEx!GB229)</f>
        <v>13882878.988506734</v>
      </c>
      <c r="R114" s="87">
        <f>+SUM(DataEx!GC229)</f>
        <v>26337283.273071673</v>
      </c>
      <c r="S114" s="112">
        <f t="shared" si="19"/>
        <v>187815852.92149499</v>
      </c>
      <c r="T114" s="457">
        <f t="shared" si="20"/>
        <v>3.7359189410119744</v>
      </c>
    </row>
    <row r="115" spans="1:20">
      <c r="A115" s="116" t="str">
        <f t="shared" si="16"/>
        <v>7123p</v>
      </c>
      <c r="B115" s="551" t="str">
        <f>+VLOOKUP(LEFT($A115,LEN(A115)-1)*1,Master!$D$28:$G$227,4,FALSE)</f>
        <v>Doprinosi za osiguranje od nezaposlenosti</v>
      </c>
      <c r="C115" s="552"/>
      <c r="D115" s="552"/>
      <c r="E115" s="552"/>
      <c r="F115" s="552"/>
      <c r="G115" s="87">
        <f>+SUM(DataEx!FR230)</f>
        <v>473453.158457916</v>
      </c>
      <c r="H115" s="87">
        <f>+SUM(DataEx!FS230)</f>
        <v>1245019.9031552123</v>
      </c>
      <c r="I115" s="87">
        <f>+SUM(DataEx!FT230)</f>
        <v>1218679.9210013372</v>
      </c>
      <c r="J115" s="87">
        <f>+SUM(DataEx!FU230)</f>
        <v>1998933.8340953649</v>
      </c>
      <c r="K115" s="87">
        <f>+SUM(DataEx!FV230)</f>
        <v>1121012.6510790826</v>
      </c>
      <c r="L115" s="87">
        <f>+SUM(DataEx!FW230)</f>
        <v>1312015.54447653</v>
      </c>
      <c r="M115" s="87">
        <f>+SUM(DataEx!FX230)</f>
        <v>1413141.9482049055</v>
      </c>
      <c r="N115" s="87">
        <f>+SUM(DataEx!FY230)</f>
        <v>1348238.7551276963</v>
      </c>
      <c r="O115" s="87">
        <f>+SUM(DataEx!FZ230)</f>
        <v>1333394.0994209074</v>
      </c>
      <c r="P115" s="87">
        <f>+SUM(DataEx!GA230)</f>
        <v>1407047.2496787095</v>
      </c>
      <c r="Q115" s="87">
        <f>+SUM(DataEx!GB230)</f>
        <v>1322932.7166010505</v>
      </c>
      <c r="R115" s="87">
        <f>+SUM(DataEx!GC230)</f>
        <v>2554998.3125818875</v>
      </c>
      <c r="S115" s="112">
        <f t="shared" si="19"/>
        <v>16748868.093880599</v>
      </c>
      <c r="T115" s="457">
        <f t="shared" si="20"/>
        <v>0.33315831746425717</v>
      </c>
    </row>
    <row r="116" spans="1:20">
      <c r="A116" s="116" t="str">
        <f t="shared" si="16"/>
        <v>7124p</v>
      </c>
      <c r="B116" s="551" t="str">
        <f>+VLOOKUP(LEFT($A116,LEN(A116)-1)*1,Master!$D$28:$G$227,4,FALSE)</f>
        <v>Ostali doprinosi</v>
      </c>
      <c r="C116" s="552"/>
      <c r="D116" s="552"/>
      <c r="E116" s="552"/>
      <c r="F116" s="552"/>
      <c r="G116" s="87">
        <f>+SUM(DataEx!FR231)</f>
        <v>352445.99842058652</v>
      </c>
      <c r="H116" s="87">
        <f>+SUM(DataEx!FS231)</f>
        <v>960120.0768470125</v>
      </c>
      <c r="I116" s="87">
        <f>+SUM(DataEx!FT231)</f>
        <v>1122468.8108585002</v>
      </c>
      <c r="J116" s="87">
        <f>+SUM(DataEx!FU231)</f>
        <v>1625773.4254340553</v>
      </c>
      <c r="K116" s="87">
        <f>+SUM(DataEx!FV231)</f>
        <v>840138.59586867213</v>
      </c>
      <c r="L116" s="87">
        <f>+SUM(DataEx!FW231)</f>
        <v>1040784.1004575822</v>
      </c>
      <c r="M116" s="87">
        <f>+SUM(DataEx!FX231)</f>
        <v>1091724.493998257</v>
      </c>
      <c r="N116" s="87">
        <f>+SUM(DataEx!FY231)</f>
        <v>1051574.6311493963</v>
      </c>
      <c r="O116" s="87">
        <f>+SUM(DataEx!FZ231)</f>
        <v>1053194.6662019892</v>
      </c>
      <c r="P116" s="87">
        <f>+SUM(DataEx!GA231)</f>
        <v>1175949.7227624629</v>
      </c>
      <c r="Q116" s="87">
        <f>+SUM(DataEx!GB231)</f>
        <v>1086523.2205123967</v>
      </c>
      <c r="R116" s="87">
        <f>+SUM(DataEx!GC231)</f>
        <v>2159920.8142016884</v>
      </c>
      <c r="S116" s="112">
        <f t="shared" si="19"/>
        <v>13560618.556712599</v>
      </c>
      <c r="T116" s="457">
        <f t="shared" si="20"/>
        <v>0.26973959295670835</v>
      </c>
    </row>
    <row r="117" spans="1:20">
      <c r="A117" s="116" t="str">
        <f t="shared" si="16"/>
        <v>713p</v>
      </c>
      <c r="B117" s="562" t="str">
        <f>+VLOOKUP(LEFT($A117,LEN(A117)-1)*1,Master!$D$28:$G$227,4,FALSE)</f>
        <v>Takse</v>
      </c>
      <c r="C117" s="563"/>
      <c r="D117" s="563"/>
      <c r="E117" s="563"/>
      <c r="F117" s="563"/>
      <c r="G117" s="83">
        <f>+SUM(DataEx!FR232)</f>
        <v>838274.25244836276</v>
      </c>
      <c r="H117" s="83">
        <f>+SUM(DataEx!FS232)</f>
        <v>1031159.7172819173</v>
      </c>
      <c r="I117" s="83">
        <f>+SUM(DataEx!FT232)</f>
        <v>1058599.0247181079</v>
      </c>
      <c r="J117" s="83">
        <f>+SUM(DataEx!FU232)</f>
        <v>1278415.3274854394</v>
      </c>
      <c r="K117" s="83">
        <f>+SUM(DataEx!FV232)</f>
        <v>1186114.5213560322</v>
      </c>
      <c r="L117" s="83">
        <f>+SUM(DataEx!FW232)</f>
        <v>1223149.8772133829</v>
      </c>
      <c r="M117" s="83">
        <f>+SUM(DataEx!FX232)</f>
        <v>1820465.3980111273</v>
      </c>
      <c r="N117" s="83">
        <f>+SUM(DataEx!FY232)</f>
        <v>1567183.3935036326</v>
      </c>
      <c r="O117" s="83">
        <f>+SUM(DataEx!FZ232)</f>
        <v>1518874.003713707</v>
      </c>
      <c r="P117" s="83">
        <f>+SUM(DataEx!GA232)</f>
        <v>1325889.7849942853</v>
      </c>
      <c r="Q117" s="83">
        <f>+SUM(DataEx!GB232)</f>
        <v>984764.77375819325</v>
      </c>
      <c r="R117" s="83">
        <f>+SUM(DataEx!GC232)</f>
        <v>1304228.0724088144</v>
      </c>
      <c r="S117" s="113">
        <f t="shared" si="19"/>
        <v>15137118.146893002</v>
      </c>
      <c r="T117" s="458">
        <f t="shared" si="20"/>
        <v>0.30109836586026301</v>
      </c>
    </row>
    <row r="118" spans="1:20">
      <c r="A118" s="116" t="str">
        <f t="shared" si="16"/>
        <v>714p</v>
      </c>
      <c r="B118" s="562" t="str">
        <f>+VLOOKUP(LEFT($A118,LEN(A118)-1)*1,Master!$D$28:$G$227,4,FALSE)</f>
        <v>Naknade</v>
      </c>
      <c r="C118" s="563"/>
      <c r="D118" s="563"/>
      <c r="E118" s="563"/>
      <c r="F118" s="563"/>
      <c r="G118" s="83">
        <f>+SUM(DataEx!FR237)</f>
        <v>2127985.1400677105</v>
      </c>
      <c r="H118" s="83">
        <f>+SUM(DataEx!FS237)</f>
        <v>2815664.7061615512</v>
      </c>
      <c r="I118" s="83">
        <f>+SUM(DataEx!FT237)</f>
        <v>3702792.3992022369</v>
      </c>
      <c r="J118" s="83">
        <f>+SUM(DataEx!FU237)</f>
        <v>4622117.3107319139</v>
      </c>
      <c r="K118" s="83">
        <f>+SUM(DataEx!FV237)</f>
        <v>3096098.445869002</v>
      </c>
      <c r="L118" s="83">
        <f>+SUM(DataEx!FW237)</f>
        <v>3359690.6837037057</v>
      </c>
      <c r="M118" s="83">
        <f>+SUM(DataEx!FX237)</f>
        <v>4012029.6153947674</v>
      </c>
      <c r="N118" s="83">
        <f>+SUM(DataEx!FY237)</f>
        <v>3286215.8430469781</v>
      </c>
      <c r="O118" s="83">
        <f>+SUM(DataEx!FZ237)</f>
        <v>5654334.4343122868</v>
      </c>
      <c r="P118" s="83">
        <f>+SUM(DataEx!GA237)</f>
        <v>5777934.2539584497</v>
      </c>
      <c r="Q118" s="83">
        <f>+SUM(DataEx!GB237)</f>
        <v>5705295.0770046022</v>
      </c>
      <c r="R118" s="83">
        <f>+SUM(DataEx!GC237)</f>
        <v>77901626.409101993</v>
      </c>
      <c r="S118" s="113">
        <f t="shared" si="19"/>
        <v>122061784.31855521</v>
      </c>
      <c r="T118" s="458">
        <f t="shared" si="20"/>
        <v>2.4279789214599328</v>
      </c>
    </row>
    <row r="119" spans="1:20">
      <c r="A119" s="116" t="str">
        <f t="shared" si="16"/>
        <v>715p</v>
      </c>
      <c r="B119" s="562" t="str">
        <f>+VLOOKUP(LEFT($A119,LEN(A119)-1)*1,Master!$D$28:$G$227,4,FALSE)</f>
        <v>Ostali prihodi</v>
      </c>
      <c r="C119" s="563"/>
      <c r="D119" s="563"/>
      <c r="E119" s="563"/>
      <c r="F119" s="563"/>
      <c r="G119" s="83">
        <f>+SUM(DataEx!FR244)</f>
        <v>1330256.6509912466</v>
      </c>
      <c r="H119" s="83">
        <f>+SUM(DataEx!FS244)</f>
        <v>2455519.2816252089</v>
      </c>
      <c r="I119" s="83">
        <f>+SUM(DataEx!FT244)</f>
        <v>3531486.6926609674</v>
      </c>
      <c r="J119" s="83">
        <f>+SUM(DataEx!FU244)</f>
        <v>2559820.2618320761</v>
      </c>
      <c r="K119" s="83">
        <f>+SUM(DataEx!FV244)</f>
        <v>6350540.8870507348</v>
      </c>
      <c r="L119" s="83">
        <f>+SUM(DataEx!FW244)</f>
        <v>3812972.1399327824</v>
      </c>
      <c r="M119" s="83">
        <f>+SUM(DataEx!FX244)</f>
        <v>50910584.108463854</v>
      </c>
      <c r="N119" s="83">
        <f>+SUM(DataEx!FY244)</f>
        <v>3064596.0568633731</v>
      </c>
      <c r="O119" s="83">
        <f>+SUM(DataEx!FZ244)</f>
        <v>2335863.3949431945</v>
      </c>
      <c r="P119" s="83">
        <f>+SUM(DataEx!GA244)</f>
        <v>2676284.4099278194</v>
      </c>
      <c r="Q119" s="83">
        <f>+SUM(DataEx!GB244)</f>
        <v>2426469.1424762914</v>
      </c>
      <c r="R119" s="83">
        <f>+SUM(DataEx!GC244)</f>
        <v>4690123.8057052456</v>
      </c>
      <c r="S119" s="113">
        <f t="shared" si="19"/>
        <v>86144516.832472786</v>
      </c>
      <c r="T119" s="458">
        <f t="shared" si="20"/>
        <v>1.7135344386146198</v>
      </c>
    </row>
    <row r="120" spans="1:20">
      <c r="A120" s="116" t="str">
        <f t="shared" si="16"/>
        <v>73p</v>
      </c>
      <c r="B120" s="562" t="str">
        <f>+VLOOKUP(LEFT($A120,LEN(A120)-1)*1,Master!$D$28:$G$227,4,FALSE)</f>
        <v>Primici od otplate kredita i sredstva prenesena iz prethodne godine</v>
      </c>
      <c r="C120" s="563"/>
      <c r="D120" s="563"/>
      <c r="E120" s="563"/>
      <c r="F120" s="563"/>
      <c r="G120" s="83">
        <f>+SUM(DataEx!FR252)</f>
        <v>73937.02287171864</v>
      </c>
      <c r="H120" s="83">
        <f>+SUM(DataEx!FS252)</f>
        <v>404477.17367200274</v>
      </c>
      <c r="I120" s="83">
        <f>+SUM(DataEx!FT252)</f>
        <v>274940.89702216175</v>
      </c>
      <c r="J120" s="83">
        <f>+SUM(DataEx!FU252)</f>
        <v>9373366.9939747583</v>
      </c>
      <c r="K120" s="83">
        <f>+SUM(DataEx!FV252)</f>
        <v>864525.77272604418</v>
      </c>
      <c r="L120" s="83">
        <f>+SUM(DataEx!FW252)</f>
        <v>1388483.8816750895</v>
      </c>
      <c r="M120" s="83">
        <f>+SUM(DataEx!FX252)</f>
        <v>143951.6424026876</v>
      </c>
      <c r="N120" s="83">
        <f>+SUM(DataEx!FY252)</f>
        <v>1385329.832858559</v>
      </c>
      <c r="O120" s="83">
        <f>+SUM(DataEx!FZ252)</f>
        <v>196298.2666342413</v>
      </c>
      <c r="P120" s="83">
        <f>+SUM(DataEx!GA252)</f>
        <v>238698.26519018281</v>
      </c>
      <c r="Q120" s="83">
        <f>+SUM(DataEx!GB252)</f>
        <v>1545080.2961025378</v>
      </c>
      <c r="R120" s="83">
        <f>+SUM(DataEx!GC252)</f>
        <v>1784295.5729080152</v>
      </c>
      <c r="S120" s="113">
        <f t="shared" si="19"/>
        <v>17673385.618037995</v>
      </c>
      <c r="T120" s="458">
        <f t="shared" si="20"/>
        <v>0.3515482588673442</v>
      </c>
    </row>
    <row r="121" spans="1:20" ht="13.5" thickBot="1">
      <c r="A121" s="116" t="str">
        <f t="shared" si="16"/>
        <v>74p</v>
      </c>
      <c r="B121" s="564" t="str">
        <f>+VLOOKUP(LEFT($A121,LEN(A121)-1)*1,Master!$D$28:$G$227,4,FALSE)</f>
        <v>Donacije i transferi</v>
      </c>
      <c r="C121" s="565"/>
      <c r="D121" s="565"/>
      <c r="E121" s="565"/>
      <c r="F121" s="565"/>
      <c r="G121" s="83">
        <f>+SUM(DataEx!FR255)</f>
        <v>1020633.0174997598</v>
      </c>
      <c r="H121" s="83">
        <f>+SUM(DataEx!FS255)</f>
        <v>1586793.9118979024</v>
      </c>
      <c r="I121" s="83">
        <f>+SUM(DataEx!FT255)</f>
        <v>2466086.6494281176</v>
      </c>
      <c r="J121" s="83">
        <f>+SUM(DataEx!FU255)</f>
        <v>1994753.8066439503</v>
      </c>
      <c r="K121" s="83">
        <f>+SUM(DataEx!FV255)</f>
        <v>2202940.7343502743</v>
      </c>
      <c r="L121" s="83">
        <f>+SUM(DataEx!FW255)</f>
        <v>3279687.9321330618</v>
      </c>
      <c r="M121" s="83">
        <f>+SUM(DataEx!FX255)</f>
        <v>2618969.1946378555</v>
      </c>
      <c r="N121" s="83">
        <f>+SUM(DataEx!FY255)</f>
        <v>2931496.3146332828</v>
      </c>
      <c r="O121" s="83">
        <f>+SUM(DataEx!FZ255)</f>
        <v>4358936.8978506373</v>
      </c>
      <c r="P121" s="83">
        <f>+SUM(DataEx!GA255)</f>
        <v>3084629.7948894487</v>
      </c>
      <c r="Q121" s="83">
        <f>+SUM(DataEx!GB255)</f>
        <v>8677872.2426180262</v>
      </c>
      <c r="R121" s="83">
        <f>+SUM(DataEx!GC255)</f>
        <v>10413199.503417684</v>
      </c>
      <c r="S121" s="114">
        <f t="shared" si="19"/>
        <v>44636000</v>
      </c>
      <c r="T121" s="459">
        <f t="shared" si="20"/>
        <v>0.88787221769140501</v>
      </c>
    </row>
    <row r="122" spans="1:20" ht="13.5" thickBot="1">
      <c r="A122" s="116" t="str">
        <f t="shared" si="16"/>
        <v>4p</v>
      </c>
      <c r="B122" s="566" t="str">
        <f>+VLOOKUP(LEFT($A122,LEN(A122)-1)*1,Master!$D$28:$G$227,4,FALSE)</f>
        <v>Izdaci</v>
      </c>
      <c r="C122" s="567"/>
      <c r="D122" s="567"/>
      <c r="E122" s="567"/>
      <c r="F122" s="567"/>
      <c r="G122" s="93">
        <f t="shared" ref="G122:R122" si="22">+G123+G133+G139+SUM(G140:G144)</f>
        <v>183248022.56999999</v>
      </c>
      <c r="H122" s="93">
        <f t="shared" si="22"/>
        <v>185516550.24000001</v>
      </c>
      <c r="I122" s="93">
        <f t="shared" si="22"/>
        <v>201419720.75000003</v>
      </c>
      <c r="J122" s="93">
        <f t="shared" si="22"/>
        <v>188362392.50999999</v>
      </c>
      <c r="K122" s="93">
        <f t="shared" si="22"/>
        <v>165818497.27999997</v>
      </c>
      <c r="L122" s="93">
        <f t="shared" si="22"/>
        <v>171108266.16999999</v>
      </c>
      <c r="M122" s="93">
        <f t="shared" si="22"/>
        <v>173957445.42999998</v>
      </c>
      <c r="N122" s="93">
        <f t="shared" si="22"/>
        <v>164356526.47</v>
      </c>
      <c r="O122" s="93">
        <f t="shared" si="22"/>
        <v>167457675.06999999</v>
      </c>
      <c r="P122" s="93">
        <f t="shared" si="22"/>
        <v>177245726.50999999</v>
      </c>
      <c r="Q122" s="93">
        <f t="shared" si="22"/>
        <v>162510724.48000002</v>
      </c>
      <c r="R122" s="93">
        <f t="shared" si="22"/>
        <v>163318985.84000003</v>
      </c>
      <c r="S122" s="472">
        <f>+SUM(G122:R122)</f>
        <v>2104320533.3200002</v>
      </c>
      <c r="T122" s="473">
        <f t="shared" si="20"/>
        <v>41.857866714140798</v>
      </c>
    </row>
    <row r="123" spans="1:20">
      <c r="A123" s="116" t="str">
        <f t="shared" si="16"/>
        <v>41p</v>
      </c>
      <c r="B123" s="568" t="str">
        <f>+VLOOKUP(LEFT($A123,LEN(A123)-1)*1,Master!$D$28:$G$227,4,FALSE)</f>
        <v>Tekući izdaci</v>
      </c>
      <c r="C123" s="569"/>
      <c r="D123" s="569"/>
      <c r="E123" s="569"/>
      <c r="F123" s="569"/>
      <c r="G123" s="85">
        <f t="shared" ref="G123:R123" si="23">+SUM(G124:G132)</f>
        <v>73121776.390000001</v>
      </c>
      <c r="H123" s="85">
        <f t="shared" si="23"/>
        <v>71870828.99000001</v>
      </c>
      <c r="I123" s="85">
        <f t="shared" si="23"/>
        <v>95642253.130000025</v>
      </c>
      <c r="J123" s="85">
        <f t="shared" si="23"/>
        <v>87796650.030000016</v>
      </c>
      <c r="K123" s="85">
        <f t="shared" si="23"/>
        <v>64869388.919999987</v>
      </c>
      <c r="L123" s="85">
        <f t="shared" si="23"/>
        <v>69984443.599999994</v>
      </c>
      <c r="M123" s="85">
        <f t="shared" si="23"/>
        <v>73009274.849999994</v>
      </c>
      <c r="N123" s="85">
        <f t="shared" si="23"/>
        <v>65898586.389999993</v>
      </c>
      <c r="O123" s="85">
        <f t="shared" si="23"/>
        <v>66575045.359999999</v>
      </c>
      <c r="P123" s="85">
        <f t="shared" si="23"/>
        <v>81368521.700000003</v>
      </c>
      <c r="Q123" s="85">
        <f t="shared" si="23"/>
        <v>67724484.359999999</v>
      </c>
      <c r="R123" s="86">
        <f t="shared" si="23"/>
        <v>68615730.879999995</v>
      </c>
      <c r="S123" s="111">
        <f t="shared" si="19"/>
        <v>886476984.60000014</v>
      </c>
      <c r="T123" s="456">
        <f t="shared" si="20"/>
        <v>17.633262081037536</v>
      </c>
    </row>
    <row r="124" spans="1:20">
      <c r="A124" s="116" t="str">
        <f t="shared" si="16"/>
        <v>411p</v>
      </c>
      <c r="B124" s="551" t="str">
        <f>+VLOOKUP(LEFT($A124,LEN(A124)-1)*1,Master!$D$28:$G$227,4,FALSE)</f>
        <v>Bruto zarade i doprinosi na teret poslodavca</v>
      </c>
      <c r="C124" s="552"/>
      <c r="D124" s="552"/>
      <c r="E124" s="552"/>
      <c r="F124" s="552"/>
      <c r="G124" s="87">
        <f>+SUM(DataEx!FR264)</f>
        <v>42434580.240000002</v>
      </c>
      <c r="H124" s="87">
        <f>+SUM(DataEx!FS264)</f>
        <v>41847774.170000002</v>
      </c>
      <c r="I124" s="87">
        <f>+SUM(DataEx!FT264)</f>
        <v>41897572.5</v>
      </c>
      <c r="J124" s="87">
        <f>+SUM(DataEx!FU264)</f>
        <v>41897572.5</v>
      </c>
      <c r="K124" s="87">
        <f>+SUM(DataEx!FV264)</f>
        <v>41897572.5</v>
      </c>
      <c r="L124" s="87">
        <f>+SUM(DataEx!FW264)</f>
        <v>41897572.5</v>
      </c>
      <c r="M124" s="87">
        <f>+SUM(DataEx!FX264)</f>
        <v>41894572.5</v>
      </c>
      <c r="N124" s="87">
        <f>+SUM(DataEx!FY264)</f>
        <v>41416531.799999997</v>
      </c>
      <c r="O124" s="87">
        <f>+SUM(DataEx!FZ264)</f>
        <v>41894403.790000007</v>
      </c>
      <c r="P124" s="87">
        <f>+SUM(DataEx!GA264)</f>
        <v>41897572.5</v>
      </c>
      <c r="Q124" s="87">
        <f>+SUM(DataEx!GB264)</f>
        <v>41897572.5</v>
      </c>
      <c r="R124" s="87">
        <f>+SUM(DataEx!GC264)</f>
        <v>41897572.57</v>
      </c>
      <c r="S124" s="112">
        <f t="shared" si="19"/>
        <v>502770870.06999999</v>
      </c>
      <c r="T124" s="457">
        <f t="shared" si="20"/>
        <v>10.000812962624073</v>
      </c>
    </row>
    <row r="125" spans="1:20">
      <c r="A125" s="116" t="str">
        <f t="shared" si="16"/>
        <v>412p</v>
      </c>
      <c r="B125" s="551" t="str">
        <f>+VLOOKUP(LEFT($A125,LEN(A125)-1)*1,Master!$D$28:$G$227,4,FALSE)</f>
        <v>Ostala lična primanja</v>
      </c>
      <c r="C125" s="552"/>
      <c r="D125" s="552"/>
      <c r="E125" s="552"/>
      <c r="F125" s="552"/>
      <c r="G125" s="87">
        <f>+SUM(DataEx!FR270)</f>
        <v>1448675.27</v>
      </c>
      <c r="H125" s="87">
        <f>+SUM(DataEx!FS270)</f>
        <v>1561133.83</v>
      </c>
      <c r="I125" s="87">
        <f>+SUM(DataEx!FT270)</f>
        <v>1445828.82</v>
      </c>
      <c r="J125" s="87">
        <f>+SUM(DataEx!FU270)</f>
        <v>1391393.49</v>
      </c>
      <c r="K125" s="87">
        <f>+SUM(DataEx!FV270)</f>
        <v>1377640.0499999998</v>
      </c>
      <c r="L125" s="87">
        <f>+SUM(DataEx!FW270)</f>
        <v>1378631.17</v>
      </c>
      <c r="M125" s="87">
        <f>+SUM(DataEx!FX270)</f>
        <v>1433162.28</v>
      </c>
      <c r="N125" s="87">
        <f>+SUM(DataEx!FY270)</f>
        <v>1393806.43</v>
      </c>
      <c r="O125" s="87">
        <f>+SUM(DataEx!FZ270)</f>
        <v>1393671.53</v>
      </c>
      <c r="P125" s="87">
        <f>+SUM(DataEx!GA270)</f>
        <v>1395138.18</v>
      </c>
      <c r="Q125" s="87">
        <f>+SUM(DataEx!GB270)</f>
        <v>1394593.29</v>
      </c>
      <c r="R125" s="87">
        <f>+SUM(DataEx!GC270)</f>
        <v>1396820.3399999999</v>
      </c>
      <c r="S125" s="112">
        <f t="shared" si="19"/>
        <v>17010494.679999996</v>
      </c>
      <c r="T125" s="457">
        <f t="shared" si="20"/>
        <v>0.3383624347065024</v>
      </c>
    </row>
    <row r="126" spans="1:20">
      <c r="A126" s="116" t="str">
        <f t="shared" si="16"/>
        <v>413p</v>
      </c>
      <c r="B126" s="551" t="str">
        <f>+VLOOKUP(LEFT($A126,LEN(A126)-1)*1,Master!$D$28:$G$227,4,FALSE)</f>
        <v>Rashodi za materijal</v>
      </c>
      <c r="C126" s="552"/>
      <c r="D126" s="552"/>
      <c r="E126" s="552"/>
      <c r="F126" s="552"/>
      <c r="G126" s="87">
        <f>+SUM(DataEx!FR278)</f>
        <v>2913477.5999999996</v>
      </c>
      <c r="H126" s="87">
        <f>+SUM(DataEx!FS278)</f>
        <v>4599941.68</v>
      </c>
      <c r="I126" s="87">
        <f>+SUM(DataEx!FT278)</f>
        <v>2843521.78</v>
      </c>
      <c r="J126" s="87">
        <f>+SUM(DataEx!FU278)</f>
        <v>3026563.65</v>
      </c>
      <c r="K126" s="87">
        <f>+SUM(DataEx!FV278)</f>
        <v>2920958.79</v>
      </c>
      <c r="L126" s="87">
        <f>+SUM(DataEx!FW278)</f>
        <v>3043164.1899999995</v>
      </c>
      <c r="M126" s="87">
        <f>+SUM(DataEx!FX278)</f>
        <v>3045456.5199999996</v>
      </c>
      <c r="N126" s="87">
        <f>+SUM(DataEx!FY278)</f>
        <v>3251568.8699999996</v>
      </c>
      <c r="O126" s="87">
        <f>+SUM(DataEx!FZ278)</f>
        <v>3041875.55</v>
      </c>
      <c r="P126" s="87">
        <f>+SUM(DataEx!GA278)</f>
        <v>3030231.67</v>
      </c>
      <c r="Q126" s="87">
        <f>+SUM(DataEx!GB278)</f>
        <v>2979256.38</v>
      </c>
      <c r="R126" s="87">
        <f>+SUM(DataEx!GC278)</f>
        <v>2918296.34</v>
      </c>
      <c r="S126" s="112">
        <f t="shared" si="19"/>
        <v>37614313.019999996</v>
      </c>
      <c r="T126" s="457">
        <f t="shared" si="20"/>
        <v>0.74820108248960659</v>
      </c>
    </row>
    <row r="127" spans="1:20">
      <c r="A127" s="116" t="str">
        <f t="shared" si="16"/>
        <v>414p</v>
      </c>
      <c r="B127" s="551" t="str">
        <f>+VLOOKUP(LEFT($A127,LEN(A127)-1)*1,Master!$D$28:$G$227,4,FALSE)</f>
        <v>Rashodi za usluge</v>
      </c>
      <c r="C127" s="552"/>
      <c r="D127" s="552"/>
      <c r="E127" s="552"/>
      <c r="F127" s="552"/>
      <c r="G127" s="87">
        <f>+SUM(DataEx!FR285)</f>
        <v>8019348.2499999981</v>
      </c>
      <c r="H127" s="87">
        <f>+SUM(DataEx!FS285)</f>
        <v>8893323</v>
      </c>
      <c r="I127" s="87">
        <f>+SUM(DataEx!FT285)</f>
        <v>8029537.5599999996</v>
      </c>
      <c r="J127" s="87">
        <f>+SUM(DataEx!FU285)</f>
        <v>7480808.8299999991</v>
      </c>
      <c r="K127" s="87">
        <f>+SUM(DataEx!FV285)</f>
        <v>7364420.5999999996</v>
      </c>
      <c r="L127" s="87">
        <f>+SUM(DataEx!FW285)</f>
        <v>6977502.8499999996</v>
      </c>
      <c r="M127" s="87">
        <f>+SUM(DataEx!FX285)</f>
        <v>7618217.8999999994</v>
      </c>
      <c r="N127" s="87">
        <f>+SUM(DataEx!FY285)</f>
        <v>7591097.3899999997</v>
      </c>
      <c r="O127" s="87">
        <f>+SUM(DataEx!FZ285)</f>
        <v>7567244.7899999991</v>
      </c>
      <c r="P127" s="87">
        <f>+SUM(DataEx!GA285)</f>
        <v>7318936.6699999999</v>
      </c>
      <c r="Q127" s="87">
        <f>+SUM(DataEx!GB285)</f>
        <v>7329719.0700000003</v>
      </c>
      <c r="R127" s="87">
        <f>+SUM(DataEx!GC285)</f>
        <v>7250078.3400000008</v>
      </c>
      <c r="S127" s="112">
        <f t="shared" si="19"/>
        <v>91440235.25</v>
      </c>
      <c r="T127" s="457">
        <f t="shared" si="20"/>
        <v>1.8188736548445488</v>
      </c>
    </row>
    <row r="128" spans="1:20">
      <c r="A128" s="116" t="str">
        <f t="shared" si="16"/>
        <v>415p</v>
      </c>
      <c r="B128" s="551" t="str">
        <f>+VLOOKUP(LEFT($A128,LEN(A128)-1)*1,Master!$D$28:$G$227,4,FALSE)</f>
        <v>Rashodi za tekuće održavanje</v>
      </c>
      <c r="C128" s="552"/>
      <c r="D128" s="552"/>
      <c r="E128" s="552"/>
      <c r="F128" s="552"/>
      <c r="G128" s="87">
        <f>+SUM(DataEx!FR295)</f>
        <v>2286478.65</v>
      </c>
      <c r="H128" s="87">
        <f>+SUM(DataEx!FS295)</f>
        <v>2696315.32</v>
      </c>
      <c r="I128" s="87">
        <f>+SUM(DataEx!FT295)</f>
        <v>2201685.66</v>
      </c>
      <c r="J128" s="87">
        <f>+SUM(DataEx!FU295)</f>
        <v>2099351.77</v>
      </c>
      <c r="K128" s="87">
        <f>+SUM(DataEx!FV295)</f>
        <v>2095618.4400000002</v>
      </c>
      <c r="L128" s="87">
        <f>+SUM(DataEx!FW295)</f>
        <v>2114652.44</v>
      </c>
      <c r="M128" s="87">
        <f>+SUM(DataEx!FX295)</f>
        <v>2156960.7999999998</v>
      </c>
      <c r="N128" s="87">
        <f>+SUM(DataEx!FY295)</f>
        <v>2238795.79</v>
      </c>
      <c r="O128" s="87">
        <f>+SUM(DataEx!FZ295)</f>
        <v>2144222.69</v>
      </c>
      <c r="P128" s="87">
        <f>+SUM(DataEx!GA295)</f>
        <v>2082319.17</v>
      </c>
      <c r="Q128" s="87">
        <f>+SUM(DataEx!GB295)</f>
        <v>2095277.52</v>
      </c>
      <c r="R128" s="87">
        <f>+SUM(DataEx!GC295)</f>
        <v>2062841.6800000002</v>
      </c>
      <c r="S128" s="112">
        <f t="shared" si="19"/>
        <v>26274519.929999996</v>
      </c>
      <c r="T128" s="457">
        <f t="shared" si="20"/>
        <v>0.52263680166292037</v>
      </c>
    </row>
    <row r="129" spans="1:20">
      <c r="A129" s="116" t="str">
        <f t="shared" si="16"/>
        <v>416p</v>
      </c>
      <c r="B129" s="551" t="str">
        <f>+VLOOKUP(LEFT($A129,LEN(A129)-1)*1,Master!$D$28:$G$227,4,FALSE)</f>
        <v>Kamate</v>
      </c>
      <c r="C129" s="552"/>
      <c r="D129" s="552"/>
      <c r="E129" s="552"/>
      <c r="F129" s="552"/>
      <c r="G129" s="87">
        <f>+SUM(DataEx!FR299)</f>
        <v>7335723.4099999992</v>
      </c>
      <c r="H129" s="87">
        <f>+SUM(DataEx!FS299)</f>
        <v>928779.86</v>
      </c>
      <c r="I129" s="87">
        <f>+SUM(DataEx!FT299)</f>
        <v>28199649.48</v>
      </c>
      <c r="J129" s="87">
        <f>+SUM(DataEx!FU299)</f>
        <v>23249046.659999996</v>
      </c>
      <c r="K129" s="87">
        <f>+SUM(DataEx!FV299)</f>
        <v>1037535.54</v>
      </c>
      <c r="L129" s="87">
        <f>+SUM(DataEx!FW299)</f>
        <v>5389892.4699999997</v>
      </c>
      <c r="M129" s="87">
        <f>+SUM(DataEx!FX299)</f>
        <v>7774686.2800000003</v>
      </c>
      <c r="N129" s="87">
        <f>+SUM(DataEx!FY299)</f>
        <v>978609.86</v>
      </c>
      <c r="O129" s="87">
        <f>+SUM(DataEx!FZ299)</f>
        <v>2382646</v>
      </c>
      <c r="P129" s="87">
        <f>+SUM(DataEx!GA299)</f>
        <v>17563137.57</v>
      </c>
      <c r="Q129" s="87">
        <f>+SUM(DataEx!GB299)</f>
        <v>4162851.0300000003</v>
      </c>
      <c r="R129" s="87">
        <f>+SUM(DataEx!GC299)</f>
        <v>5247085.92</v>
      </c>
      <c r="S129" s="112">
        <f t="shared" si="19"/>
        <v>104249644.08</v>
      </c>
      <c r="T129" s="457">
        <f t="shared" si="20"/>
        <v>2.0736706399061124</v>
      </c>
    </row>
    <row r="130" spans="1:20">
      <c r="A130" s="116" t="str">
        <f t="shared" si="16"/>
        <v>417p</v>
      </c>
      <c r="B130" s="551" t="str">
        <f>+VLOOKUP(LEFT($A130,LEN(A130)-1)*1,Master!$D$28:$G$227,4,FALSE)</f>
        <v>Renta</v>
      </c>
      <c r="C130" s="552"/>
      <c r="D130" s="552"/>
      <c r="E130" s="552"/>
      <c r="F130" s="552"/>
      <c r="G130" s="87">
        <f>+SUM(DataEx!FR302)</f>
        <v>945137.55</v>
      </c>
      <c r="H130" s="87">
        <f>+SUM(DataEx!FS302)</f>
        <v>912063.00000000012</v>
      </c>
      <c r="I130" s="87">
        <f>+SUM(DataEx!FT302)</f>
        <v>901321.29</v>
      </c>
      <c r="J130" s="87">
        <f>+SUM(DataEx!FU302)</f>
        <v>900771.29</v>
      </c>
      <c r="K130" s="87">
        <f>+SUM(DataEx!FV302)</f>
        <v>900771.29</v>
      </c>
      <c r="L130" s="87">
        <f>+SUM(DataEx!FW302)</f>
        <v>900771.31</v>
      </c>
      <c r="M130" s="87">
        <f>+SUM(DataEx!FX302)</f>
        <v>905771.31000000017</v>
      </c>
      <c r="N130" s="87">
        <f>+SUM(DataEx!FY302)</f>
        <v>898771.30000000016</v>
      </c>
      <c r="O130" s="87">
        <f>+SUM(DataEx!FZ302)</f>
        <v>898756.30000000016</v>
      </c>
      <c r="P130" s="87">
        <f>+SUM(DataEx!GA302)</f>
        <v>895696.31000000017</v>
      </c>
      <c r="Q130" s="87">
        <f>+SUM(DataEx!GB302)</f>
        <v>885862.9800000001</v>
      </c>
      <c r="R130" s="87">
        <f>+SUM(DataEx!GC302)</f>
        <v>885862.83</v>
      </c>
      <c r="S130" s="112">
        <f t="shared" si="19"/>
        <v>10831556.760000002</v>
      </c>
      <c r="T130" s="457">
        <f t="shared" si="20"/>
        <v>0.21545475225270028</v>
      </c>
    </row>
    <row r="131" spans="1:20">
      <c r="A131" s="116" t="str">
        <f t="shared" si="16"/>
        <v>418p</v>
      </c>
      <c r="B131" s="551" t="str">
        <f>+VLOOKUP(LEFT($A131,LEN(A131)-1)*1,Master!$D$28:$G$227,4,FALSE)</f>
        <v>Subvencije</v>
      </c>
      <c r="C131" s="552"/>
      <c r="D131" s="552"/>
      <c r="E131" s="552"/>
      <c r="F131" s="552"/>
      <c r="G131" s="87">
        <f>+SUM(DataEx!FR306)</f>
        <v>3622778.29</v>
      </c>
      <c r="H131" s="87">
        <f>+SUM(DataEx!FS306)</f>
        <v>3639444.95</v>
      </c>
      <c r="I131" s="87">
        <f>+SUM(DataEx!FT306)</f>
        <v>3925861.62</v>
      </c>
      <c r="J131" s="87">
        <f>+SUM(DataEx!FU306)</f>
        <v>3925861.62</v>
      </c>
      <c r="K131" s="87">
        <f>+SUM(DataEx!FV306)</f>
        <v>3672111.62</v>
      </c>
      <c r="L131" s="87">
        <f>+SUM(DataEx!FW306)</f>
        <v>3472111.62</v>
      </c>
      <c r="M131" s="87">
        <f>+SUM(DataEx!FX306)</f>
        <v>3355444.96</v>
      </c>
      <c r="N131" s="87">
        <f>+SUM(DataEx!FY306)</f>
        <v>3355444.96</v>
      </c>
      <c r="O131" s="87">
        <f>+SUM(DataEx!FZ306)</f>
        <v>3455444.97</v>
      </c>
      <c r="P131" s="87">
        <f>+SUM(DataEx!GA306)</f>
        <v>3555444.97</v>
      </c>
      <c r="Q131" s="87">
        <f>+SUM(DataEx!GB306)</f>
        <v>3455444.97</v>
      </c>
      <c r="R131" s="87">
        <f>+SUM(DataEx!GC306)</f>
        <v>3307944.98</v>
      </c>
      <c r="S131" s="112">
        <f t="shared" si="19"/>
        <v>42743339.530000001</v>
      </c>
      <c r="T131" s="457">
        <f t="shared" si="20"/>
        <v>0.85022456447795047</v>
      </c>
    </row>
    <row r="132" spans="1:20">
      <c r="A132" s="116" t="str">
        <f t="shared" si="16"/>
        <v>419p</v>
      </c>
      <c r="B132" s="551" t="str">
        <f>+VLOOKUP(LEFT($A132,LEN(A132)-1)*1,Master!$D$28:$G$227,4,FALSE)</f>
        <v>Ostali izdaci</v>
      </c>
      <c r="C132" s="552"/>
      <c r="D132" s="552"/>
      <c r="E132" s="552"/>
      <c r="F132" s="552"/>
      <c r="G132" s="87">
        <f>+SUM(DataEx!FR310)</f>
        <v>4115577.13</v>
      </c>
      <c r="H132" s="87">
        <f>+SUM(DataEx!FS310)</f>
        <v>6792053.1799999997</v>
      </c>
      <c r="I132" s="87">
        <f>+SUM(DataEx!FT310)</f>
        <v>6197274.4199999999</v>
      </c>
      <c r="J132" s="87">
        <f>+SUM(DataEx!FU310)</f>
        <v>3825280.2199999997</v>
      </c>
      <c r="K132" s="87">
        <f>+SUM(DataEx!FV310)</f>
        <v>3602760.09</v>
      </c>
      <c r="L132" s="87">
        <f>+SUM(DataEx!FW310)</f>
        <v>4810145.05</v>
      </c>
      <c r="M132" s="87">
        <f>+SUM(DataEx!FX310)</f>
        <v>4825002.3</v>
      </c>
      <c r="N132" s="87">
        <f>+SUM(DataEx!FY310)</f>
        <v>4773959.99</v>
      </c>
      <c r="O132" s="87">
        <f>+SUM(DataEx!FZ310)</f>
        <v>3796779.7399999998</v>
      </c>
      <c r="P132" s="87">
        <f>+SUM(DataEx!GA310)</f>
        <v>3630044.6599999997</v>
      </c>
      <c r="Q132" s="87">
        <f>+SUM(DataEx!GB310)</f>
        <v>3523906.6199999996</v>
      </c>
      <c r="R132" s="87">
        <f>+SUM(DataEx!GC310)</f>
        <v>3649227.88</v>
      </c>
      <c r="S132" s="112">
        <f t="shared" si="19"/>
        <v>53542011.279999994</v>
      </c>
      <c r="T132" s="457">
        <f t="shared" si="20"/>
        <v>1.0650251880731205</v>
      </c>
    </row>
    <row r="133" spans="1:20">
      <c r="A133" s="116" t="str">
        <f t="shared" si="16"/>
        <v>42p</v>
      </c>
      <c r="B133" s="570" t="str">
        <f>+VLOOKUP(LEFT($A133,LEN(A133)-1)*1,Master!$D$28:$G$227,4,FALSE)</f>
        <v>Transferi za socijalnu zaštitu</v>
      </c>
      <c r="C133" s="571"/>
      <c r="D133" s="571"/>
      <c r="E133" s="571"/>
      <c r="F133" s="571"/>
      <c r="G133" s="84">
        <f t="shared" ref="G133:R133" si="24">+SUM(G134:G138)</f>
        <v>47723189.039999999</v>
      </c>
      <c r="H133" s="84">
        <f t="shared" si="24"/>
        <v>48997792.730000004</v>
      </c>
      <c r="I133" s="84">
        <f t="shared" si="24"/>
        <v>48715192.849999994</v>
      </c>
      <c r="J133" s="84">
        <f t="shared" si="24"/>
        <v>48715192.829999998</v>
      </c>
      <c r="K133" s="84">
        <f t="shared" si="24"/>
        <v>48715192.829999998</v>
      </c>
      <c r="L133" s="84">
        <f t="shared" si="24"/>
        <v>48715192.82</v>
      </c>
      <c r="M133" s="84">
        <f t="shared" si="24"/>
        <v>48715192.829999998</v>
      </c>
      <c r="N133" s="84">
        <f t="shared" si="24"/>
        <v>48715192.840000004</v>
      </c>
      <c r="O133" s="84">
        <f t="shared" si="24"/>
        <v>48715192.840000004</v>
      </c>
      <c r="P133" s="84">
        <f t="shared" si="24"/>
        <v>46644429.549999997</v>
      </c>
      <c r="Q133" s="84">
        <f t="shared" si="24"/>
        <v>46644429.880000003</v>
      </c>
      <c r="R133" s="84">
        <f t="shared" si="24"/>
        <v>46644429.670000009</v>
      </c>
      <c r="S133" s="113">
        <f t="shared" si="19"/>
        <v>577660620.71000004</v>
      </c>
      <c r="T133" s="458">
        <f t="shared" si="20"/>
        <v>11.490474423845802</v>
      </c>
    </row>
    <row r="134" spans="1:20">
      <c r="A134" s="116" t="str">
        <f t="shared" si="16"/>
        <v>421p</v>
      </c>
      <c r="B134" s="551" t="str">
        <f>+VLOOKUP(LEFT($A134,LEN(A134)-1)*1,Master!$D$28:$G$227,4,FALSE)</f>
        <v>Prava iz oblasti socijalne zaštite</v>
      </c>
      <c r="C134" s="552"/>
      <c r="D134" s="552"/>
      <c r="E134" s="552"/>
      <c r="F134" s="552"/>
      <c r="G134" s="87">
        <f>SUM(DataEx!FR321)</f>
        <v>6449804</v>
      </c>
      <c r="H134" s="87">
        <f>SUM(DataEx!FS321)</f>
        <v>7724407.6900000004</v>
      </c>
      <c r="I134" s="87">
        <f>SUM(DataEx!FT321)</f>
        <v>7441807.8099999996</v>
      </c>
      <c r="J134" s="87">
        <f>SUM(DataEx!FU321)</f>
        <v>7441807.79</v>
      </c>
      <c r="K134" s="87">
        <f>SUM(DataEx!FV321)</f>
        <v>7441807.79</v>
      </c>
      <c r="L134" s="87">
        <f>SUM(DataEx!FW321)</f>
        <v>7441807.7800000003</v>
      </c>
      <c r="M134" s="87">
        <f>SUM(DataEx!FX321)</f>
        <v>7441807.79</v>
      </c>
      <c r="N134" s="87">
        <f>SUM(DataEx!FY321)</f>
        <v>7441807.7999999998</v>
      </c>
      <c r="O134" s="87">
        <f>SUM(DataEx!FZ321)</f>
        <v>7441807.7999999998</v>
      </c>
      <c r="P134" s="87">
        <f>SUM(DataEx!GA321)</f>
        <v>5371044.5099999998</v>
      </c>
      <c r="Q134" s="87">
        <f>SUM(DataEx!GB321)</f>
        <v>5371044.8400000008</v>
      </c>
      <c r="R134" s="87">
        <f>SUM(DataEx!GC321)</f>
        <v>5371044.4000000004</v>
      </c>
      <c r="S134" s="112">
        <f t="shared" si="19"/>
        <v>82380000</v>
      </c>
      <c r="T134" s="457">
        <f t="shared" si="20"/>
        <v>1.638652954866429</v>
      </c>
    </row>
    <row r="135" spans="1:20">
      <c r="A135" s="116" t="str">
        <f t="shared" si="16"/>
        <v>422p</v>
      </c>
      <c r="B135" s="551" t="str">
        <f>+VLOOKUP(LEFT($A135,LEN(A135)-1)*1,Master!$D$28:$G$227,4,FALSE)</f>
        <v>Sredstva za tehnološke viškove</v>
      </c>
      <c r="C135" s="552"/>
      <c r="D135" s="552"/>
      <c r="E135" s="552"/>
      <c r="F135" s="552"/>
      <c r="G135" s="87">
        <f>SUM(DataEx!FR330)</f>
        <v>1873352</v>
      </c>
      <c r="H135" s="87">
        <f>SUM(DataEx!FS330)</f>
        <v>1873352</v>
      </c>
      <c r="I135" s="87">
        <f>SUM(DataEx!FT330)</f>
        <v>1873352</v>
      </c>
      <c r="J135" s="87">
        <f>SUM(DataEx!FU330)</f>
        <v>1873352</v>
      </c>
      <c r="K135" s="87">
        <f>SUM(DataEx!FV330)</f>
        <v>1873352</v>
      </c>
      <c r="L135" s="87">
        <f>SUM(DataEx!FW330)</f>
        <v>1873352</v>
      </c>
      <c r="M135" s="87">
        <f>SUM(DataEx!FX330)</f>
        <v>1873352</v>
      </c>
      <c r="N135" s="87">
        <f>SUM(DataEx!FY330)</f>
        <v>1873352</v>
      </c>
      <c r="O135" s="87">
        <f>SUM(DataEx!FZ330)</f>
        <v>1873352</v>
      </c>
      <c r="P135" s="87">
        <f>SUM(DataEx!GA330)</f>
        <v>1873352</v>
      </c>
      <c r="Q135" s="87">
        <f>SUM(DataEx!GB330)</f>
        <v>1873352</v>
      </c>
      <c r="R135" s="87">
        <f>SUM(DataEx!GC330)</f>
        <v>1873352.1700000002</v>
      </c>
      <c r="S135" s="112">
        <f t="shared" si="19"/>
        <v>22480224.170000002</v>
      </c>
      <c r="T135" s="457">
        <f t="shared" si="20"/>
        <v>0.44716297356433876</v>
      </c>
    </row>
    <row r="136" spans="1:20">
      <c r="A136" s="116" t="str">
        <f t="shared" si="16"/>
        <v>423p</v>
      </c>
      <c r="B136" s="551" t="str">
        <f>+VLOOKUP(LEFT($A136,LEN(A136)-1)*1,Master!$D$28:$G$227,4,FALSE)</f>
        <v>Prava iz oblasti penzijskog i invalidskog osiguranja</v>
      </c>
      <c r="C136" s="552"/>
      <c r="D136" s="552"/>
      <c r="E136" s="552"/>
      <c r="F136" s="552"/>
      <c r="G136" s="87">
        <f>SUM(DataEx!FR336)</f>
        <v>36847949.539999999</v>
      </c>
      <c r="H136" s="87">
        <f>SUM(DataEx!FS336)</f>
        <v>36847949.539999999</v>
      </c>
      <c r="I136" s="87">
        <f>SUM(DataEx!FT336)</f>
        <v>36847949.539999999</v>
      </c>
      <c r="J136" s="87">
        <f>SUM(DataEx!FU336)</f>
        <v>36847949.539999999</v>
      </c>
      <c r="K136" s="87">
        <f>SUM(DataEx!FV336)</f>
        <v>36847949.539999999</v>
      </c>
      <c r="L136" s="87">
        <f>SUM(DataEx!FW336)</f>
        <v>36847949.539999999</v>
      </c>
      <c r="M136" s="87">
        <f>SUM(DataEx!FX336)</f>
        <v>36847949.539999999</v>
      </c>
      <c r="N136" s="87">
        <f>SUM(DataEx!FY336)</f>
        <v>36847949.539999999</v>
      </c>
      <c r="O136" s="87">
        <f>SUM(DataEx!FZ336)</f>
        <v>36847949.539999999</v>
      </c>
      <c r="P136" s="87">
        <f>SUM(DataEx!GA336)</f>
        <v>36847949.539999999</v>
      </c>
      <c r="Q136" s="87">
        <f>SUM(DataEx!GB336)</f>
        <v>36847949.539999999</v>
      </c>
      <c r="R136" s="87">
        <f>SUM(DataEx!GC336)</f>
        <v>36847949.600000009</v>
      </c>
      <c r="S136" s="112">
        <f t="shared" si="19"/>
        <v>442175394.54000008</v>
      </c>
      <c r="T136" s="457">
        <f t="shared" si="20"/>
        <v>8.7954845451833013</v>
      </c>
    </row>
    <row r="137" spans="1:20">
      <c r="A137" s="116" t="str">
        <f t="shared" si="16"/>
        <v>424p</v>
      </c>
      <c r="B137" s="551" t="str">
        <f>+VLOOKUP(LEFT($A137,LEN(A137)-1)*1,Master!$D$28:$G$227,4,FALSE)</f>
        <v>Ostala prava iz oblasti zdravstvene zaštite</v>
      </c>
      <c r="C137" s="552"/>
      <c r="D137" s="552"/>
      <c r="E137" s="552"/>
      <c r="F137" s="552"/>
      <c r="G137" s="87">
        <f>SUM(DataEx!FR344)</f>
        <v>1666666.75</v>
      </c>
      <c r="H137" s="87">
        <f>SUM(DataEx!FS344)</f>
        <v>1666666.75</v>
      </c>
      <c r="I137" s="87">
        <f>SUM(DataEx!FT344)</f>
        <v>1666666.75</v>
      </c>
      <c r="J137" s="87">
        <f>SUM(DataEx!FU344)</f>
        <v>1666666.75</v>
      </c>
      <c r="K137" s="87">
        <f>SUM(DataEx!FV344)</f>
        <v>1666666.75</v>
      </c>
      <c r="L137" s="87">
        <f>SUM(DataEx!FW344)</f>
        <v>1666666.75</v>
      </c>
      <c r="M137" s="87">
        <f>SUM(DataEx!FX344)</f>
        <v>1666666.75</v>
      </c>
      <c r="N137" s="87">
        <f>SUM(DataEx!FY344)</f>
        <v>1666666.75</v>
      </c>
      <c r="O137" s="87">
        <f>SUM(DataEx!FZ344)</f>
        <v>1666666.75</v>
      </c>
      <c r="P137" s="87">
        <f>SUM(DataEx!GA344)</f>
        <v>1666666.75</v>
      </c>
      <c r="Q137" s="87">
        <f>SUM(DataEx!GB344)</f>
        <v>1666666.75</v>
      </c>
      <c r="R137" s="87">
        <f>SUM(DataEx!GC344)</f>
        <v>1666666.75</v>
      </c>
      <c r="S137" s="112">
        <f t="shared" si="19"/>
        <v>20000001</v>
      </c>
      <c r="T137" s="457">
        <f t="shared" si="20"/>
        <v>0.3978278797764207</v>
      </c>
    </row>
    <row r="138" spans="1:20">
      <c r="A138" s="116" t="str">
        <f t="shared" si="16"/>
        <v>425p</v>
      </c>
      <c r="B138" s="551" t="str">
        <f>+VLOOKUP(LEFT($A138,LEN(A138)-1)*1,Master!$D$28:$G$227,4,FALSE)</f>
        <v>Ostala prava iz zdravstvenog osiguranja</v>
      </c>
      <c r="C138" s="552"/>
      <c r="D138" s="552"/>
      <c r="E138" s="552"/>
      <c r="F138" s="552"/>
      <c r="G138" s="87">
        <f>SUM(DataEx!FR346)</f>
        <v>885416.75</v>
      </c>
      <c r="H138" s="87">
        <f>SUM(DataEx!FS346)</f>
        <v>885416.75</v>
      </c>
      <c r="I138" s="87">
        <f>SUM(DataEx!FT346)</f>
        <v>885416.75</v>
      </c>
      <c r="J138" s="87">
        <f>SUM(DataEx!FU346)</f>
        <v>885416.75</v>
      </c>
      <c r="K138" s="87">
        <f>SUM(DataEx!FV346)</f>
        <v>885416.75</v>
      </c>
      <c r="L138" s="87">
        <f>SUM(DataEx!FW346)</f>
        <v>885416.75</v>
      </c>
      <c r="M138" s="87">
        <f>SUM(DataEx!FX346)</f>
        <v>885416.75</v>
      </c>
      <c r="N138" s="87">
        <f>SUM(DataEx!FY346)</f>
        <v>885416.75</v>
      </c>
      <c r="O138" s="87">
        <f>SUM(DataEx!FZ346)</f>
        <v>885416.75</v>
      </c>
      <c r="P138" s="87">
        <f>SUM(DataEx!GA346)</f>
        <v>885416.75</v>
      </c>
      <c r="Q138" s="87">
        <f>SUM(DataEx!GB346)</f>
        <v>885416.75</v>
      </c>
      <c r="R138" s="87">
        <f>SUM(DataEx!GC346)</f>
        <v>885416.75</v>
      </c>
      <c r="S138" s="112">
        <f t="shared" si="19"/>
        <v>10625001</v>
      </c>
      <c r="T138" s="457">
        <f t="shared" si="20"/>
        <v>0.21134607045531401</v>
      </c>
    </row>
    <row r="139" spans="1:20">
      <c r="A139" s="116" t="str">
        <f t="shared" si="16"/>
        <v>43p</v>
      </c>
      <c r="B139" s="576" t="str">
        <f>+VLOOKUP(LEFT($A139,LEN(A139)-1)*1,Master!$D$28:$G$227,4,FALSE)</f>
        <v xml:space="preserve">Transferi institucijama, pojedincima, nevladinom i javnom sektoru </v>
      </c>
      <c r="C139" s="577"/>
      <c r="D139" s="577"/>
      <c r="E139" s="577"/>
      <c r="F139" s="577"/>
      <c r="G139" s="83">
        <f>SUM(DataEx!FR350)</f>
        <v>31948493.089999996</v>
      </c>
      <c r="H139" s="83">
        <f>SUM(DataEx!FS350)</f>
        <v>31441965.730000004</v>
      </c>
      <c r="I139" s="83">
        <f>SUM(DataEx!FT350)</f>
        <v>26207657.279999997</v>
      </c>
      <c r="J139" s="83">
        <f>SUM(DataEx!FU350)</f>
        <v>22319102.07</v>
      </c>
      <c r="K139" s="83">
        <f>SUM(DataEx!FV350)</f>
        <v>22373307.649999999</v>
      </c>
      <c r="L139" s="83">
        <f>SUM(DataEx!FW350)</f>
        <v>22652165.879999999</v>
      </c>
      <c r="M139" s="83">
        <f>SUM(DataEx!FX350)</f>
        <v>21963404.309999999</v>
      </c>
      <c r="N139" s="83">
        <f>SUM(DataEx!FY350)</f>
        <v>20219844.279999997</v>
      </c>
      <c r="O139" s="83">
        <f>SUM(DataEx!FZ350)</f>
        <v>22297775.369999997</v>
      </c>
      <c r="P139" s="83">
        <f>SUM(DataEx!GA350)</f>
        <v>19929669.639999997</v>
      </c>
      <c r="Q139" s="83">
        <f>SUM(DataEx!GB350)</f>
        <v>18914091.279999997</v>
      </c>
      <c r="R139" s="83">
        <f>SUM(DataEx!GC350)</f>
        <v>18836341.310000002</v>
      </c>
      <c r="S139" s="113">
        <f>+SUM(G139:R139)</f>
        <v>279103817.88999999</v>
      </c>
      <c r="T139" s="458">
        <f t="shared" si="20"/>
        <v>5.5517637278459606</v>
      </c>
    </row>
    <row r="140" spans="1:20">
      <c r="A140" s="116" t="str">
        <f t="shared" si="16"/>
        <v>44p</v>
      </c>
      <c r="B140" s="576" t="str">
        <f>+VLOOKUP(LEFT($A140,LEN(A140)-1)*1,Master!$D$28:$G$227,4,FALSE)</f>
        <v>Kapitalni izdaci</v>
      </c>
      <c r="C140" s="577"/>
      <c r="D140" s="577"/>
      <c r="E140" s="577"/>
      <c r="F140" s="577"/>
      <c r="G140" s="83">
        <f>SUM(DataEx!FR368)</f>
        <v>21519942.029999997</v>
      </c>
      <c r="H140" s="83">
        <f>SUM(DataEx!FS368)</f>
        <v>24306340.929999996</v>
      </c>
      <c r="I140" s="83">
        <f>SUM(DataEx!FT368)</f>
        <v>21977496.549999997</v>
      </c>
      <c r="J140" s="83">
        <f>SUM(DataEx!FU368)</f>
        <v>20664326.639999997</v>
      </c>
      <c r="K140" s="83">
        <f>SUM(DataEx!FV368)</f>
        <v>20988486.939999994</v>
      </c>
      <c r="L140" s="83">
        <f>SUM(DataEx!FW368)</f>
        <v>20884342.929999996</v>
      </c>
      <c r="M140" s="83">
        <f>SUM(DataEx!FX368)</f>
        <v>21398452.499999996</v>
      </c>
      <c r="N140" s="83">
        <f>SUM(DataEx!FY368)</f>
        <v>20656782.02</v>
      </c>
      <c r="O140" s="83">
        <f>SUM(DataEx!FZ368)</f>
        <v>21003540.559999999</v>
      </c>
      <c r="P140" s="83">
        <f>SUM(DataEx!GA368)</f>
        <v>20436984.68</v>
      </c>
      <c r="Q140" s="83">
        <f>SUM(DataEx!GB368)</f>
        <v>20361598.02</v>
      </c>
      <c r="R140" s="83">
        <f>SUM(DataEx!GC368)</f>
        <v>20355363.090000004</v>
      </c>
      <c r="S140" s="113">
        <f t="shared" si="19"/>
        <v>254553656.89000002</v>
      </c>
      <c r="T140" s="458">
        <f t="shared" si="20"/>
        <v>5.063426827322818</v>
      </c>
    </row>
    <row r="141" spans="1:20">
      <c r="A141" s="116" t="str">
        <f t="shared" si="16"/>
        <v>451p</v>
      </c>
      <c r="B141" s="572" t="str">
        <f>+VLOOKUP(LEFT($A141,LEN(A141)-1)*1,Master!$D$28:$G$227,4,FALSE)</f>
        <v>Pozajmice i krediti</v>
      </c>
      <c r="C141" s="573"/>
      <c r="D141" s="573"/>
      <c r="E141" s="573"/>
      <c r="F141" s="573"/>
      <c r="G141" s="87">
        <f>SUM(DataEx!FR378)</f>
        <v>140000.09</v>
      </c>
      <c r="H141" s="87">
        <f>SUM(DataEx!FS378)</f>
        <v>140000.09</v>
      </c>
      <c r="I141" s="87">
        <f>SUM(DataEx!FT378)</f>
        <v>140000.09</v>
      </c>
      <c r="J141" s="87">
        <f>SUM(DataEx!FU378)</f>
        <v>140000.09</v>
      </c>
      <c r="K141" s="87">
        <f>SUM(DataEx!FV378)</f>
        <v>140000.09</v>
      </c>
      <c r="L141" s="87">
        <f>SUM(DataEx!FW378)</f>
        <v>140000.09</v>
      </c>
      <c r="M141" s="87">
        <f>SUM(DataEx!FX378)</f>
        <v>140000.09</v>
      </c>
      <c r="N141" s="87">
        <f>SUM(DataEx!FY378)</f>
        <v>140000.09</v>
      </c>
      <c r="O141" s="87">
        <f>SUM(DataEx!FZ378)</f>
        <v>140000.09</v>
      </c>
      <c r="P141" s="87">
        <f>SUM(DataEx!GA378)</f>
        <v>140000.09</v>
      </c>
      <c r="Q141" s="87">
        <f>SUM(DataEx!GB378)</f>
        <v>140000.09</v>
      </c>
      <c r="R141" s="87">
        <f>SUM(DataEx!GC378)</f>
        <v>140000.01</v>
      </c>
      <c r="S141" s="112">
        <f t="shared" si="19"/>
        <v>1680001.0000000002</v>
      </c>
      <c r="T141" s="457">
        <f t="shared" si="20"/>
        <v>3.3417560121735329E-2</v>
      </c>
    </row>
    <row r="142" spans="1:20">
      <c r="A142" s="116" t="str">
        <f t="shared" si="16"/>
        <v>47p</v>
      </c>
      <c r="B142" s="572" t="str">
        <f>+VLOOKUP(LEFT($A142,LEN(A142)-1)*1,Master!$D$28:$G$227,4,FALSE)</f>
        <v>Rezerve</v>
      </c>
      <c r="C142" s="573"/>
      <c r="D142" s="573"/>
      <c r="E142" s="573"/>
      <c r="F142" s="573"/>
      <c r="G142" s="87">
        <f>SUM(DataEx!FR393)</f>
        <v>7375000</v>
      </c>
      <c r="H142" s="87">
        <f>SUM(DataEx!FS393)</f>
        <v>7375000</v>
      </c>
      <c r="I142" s="87">
        <f>SUM(DataEx!FT393)</f>
        <v>7375000</v>
      </c>
      <c r="J142" s="87">
        <f>SUM(DataEx!FU393)</f>
        <v>7375000</v>
      </c>
      <c r="K142" s="87">
        <f>SUM(DataEx!FV393)</f>
        <v>7375000</v>
      </c>
      <c r="L142" s="87">
        <f>SUM(DataEx!FW393)</f>
        <v>7375000</v>
      </c>
      <c r="M142" s="87">
        <f>SUM(DataEx!FX393)</f>
        <v>7375000</v>
      </c>
      <c r="N142" s="87">
        <f>SUM(DataEx!FY393)</f>
        <v>7375000</v>
      </c>
      <c r="O142" s="87">
        <f>SUM(DataEx!FZ393)</f>
        <v>7375000</v>
      </c>
      <c r="P142" s="87">
        <f>SUM(DataEx!GA393)</f>
        <v>7375000</v>
      </c>
      <c r="Q142" s="87">
        <f>SUM(DataEx!GB393)</f>
        <v>7375000</v>
      </c>
      <c r="R142" s="87">
        <f>SUM(DataEx!GC393)</f>
        <v>7375000</v>
      </c>
      <c r="S142" s="112">
        <f t="shared" si="19"/>
        <v>88500000</v>
      </c>
      <c r="T142" s="457">
        <f t="shared" si="20"/>
        <v>1.7603882799912478</v>
      </c>
    </row>
    <row r="143" spans="1:20">
      <c r="A143" s="116" t="str">
        <f t="shared" si="16"/>
        <v>462p</v>
      </c>
      <c r="B143" s="572" t="str">
        <f>+VLOOKUP(LEFT($A143,LEN(A143)-1)*1,Master!$D$28:$G$227,4,FALSE)</f>
        <v>Otplata garancija</v>
      </c>
      <c r="C143" s="573"/>
      <c r="D143" s="573"/>
      <c r="E143" s="573"/>
      <c r="F143" s="573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57">
        <f t="shared" si="20"/>
        <v>0</v>
      </c>
    </row>
    <row r="144" spans="1:20">
      <c r="A144" s="117" t="str">
        <f t="shared" si="16"/>
        <v>4630p</v>
      </c>
      <c r="B144" s="572" t="str">
        <f>+VLOOKUP(LEFT($A144,LEN(A144)-1)*1,Master!$D$28:$G$227,4,FALSE)</f>
        <v>Otplata obaveza iz prethodnog perioda</v>
      </c>
      <c r="C144" s="573"/>
      <c r="D144" s="573"/>
      <c r="E144" s="573"/>
      <c r="F144" s="573"/>
      <c r="G144" s="96">
        <f>SUM(DataEx!FR392)</f>
        <v>1419621.9300000002</v>
      </c>
      <c r="H144" s="96">
        <f>SUM(DataEx!FS392)</f>
        <v>1384621.77</v>
      </c>
      <c r="I144" s="96">
        <f>SUM(DataEx!FT392)</f>
        <v>1362120.85</v>
      </c>
      <c r="J144" s="96">
        <f>SUM(DataEx!FU392)</f>
        <v>1352120.85</v>
      </c>
      <c r="K144" s="96">
        <f>SUM(DataEx!FV392)</f>
        <v>1357120.85</v>
      </c>
      <c r="L144" s="96">
        <f>SUM(DataEx!FW392)</f>
        <v>1357120.85</v>
      </c>
      <c r="M144" s="96">
        <f>SUM(DataEx!FX392)</f>
        <v>1356120.85</v>
      </c>
      <c r="N144" s="96">
        <f>SUM(DataEx!FY392)</f>
        <v>1351120.85</v>
      </c>
      <c r="O144" s="96">
        <f>SUM(DataEx!FZ392)</f>
        <v>1351120.85</v>
      </c>
      <c r="P144" s="96">
        <f>SUM(DataEx!GA392)</f>
        <v>1351120.85</v>
      </c>
      <c r="Q144" s="96">
        <f>SUM(DataEx!GB392)</f>
        <v>1351120.85</v>
      </c>
      <c r="R144" s="96">
        <f>SUM(DataEx!GC392)</f>
        <v>1352120.8800000001</v>
      </c>
      <c r="S144" s="103">
        <f>+SUM(G144:R144)</f>
        <v>16345452.229999999</v>
      </c>
      <c r="T144" s="465">
        <f t="shared" si="20"/>
        <v>0.32513381397569269</v>
      </c>
    </row>
    <row r="145" spans="1:20" ht="13.5" thickBot="1">
      <c r="A145" s="116">
        <v>1005</v>
      </c>
      <c r="B145" s="572" t="s">
        <v>687</v>
      </c>
      <c r="C145" s="573"/>
      <c r="D145" s="573"/>
      <c r="E145" s="573"/>
      <c r="F145" s="573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62">
        <f t="shared" si="20"/>
        <v>0</v>
      </c>
    </row>
    <row r="146" spans="1:20" ht="13.5" thickBot="1">
      <c r="A146" s="117" t="str">
        <f>+CONCATENATE(A53,"p")</f>
        <v>1000p</v>
      </c>
      <c r="B146" s="574" t="str">
        <f>+VLOOKUP(LEFT($A146,LEN(A146)-1)*1,Master!$D$28:$G$224,4,FALSE)</f>
        <v>Suficit / deficit</v>
      </c>
      <c r="C146" s="575"/>
      <c r="D146" s="575"/>
      <c r="E146" s="575"/>
      <c r="F146" s="575"/>
      <c r="G146" s="93">
        <f t="shared" ref="G146:R146" si="25">+G103-G122</f>
        <v>-89152689.72538729</v>
      </c>
      <c r="H146" s="93">
        <f t="shared" si="25"/>
        <v>-66871141.063188151</v>
      </c>
      <c r="I146" s="93">
        <f t="shared" si="25"/>
        <v>-47825569.403870791</v>
      </c>
      <c r="J146" s="93">
        <f t="shared" si="25"/>
        <v>16479473.973976254</v>
      </c>
      <c r="K146" s="93">
        <f t="shared" si="25"/>
        <v>-18061812.594957471</v>
      </c>
      <c r="L146" s="93">
        <f t="shared" si="25"/>
        <v>-20934393.875138968</v>
      </c>
      <c r="M146" s="93">
        <f t="shared" si="25"/>
        <v>53687721.242806733</v>
      </c>
      <c r="N146" s="93">
        <f t="shared" si="25"/>
        <v>15486242.905834883</v>
      </c>
      <c r="O146" s="93">
        <f t="shared" si="25"/>
        <v>8315479.6662658155</v>
      </c>
      <c r="P146" s="93">
        <f t="shared" si="25"/>
        <v>-13554578.33789739</v>
      </c>
      <c r="Q146" s="93">
        <f t="shared" si="25"/>
        <v>-9412570.994058907</v>
      </c>
      <c r="R146" s="93">
        <f t="shared" si="25"/>
        <v>121883589.03680706</v>
      </c>
      <c r="S146" s="106">
        <f t="shared" si="19"/>
        <v>-49960249.168808222</v>
      </c>
      <c r="T146" s="463">
        <f t="shared" si="20"/>
        <v>-0.99377895030748553</v>
      </c>
    </row>
    <row r="147" spans="1:20" ht="13.5" thickBot="1">
      <c r="A147" s="117" t="str">
        <f>+CONCATENATE(A54,"p")</f>
        <v>1001p</v>
      </c>
      <c r="B147" s="580" t="str">
        <f>+VLOOKUP(LEFT($A147,LEN(A147)-1)*1,Master!$D$28:$G$224,4,FALSE)</f>
        <v>Primarni suficit/deficit</v>
      </c>
      <c r="C147" s="581"/>
      <c r="D147" s="581"/>
      <c r="E147" s="581"/>
      <c r="F147" s="581"/>
      <c r="G147" s="94">
        <f t="shared" ref="G147:R147" si="26">+G146+G129</f>
        <v>-81816966.315387294</v>
      </c>
      <c r="H147" s="94">
        <f t="shared" si="26"/>
        <v>-65942361.203188151</v>
      </c>
      <c r="I147" s="94">
        <f t="shared" si="26"/>
        <v>-19625919.923870791</v>
      </c>
      <c r="J147" s="94">
        <f t="shared" si="26"/>
        <v>39728520.633976251</v>
      </c>
      <c r="K147" s="94">
        <f t="shared" si="26"/>
        <v>-17024277.054957472</v>
      </c>
      <c r="L147" s="94">
        <f t="shared" si="26"/>
        <v>-15544501.405138969</v>
      </c>
      <c r="M147" s="94">
        <f t="shared" si="26"/>
        <v>61462407.522806734</v>
      </c>
      <c r="N147" s="94">
        <f t="shared" si="26"/>
        <v>16464852.765834883</v>
      </c>
      <c r="O147" s="94">
        <f t="shared" si="26"/>
        <v>10698125.666265815</v>
      </c>
      <c r="P147" s="94">
        <f t="shared" si="26"/>
        <v>4008559.2321026102</v>
      </c>
      <c r="Q147" s="94">
        <f t="shared" si="26"/>
        <v>-5249719.9640589068</v>
      </c>
      <c r="R147" s="94">
        <f t="shared" si="26"/>
        <v>127130674.95680706</v>
      </c>
      <c r="S147" s="106">
        <f t="shared" si="19"/>
        <v>54289394.911191776</v>
      </c>
      <c r="T147" s="463">
        <f t="shared" si="20"/>
        <v>1.079891689598627</v>
      </c>
    </row>
    <row r="148" spans="1:20">
      <c r="A148" s="117" t="str">
        <f>+CONCATENATE(A55,"p")</f>
        <v>46p</v>
      </c>
      <c r="B148" s="570" t="str">
        <f>+VLOOKUP(LEFT($A148,LEN(A148)-1)*1,Master!$D$28:$G$224,4,FALSE)</f>
        <v>Otplata dugova</v>
      </c>
      <c r="C148" s="571"/>
      <c r="D148" s="571"/>
      <c r="E148" s="571"/>
      <c r="F148" s="571"/>
      <c r="G148" s="84">
        <f t="shared" ref="G148:R148" si="27">+SUM(G149:G150)</f>
        <v>1725839.0999999999</v>
      </c>
      <c r="H148" s="84">
        <f t="shared" si="27"/>
        <v>3305317.26</v>
      </c>
      <c r="I148" s="84">
        <f t="shared" si="27"/>
        <v>339468444.25999999</v>
      </c>
      <c r="J148" s="84">
        <f t="shared" si="27"/>
        <v>17477408.559999999</v>
      </c>
      <c r="K148" s="84">
        <f t="shared" si="27"/>
        <v>15441444.539999999</v>
      </c>
      <c r="L148" s="84">
        <f t="shared" si="27"/>
        <v>12046825.949999999</v>
      </c>
      <c r="M148" s="84">
        <f t="shared" si="27"/>
        <v>11726652.870000001</v>
      </c>
      <c r="N148" s="84">
        <f t="shared" si="27"/>
        <v>8624889.1799999997</v>
      </c>
      <c r="O148" s="84">
        <f t="shared" si="27"/>
        <v>18011093.800000001</v>
      </c>
      <c r="P148" s="84">
        <f t="shared" si="27"/>
        <v>9855652.5999999996</v>
      </c>
      <c r="Q148" s="84">
        <f t="shared" si="27"/>
        <v>89792355.439999998</v>
      </c>
      <c r="R148" s="84">
        <f t="shared" si="27"/>
        <v>12114076.439999999</v>
      </c>
      <c r="S148" s="104">
        <f t="shared" si="19"/>
        <v>539590000.00000012</v>
      </c>
      <c r="T148" s="464">
        <f t="shared" si="20"/>
        <v>10.733196745768108</v>
      </c>
    </row>
    <row r="149" spans="1:20">
      <c r="A149" s="117" t="str">
        <f>+CONCATENATE(A56,"p")</f>
        <v>4611p</v>
      </c>
      <c r="B149" s="578" t="str">
        <f>+VLOOKUP(LEFT($A149,LEN(A149)-1)*1,Master!$D$28:$G$224,4,FALSE)</f>
        <v>Otplata hartija od vrijednosti i kredita rezidentima</v>
      </c>
      <c r="C149" s="579"/>
      <c r="D149" s="579"/>
      <c r="E149" s="579"/>
      <c r="F149" s="579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65">
        <f t="shared" si="20"/>
        <v>2.3811986553418336</v>
      </c>
    </row>
    <row r="150" spans="1:20" ht="13.5" thickBot="1">
      <c r="A150" s="117" t="str">
        <f>+CONCATENATE(A57,"p")</f>
        <v>4612p</v>
      </c>
      <c r="B150" s="572" t="str">
        <f>+VLOOKUP(LEFT($A150,LEN(A150)-1)*1,Master!$D$28:$G$224,4,FALSE)</f>
        <v>Otplata hartija od vrijednosti i kredita nerezidentima</v>
      </c>
      <c r="C150" s="573"/>
      <c r="D150" s="573"/>
      <c r="E150" s="573"/>
      <c r="F150" s="573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65">
        <f t="shared" si="20"/>
        <v>8.3519980904262709</v>
      </c>
    </row>
    <row r="151" spans="1:20" ht="13.5" thickBot="1">
      <c r="A151" s="117"/>
      <c r="B151" s="566" t="s">
        <v>338</v>
      </c>
      <c r="C151" s="567"/>
      <c r="D151" s="567"/>
      <c r="E151" s="567"/>
      <c r="F151" s="567"/>
      <c r="G151" s="93">
        <f>+DataEx!FR376</f>
        <v>84166.66</v>
      </c>
      <c r="H151" s="93">
        <f>+DataEx!FS376</f>
        <v>84166.66</v>
      </c>
      <c r="I151" s="93">
        <f>+DataEx!FT376</f>
        <v>84166.66</v>
      </c>
      <c r="J151" s="93">
        <f>+DataEx!FU376</f>
        <v>84166.66</v>
      </c>
      <c r="K151" s="93">
        <f>+DataEx!FV376</f>
        <v>84166.66</v>
      </c>
      <c r="L151" s="93">
        <f>+DataEx!FW376</f>
        <v>84166.66</v>
      </c>
      <c r="M151" s="93">
        <f>+DataEx!FX376</f>
        <v>84166.66</v>
      </c>
      <c r="N151" s="93">
        <f>+DataEx!FY376</f>
        <v>84166.66</v>
      </c>
      <c r="O151" s="93">
        <f>+DataEx!FZ376</f>
        <v>84166.66</v>
      </c>
      <c r="P151" s="93">
        <f>+DataEx!GA376</f>
        <v>84166.66</v>
      </c>
      <c r="Q151" s="93">
        <f>+DataEx!GB376</f>
        <v>84166.66</v>
      </c>
      <c r="R151" s="93">
        <f>+DataEx!GC376</f>
        <v>84166.74</v>
      </c>
      <c r="S151" s="470">
        <f t="shared" si="19"/>
        <v>1010000.0000000002</v>
      </c>
      <c r="T151" s="471">
        <f t="shared" si="20"/>
        <v>2.0090306924193904E-2</v>
      </c>
    </row>
    <row r="152" spans="1:20" ht="13.5" thickBot="1">
      <c r="A152" s="117" t="str">
        <f t="shared" ref="A152:A157" si="28">+CONCATENATE(A59,"p")</f>
        <v>1002p</v>
      </c>
      <c r="B152" s="582" t="str">
        <f>+VLOOKUP(LEFT($A152,LEN(A152)-1)*1,Master!$D$28:$G$224,4,FALSE)</f>
        <v>Nedostajuća sredstva</v>
      </c>
      <c r="C152" s="583"/>
      <c r="D152" s="583"/>
      <c r="E152" s="583"/>
      <c r="F152" s="583"/>
      <c r="G152" s="77">
        <f t="shared" ref="G152:R152" si="29">+G146-G148-G151</f>
        <v>-90962695.485387281</v>
      </c>
      <c r="H152" s="77">
        <f t="shared" si="29"/>
        <v>-70260624.983188152</v>
      </c>
      <c r="I152" s="77">
        <f t="shared" si="29"/>
        <v>-387378180.32387084</v>
      </c>
      <c r="J152" s="77">
        <f t="shared" si="29"/>
        <v>-1082101.2460237441</v>
      </c>
      <c r="K152" s="77">
        <f t="shared" si="29"/>
        <v>-33587423.794957466</v>
      </c>
      <c r="L152" s="77">
        <f t="shared" si="29"/>
        <v>-33065386.485138968</v>
      </c>
      <c r="M152" s="77">
        <f t="shared" si="29"/>
        <v>41876901.712806731</v>
      </c>
      <c r="N152" s="77">
        <f t="shared" si="29"/>
        <v>6777187.0658348836</v>
      </c>
      <c r="O152" s="77">
        <f t="shared" si="29"/>
        <v>-9779780.7937341854</v>
      </c>
      <c r="P152" s="77">
        <f t="shared" si="29"/>
        <v>-23494397.597897392</v>
      </c>
      <c r="Q152" s="77">
        <f t="shared" si="29"/>
        <v>-99289093.094058901</v>
      </c>
      <c r="R152" s="77">
        <f t="shared" si="29"/>
        <v>109685345.85680707</v>
      </c>
      <c r="S152" s="109">
        <f t="shared" si="19"/>
        <v>-590560249.16880834</v>
      </c>
      <c r="T152" s="467">
        <f t="shared" si="20"/>
        <v>-11.747066002999789</v>
      </c>
    </row>
    <row r="153" spans="1:20" ht="13.5" thickBot="1">
      <c r="A153" s="117" t="str">
        <f t="shared" si="28"/>
        <v>1003p</v>
      </c>
      <c r="B153" s="566" t="str">
        <f>+VLOOKUP(LEFT($A153,LEN(A153)-1)*1,Master!$D$28:$G$224,4,FALSE)</f>
        <v>Finansiranje</v>
      </c>
      <c r="C153" s="567"/>
      <c r="D153" s="567"/>
      <c r="E153" s="567"/>
      <c r="F153" s="567"/>
      <c r="G153" s="93">
        <f t="shared" ref="G153:R153" si="30">+SUM(G154:G157)</f>
        <v>90962695.485387281</v>
      </c>
      <c r="H153" s="93">
        <f t="shared" si="30"/>
        <v>70260624.983188152</v>
      </c>
      <c r="I153" s="93">
        <f t="shared" si="30"/>
        <v>387378180.32387084</v>
      </c>
      <c r="J153" s="93">
        <f t="shared" si="30"/>
        <v>1082101.2460237443</v>
      </c>
      <c r="K153" s="93">
        <f t="shared" si="30"/>
        <v>33587423.794957466</v>
      </c>
      <c r="L153" s="93">
        <f t="shared" si="30"/>
        <v>33065386.485138968</v>
      </c>
      <c r="M153" s="93">
        <f t="shared" si="30"/>
        <v>-41876901.712806731</v>
      </c>
      <c r="N153" s="93">
        <f t="shared" si="30"/>
        <v>-6777187.0658348836</v>
      </c>
      <c r="O153" s="93">
        <f t="shared" si="30"/>
        <v>9779780.7937341854</v>
      </c>
      <c r="P153" s="93">
        <f t="shared" si="30"/>
        <v>23494397.597897392</v>
      </c>
      <c r="Q153" s="93">
        <f t="shared" si="30"/>
        <v>99289093.094058901</v>
      </c>
      <c r="R153" s="93">
        <f t="shared" si="30"/>
        <v>-109685345.85680707</v>
      </c>
      <c r="S153" s="110">
        <f t="shared" si="19"/>
        <v>590560249.16880834</v>
      </c>
      <c r="T153" s="468">
        <f t="shared" si="20"/>
        <v>11.747066002999789</v>
      </c>
    </row>
    <row r="154" spans="1:20">
      <c r="A154" s="117" t="str">
        <f t="shared" si="28"/>
        <v>7511p</v>
      </c>
      <c r="B154" s="578" t="str">
        <f>+VLOOKUP(LEFT($A154,LEN(A154)-1)*1,Master!$D$28:$G$224,4,FALSE)</f>
        <v>Pozajmice i krediti od domaćih izvora</v>
      </c>
      <c r="C154" s="579"/>
      <c r="D154" s="579"/>
      <c r="E154" s="579"/>
      <c r="F154" s="579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65">
        <f t="shared" si="20"/>
        <v>0</v>
      </c>
    </row>
    <row r="155" spans="1:20">
      <c r="A155" s="117" t="str">
        <f t="shared" si="28"/>
        <v>7512p</v>
      </c>
      <c r="B155" s="572" t="str">
        <f>+VLOOKUP(LEFT($A155,LEN(A155)-1)*1,Master!$D$28:$G$224,4,FALSE)</f>
        <v>Pozajmice i krediti od inostranih izvora</v>
      </c>
      <c r="C155" s="573"/>
      <c r="D155" s="573"/>
      <c r="E155" s="573"/>
      <c r="F155" s="573"/>
      <c r="G155" s="96">
        <f>+DataEx!FR261</f>
        <v>0</v>
      </c>
      <c r="H155" s="96">
        <f>+DataEx!FS261</f>
        <v>0</v>
      </c>
      <c r="I155" s="96">
        <f>+DataEx!FT261</f>
        <v>10000000</v>
      </c>
      <c r="J155" s="96">
        <f>+DataEx!FU261</f>
        <v>10000000</v>
      </c>
      <c r="K155" s="96">
        <f>+DataEx!FV261</f>
        <v>10000000</v>
      </c>
      <c r="L155" s="96">
        <f>+DataEx!FW261</f>
        <v>10000000</v>
      </c>
      <c r="M155" s="96">
        <f>+DataEx!FX261</f>
        <v>10000000</v>
      </c>
      <c r="N155" s="96">
        <f>+DataEx!FY261</f>
        <v>10000000</v>
      </c>
      <c r="O155" s="96">
        <f>+DataEx!FZ261</f>
        <v>10000000</v>
      </c>
      <c r="P155" s="96">
        <f>+DataEx!GA261</f>
        <v>10000000</v>
      </c>
      <c r="Q155" s="96">
        <f>+DataEx!GB261</f>
        <v>10000000</v>
      </c>
      <c r="R155" s="96">
        <f>+DataEx!GC261</f>
        <v>10000000</v>
      </c>
      <c r="S155" s="103">
        <f t="shared" si="19"/>
        <v>100000000</v>
      </c>
      <c r="T155" s="465">
        <f t="shared" si="20"/>
        <v>1.9891392994251387</v>
      </c>
    </row>
    <row r="156" spans="1:20">
      <c r="A156" s="117" t="str">
        <f t="shared" si="28"/>
        <v>72p</v>
      </c>
      <c r="B156" s="572" t="str">
        <f>+VLOOKUP(LEFT($A156,LEN(A156)-1)*1,Master!$D$28:$G$224,4,FALSE)</f>
        <v>Primici od prodaje imovine</v>
      </c>
      <c r="C156" s="573"/>
      <c r="D156" s="573"/>
      <c r="E156" s="573"/>
      <c r="F156" s="573"/>
      <c r="G156" s="96">
        <f>+DataEx!FR249</f>
        <v>0</v>
      </c>
      <c r="H156" s="96">
        <f>+DataEx!FS249</f>
        <v>0</v>
      </c>
      <c r="I156" s="96">
        <f>+DataEx!FT249</f>
        <v>0</v>
      </c>
      <c r="J156" s="96">
        <f>+DataEx!FU249</f>
        <v>0</v>
      </c>
      <c r="K156" s="96">
        <f>+DataEx!FV249</f>
        <v>0</v>
      </c>
      <c r="L156" s="96">
        <f>+DataEx!FW249</f>
        <v>0</v>
      </c>
      <c r="M156" s="96">
        <f>+DataEx!FX249</f>
        <v>0</v>
      </c>
      <c r="N156" s="96">
        <f>+DataEx!FY249</f>
        <v>0</v>
      </c>
      <c r="O156" s="96">
        <f>+DataEx!FZ249</f>
        <v>0</v>
      </c>
      <c r="P156" s="96">
        <f>+DataEx!GA249</f>
        <v>0</v>
      </c>
      <c r="Q156" s="96">
        <f>+DataEx!GB249</f>
        <v>0</v>
      </c>
      <c r="R156" s="96">
        <f>+DataEx!GC249</f>
        <v>0</v>
      </c>
      <c r="S156" s="103">
        <f t="shared" si="19"/>
        <v>0</v>
      </c>
      <c r="T156" s="465">
        <f t="shared" si="20"/>
        <v>0</v>
      </c>
    </row>
    <row r="157" spans="1:20" ht="13.5" thickBot="1">
      <c r="A157" s="117" t="str">
        <f t="shared" si="28"/>
        <v>1004p</v>
      </c>
      <c r="B157" s="98" t="str">
        <f>+VLOOKUP(LEFT($A157,LEN(A157)-1)*1,Master!$D$28:$G$224,4,FALSE)</f>
        <v>Povećanje / smanjenje depozita</v>
      </c>
      <c r="C157" s="99"/>
      <c r="D157" s="99"/>
      <c r="E157" s="99"/>
      <c r="F157" s="99"/>
      <c r="G157" s="97">
        <f t="shared" ref="G157:R157" si="31">-G152-SUM(G154:G156)</f>
        <v>90962695.485387281</v>
      </c>
      <c r="H157" s="97">
        <f t="shared" si="31"/>
        <v>70260624.983188152</v>
      </c>
      <c r="I157" s="97">
        <f t="shared" si="31"/>
        <v>377378180.32387084</v>
      </c>
      <c r="J157" s="97">
        <f t="shared" si="31"/>
        <v>-8917898.7539762557</v>
      </c>
      <c r="K157" s="97">
        <f t="shared" si="31"/>
        <v>23587423.794957466</v>
      </c>
      <c r="L157" s="97">
        <f t="shared" si="31"/>
        <v>23065386.485138968</v>
      </c>
      <c r="M157" s="97">
        <f t="shared" si="31"/>
        <v>-51876901.712806731</v>
      </c>
      <c r="N157" s="97">
        <f t="shared" si="31"/>
        <v>-16777187.065834884</v>
      </c>
      <c r="O157" s="97">
        <f t="shared" si="31"/>
        <v>-220219.2062658146</v>
      </c>
      <c r="P157" s="97">
        <f t="shared" si="31"/>
        <v>13494397.597897392</v>
      </c>
      <c r="Q157" s="97">
        <f t="shared" si="31"/>
        <v>89289093.094058901</v>
      </c>
      <c r="R157" s="97">
        <f t="shared" si="31"/>
        <v>-119685345.85680707</v>
      </c>
      <c r="S157" s="105">
        <f t="shared" si="19"/>
        <v>490560249.1688084</v>
      </c>
      <c r="T157" s="469">
        <f t="shared" si="20"/>
        <v>9.7579267035746504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61"/>
  <sheetViews>
    <sheetView zoomScaleNormal="100" workbookViewId="0">
      <pane ySplit="1" topLeftCell="A2" activePane="bottomLeft" state="frozen"/>
      <selection pane="bottomLeft" activeCell="G7" sqref="G7:R7"/>
    </sheetView>
  </sheetViews>
  <sheetFormatPr defaultColWidth="9.140625" defaultRowHeight="12.75"/>
  <cols>
    <col min="1" max="1" width="5.42578125" style="70" customWidth="1"/>
    <col min="2" max="4" width="9.140625" style="260"/>
    <col min="5" max="5" width="4.7109375" style="260" customWidth="1"/>
    <col min="6" max="6" width="0.42578125" style="260" customWidth="1"/>
    <col min="7" max="9" width="10.7109375" style="260" customWidth="1"/>
    <col min="10" max="10" width="14.42578125" style="260" customWidth="1"/>
    <col min="11" max="18" width="10.7109375" style="260" customWidth="1"/>
    <col min="19" max="19" width="13.28515625" style="260" customWidth="1"/>
    <col min="20" max="20" width="10.7109375" style="260" customWidth="1"/>
    <col min="21" max="21" width="20.28515625" style="260" customWidth="1"/>
    <col min="22" max="22" width="11" style="260" customWidth="1"/>
    <col min="23" max="23" width="13.85546875" style="260" bestFit="1" customWidth="1"/>
    <col min="24" max="16384" width="9.140625" style="260"/>
  </cols>
  <sheetData>
    <row r="1" spans="1:20" s="1" customFormat="1" ht="3" customHeight="1">
      <c r="A1" s="69"/>
    </row>
    <row r="2" spans="1:20" s="1" customFormat="1" ht="15">
      <c r="A2" s="233"/>
      <c r="B2" s="126"/>
      <c r="C2" s="127"/>
      <c r="D2" s="126"/>
      <c r="E2" s="128" t="str">
        <f>+[1]Master!G6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3"/>
      <c r="B3" s="126"/>
      <c r="C3" s="126"/>
      <c r="D3" s="126"/>
      <c r="E3" s="129" t="str">
        <f>+[1]Master!G7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3"/>
      <c r="B4" s="126"/>
      <c r="C4" s="126"/>
      <c r="D4" s="126"/>
      <c r="E4" s="129" t="str">
        <f>+[1]Master!G8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80"/>
    </row>
    <row r="5" spans="1:20" s="1" customFormat="1" ht="26.25" customHeight="1">
      <c r="A5" s="233"/>
      <c r="B5" s="126"/>
      <c r="C5" s="126"/>
      <c r="D5" s="126"/>
      <c r="E5" s="126"/>
      <c r="F5" s="126"/>
      <c r="G5" s="234">
        <f>+RIGHT(G6,2)*1</f>
        <v>1</v>
      </c>
      <c r="H5" s="234">
        <f t="shared" ref="H5:R5" si="0">+RIGHT(H6,2)*1</f>
        <v>2</v>
      </c>
      <c r="I5" s="234">
        <f t="shared" si="0"/>
        <v>3</v>
      </c>
      <c r="J5" s="234">
        <f t="shared" si="0"/>
        <v>4</v>
      </c>
      <c r="K5" s="234">
        <f t="shared" si="0"/>
        <v>5</v>
      </c>
      <c r="L5" s="234">
        <f t="shared" si="0"/>
        <v>6</v>
      </c>
      <c r="M5" s="234">
        <f t="shared" si="0"/>
        <v>7</v>
      </c>
      <c r="N5" s="234">
        <f t="shared" si="0"/>
        <v>8</v>
      </c>
      <c r="O5" s="234">
        <f t="shared" si="0"/>
        <v>9</v>
      </c>
      <c r="P5" s="234">
        <f t="shared" si="0"/>
        <v>10</v>
      </c>
      <c r="Q5" s="234">
        <f t="shared" si="0"/>
        <v>11</v>
      </c>
      <c r="R5" s="234">
        <f t="shared" si="0"/>
        <v>12</v>
      </c>
      <c r="S5" s="126"/>
      <c r="T5" s="126"/>
    </row>
    <row r="6" spans="1:20" ht="13.5" thickBot="1">
      <c r="A6" s="146"/>
      <c r="B6" s="235"/>
      <c r="C6" s="235"/>
      <c r="D6" s="235"/>
      <c r="E6" s="235"/>
      <c r="F6" s="235"/>
      <c r="G6" s="236" t="s">
        <v>761</v>
      </c>
      <c r="H6" s="236" t="s">
        <v>762</v>
      </c>
      <c r="I6" s="236" t="s">
        <v>763</v>
      </c>
      <c r="J6" s="236" t="s">
        <v>764</v>
      </c>
      <c r="K6" s="236" t="s">
        <v>765</v>
      </c>
      <c r="L6" s="236" t="s">
        <v>766</v>
      </c>
      <c r="M6" s="236" t="s">
        <v>767</v>
      </c>
      <c r="N6" s="236" t="s">
        <v>768</v>
      </c>
      <c r="O6" s="236" t="s">
        <v>769</v>
      </c>
      <c r="P6" s="236" t="s">
        <v>770</v>
      </c>
      <c r="Q6" s="236" t="s">
        <v>771</v>
      </c>
      <c r="R6" s="236" t="s">
        <v>772</v>
      </c>
      <c r="S6" s="235"/>
      <c r="T6" s="235"/>
    </row>
    <row r="7" spans="1:20" ht="15" customHeight="1" thickBot="1">
      <c r="A7" s="146"/>
      <c r="B7" s="528" t="str">
        <f>+[1]Master!G251</f>
        <v>Ostvarenje budžeta</v>
      </c>
      <c r="C7" s="509"/>
      <c r="D7" s="509"/>
      <c r="E7" s="509"/>
      <c r="F7" s="509"/>
      <c r="G7" s="517">
        <v>2019</v>
      </c>
      <c r="H7" s="518"/>
      <c r="I7" s="518"/>
      <c r="J7" s="518"/>
      <c r="K7" s="518"/>
      <c r="L7" s="518"/>
      <c r="M7" s="518"/>
      <c r="N7" s="518"/>
      <c r="O7" s="518"/>
      <c r="P7" s="518"/>
      <c r="Q7" s="518"/>
      <c r="R7" s="521"/>
      <c r="S7" s="237" t="str">
        <f>+[1]Master!G248</f>
        <v>BDP</v>
      </c>
      <c r="T7" s="238">
        <v>4817100000</v>
      </c>
    </row>
    <row r="8" spans="1:20" ht="16.5" customHeight="1">
      <c r="A8" s="146"/>
      <c r="B8" s="510"/>
      <c r="C8" s="511"/>
      <c r="D8" s="511"/>
      <c r="E8" s="511"/>
      <c r="F8" s="512"/>
      <c r="G8" s="147" t="str">
        <f>+[1]Master!G231</f>
        <v>Januar</v>
      </c>
      <c r="H8" s="147" t="str">
        <f>+[1]Master!G232</f>
        <v>Februar</v>
      </c>
      <c r="I8" s="147" t="str">
        <f>+[1]Master!G233</f>
        <v>Mart</v>
      </c>
      <c r="J8" s="147" t="str">
        <f>+[1]Master!G234</f>
        <v>April</v>
      </c>
      <c r="K8" s="147" t="str">
        <f>+[1]Master!G235</f>
        <v>Maj</v>
      </c>
      <c r="L8" s="147" t="str">
        <f>+[1]Master!G236</f>
        <v>Jun</v>
      </c>
      <c r="M8" s="147" t="str">
        <f>+[1]Master!G237</f>
        <v>Jul</v>
      </c>
      <c r="N8" s="147" t="str">
        <f>+[1]Master!G238</f>
        <v>Avgust</v>
      </c>
      <c r="O8" s="147" t="str">
        <f>+[1]Master!G239</f>
        <v>Septembar</v>
      </c>
      <c r="P8" s="147" t="str">
        <f>+[1]Master!G240</f>
        <v>Oktobar</v>
      </c>
      <c r="Q8" s="147" t="str">
        <f>+[1]Master!G241</f>
        <v>Novembar</v>
      </c>
      <c r="R8" s="147" t="str">
        <f>+[1]Master!G242</f>
        <v>Decembar</v>
      </c>
      <c r="S8" s="517" t="str">
        <f>+[1]Master!G245</f>
        <v>Jan - Dec</v>
      </c>
      <c r="T8" s="521"/>
    </row>
    <row r="9" spans="1:20" ht="13.5" thickBot="1">
      <c r="A9" s="146"/>
      <c r="B9" s="513"/>
      <c r="C9" s="514"/>
      <c r="D9" s="514"/>
      <c r="E9" s="514"/>
      <c r="F9" s="515"/>
      <c r="G9" s="139" t="s">
        <v>419</v>
      </c>
      <c r="H9" s="139" t="s">
        <v>419</v>
      </c>
      <c r="I9" s="139" t="s">
        <v>419</v>
      </c>
      <c r="J9" s="139" t="s">
        <v>419</v>
      </c>
      <c r="K9" s="139" t="s">
        <v>419</v>
      </c>
      <c r="L9" s="139" t="s">
        <v>419</v>
      </c>
      <c r="M9" s="139" t="s">
        <v>419</v>
      </c>
      <c r="N9" s="139" t="s">
        <v>419</v>
      </c>
      <c r="O9" s="139" t="s">
        <v>419</v>
      </c>
      <c r="P9" s="139" t="s">
        <v>419</v>
      </c>
      <c r="Q9" s="139" t="s">
        <v>419</v>
      </c>
      <c r="R9" s="139" t="s">
        <v>419</v>
      </c>
      <c r="S9" s="239" t="s">
        <v>419</v>
      </c>
      <c r="T9" s="240" t="str">
        <f>+[1]Master!G249</f>
        <v>% BDP</v>
      </c>
    </row>
    <row r="10" spans="1:20" ht="13.5" thickBot="1">
      <c r="A10" s="152">
        <v>7</v>
      </c>
      <c r="B10" s="476" t="str">
        <f>+VLOOKUP($A10,[1]Master!$D$27:$G$225,4,FALSE)</f>
        <v>Prihodi budžeta</v>
      </c>
      <c r="C10" s="477"/>
      <c r="D10" s="477"/>
      <c r="E10" s="477"/>
      <c r="F10" s="477"/>
      <c r="G10" s="153">
        <f t="shared" ref="G10:R10" si="1">+G11+G19+SUM(G24:G28)</f>
        <v>107257200.93000001</v>
      </c>
      <c r="H10" s="153">
        <f t="shared" si="1"/>
        <v>116543983.53</v>
      </c>
      <c r="I10" s="153">
        <f t="shared" si="1"/>
        <v>147544399.37</v>
      </c>
      <c r="J10" s="153">
        <f t="shared" si="1"/>
        <v>165044617.93000001</v>
      </c>
      <c r="K10" s="153">
        <f t="shared" si="1"/>
        <v>144226472.26999998</v>
      </c>
      <c r="L10" s="153">
        <f t="shared" si="1"/>
        <v>143393460.84999999</v>
      </c>
      <c r="M10" s="153">
        <f t="shared" si="1"/>
        <v>174124444.44</v>
      </c>
      <c r="N10" s="153">
        <f t="shared" si="1"/>
        <v>174081434.25</v>
      </c>
      <c r="O10" s="153">
        <f t="shared" si="1"/>
        <v>165941160.95000002</v>
      </c>
      <c r="P10" s="153">
        <f t="shared" si="1"/>
        <v>156600980.84999999</v>
      </c>
      <c r="Q10" s="153">
        <f t="shared" si="1"/>
        <v>147278935.88</v>
      </c>
      <c r="R10" s="153">
        <f t="shared" si="1"/>
        <v>243093452.31999999</v>
      </c>
      <c r="S10" s="402">
        <f>+SUM(G10:R10)</f>
        <v>1885130543.5699999</v>
      </c>
      <c r="T10" s="387">
        <f>+S10/$T$7</f>
        <v>0.39134137625749932</v>
      </c>
    </row>
    <row r="11" spans="1:20">
      <c r="A11" s="152">
        <v>711</v>
      </c>
      <c r="B11" s="478" t="str">
        <f>+VLOOKUP($A11,[1]Master!$D$27:$G$225,4,FALSE)</f>
        <v>Porezi</v>
      </c>
      <c r="C11" s="479"/>
      <c r="D11" s="479"/>
      <c r="E11" s="479"/>
      <c r="F11" s="479"/>
      <c r="G11" s="159">
        <f t="shared" ref="G11:R11" si="2">+SUM(G12:G18)</f>
        <v>72429730.420000002</v>
      </c>
      <c r="H11" s="159">
        <f t="shared" si="2"/>
        <v>68470908.439999998</v>
      </c>
      <c r="I11" s="159">
        <f t="shared" si="2"/>
        <v>98709545.510000005</v>
      </c>
      <c r="J11" s="159">
        <f t="shared" si="2"/>
        <v>106791818.52</v>
      </c>
      <c r="K11" s="159">
        <f t="shared" si="2"/>
        <v>94372185.030000001</v>
      </c>
      <c r="L11" s="159">
        <f t="shared" si="2"/>
        <v>89389439.689999998</v>
      </c>
      <c r="M11" s="159">
        <f t="shared" si="2"/>
        <v>115363471.45</v>
      </c>
      <c r="N11" s="159">
        <f t="shared" si="2"/>
        <v>118817091.44</v>
      </c>
      <c r="O11" s="159">
        <f t="shared" si="2"/>
        <v>114500270.97</v>
      </c>
      <c r="P11" s="159">
        <f t="shared" si="2"/>
        <v>101600991.11</v>
      </c>
      <c r="Q11" s="159">
        <f t="shared" si="2"/>
        <v>87468589.949999988</v>
      </c>
      <c r="R11" s="242">
        <f t="shared" si="2"/>
        <v>104834610.59</v>
      </c>
      <c r="S11" s="403">
        <f t="shared" ref="S11:S65" si="3">+SUM(G11:R11)</f>
        <v>1172748653.1199999</v>
      </c>
      <c r="T11" s="388">
        <f t="shared" ref="T11:T66" si="4">+S11/$T$7</f>
        <v>0.24345532646613105</v>
      </c>
    </row>
    <row r="12" spans="1:20">
      <c r="A12" s="152">
        <v>7111</v>
      </c>
      <c r="B12" s="480" t="str">
        <f>+VLOOKUP($A12,[1]Master!$D$27:$G$225,4,FALSE)</f>
        <v>Porez na dohodak fizičkih lica</v>
      </c>
      <c r="C12" s="481"/>
      <c r="D12" s="481"/>
      <c r="E12" s="481"/>
      <c r="F12" s="481"/>
      <c r="G12" s="165">
        <f>+INDEX([1]DataEx!$1:$1048576,MATCH('2019'!$A12,[1]DataEx!$D:$D,0),MATCH('2019'!G$6,[1]DataEx!$7:$7,0))</f>
        <v>4240913.8099999996</v>
      </c>
      <c r="H12" s="165">
        <f>+INDEX([1]DataEx!$1:$1048576,MATCH('2019'!$A12,[1]DataEx!$D:$D,0),MATCH('2019'!H$6,[1]DataEx!$7:$7,0))</f>
        <v>9361661.1500000004</v>
      </c>
      <c r="I12" s="165">
        <f>+INDEX([1]DataEx!$1:$1048576,MATCH('2019'!$A12,[1]DataEx!$D:$D,0),MATCH('2019'!I$6,[1]DataEx!$7:$7,0))</f>
        <v>9044961.5800000001</v>
      </c>
      <c r="J12" s="165">
        <f>+INDEX([1]DataEx!$1:$1048576,MATCH('2019'!$A12,[1]DataEx!$D:$D,0),MATCH('2019'!J$6,[1]DataEx!$7:$7,0))</f>
        <v>10767101.800000001</v>
      </c>
      <c r="K12" s="165">
        <f>+INDEX([1]DataEx!$1:$1048576,MATCH('2019'!$A12,[1]DataEx!$D:$D,0),MATCH('2019'!K$6,[1]DataEx!$7:$7,0))</f>
        <v>10210712.41</v>
      </c>
      <c r="L12" s="165">
        <f>+INDEX([1]DataEx!$1:$1048576,MATCH('2019'!$A12,[1]DataEx!$D:$D,0),MATCH('2019'!L$6,[1]DataEx!$7:$7,0))</f>
        <v>10125793.029999999</v>
      </c>
      <c r="M12" s="165">
        <f>+INDEX([1]DataEx!$1:$1048576,MATCH('2019'!$A12,[1]DataEx!$D:$D,0),MATCH('2019'!M$6,[1]DataEx!$7:$7,0))</f>
        <v>10986746.67</v>
      </c>
      <c r="N12" s="165">
        <f>+INDEX([1]DataEx!$1:$1048576,MATCH('2019'!$A12,[1]DataEx!$D:$D,0),MATCH('2019'!N$6,[1]DataEx!$7:$7,0))</f>
        <v>10477204.85</v>
      </c>
      <c r="O12" s="165">
        <f>+INDEX([1]DataEx!$1:$1048576,MATCH('2019'!$A12,[1]DataEx!$D:$D,0),MATCH('2019'!O$6,[1]DataEx!$7:$7,0))</f>
        <v>10332018.109999999</v>
      </c>
      <c r="P12" s="165">
        <f>+INDEX([1]DataEx!$1:$1048576,MATCH('2019'!$A12,[1]DataEx!$D:$D,0),MATCH('2019'!P$6,[1]DataEx!$7:$7,0))</f>
        <v>10824900.91</v>
      </c>
      <c r="Q12" s="165">
        <f>+INDEX([1]DataEx!$1:$1048576,MATCH('2019'!$A12,[1]DataEx!$D:$D,0),MATCH('2019'!Q$6,[1]DataEx!$7:$7,0))</f>
        <v>9987863.9000000004</v>
      </c>
      <c r="R12" s="165">
        <f>+INDEX([1]DataEx!$1:$1048576,MATCH('2019'!$A12,[1]DataEx!$D:$D,0),MATCH('2019'!R$6,[1]DataEx!$7:$7,0))</f>
        <v>18641048.940000001</v>
      </c>
      <c r="S12" s="404">
        <f t="shared" si="3"/>
        <v>125000927.16</v>
      </c>
      <c r="T12" s="389">
        <f t="shared" si="4"/>
        <v>2.5949415033941582E-2</v>
      </c>
    </row>
    <row r="13" spans="1:20">
      <c r="A13" s="152">
        <v>7112</v>
      </c>
      <c r="B13" s="480" t="str">
        <f>+VLOOKUP($A13,[1]Master!$D$27:$G$225,4,FALSE)</f>
        <v>Porez na dobit pravnih lica</v>
      </c>
      <c r="C13" s="481"/>
      <c r="D13" s="481"/>
      <c r="E13" s="481"/>
      <c r="F13" s="481"/>
      <c r="G13" s="165">
        <f>+INDEX([1]DataEx!$1:$1048576,MATCH('2019'!$A13,[1]DataEx!$D:$D,0),MATCH('2019'!G$6,[1]DataEx!$7:$7,0))</f>
        <v>936843.13</v>
      </c>
      <c r="H13" s="165">
        <f>+INDEX([1]DataEx!$1:$1048576,MATCH('2019'!$A13,[1]DataEx!$D:$D,0),MATCH('2019'!H$6,[1]DataEx!$7:$7,0))</f>
        <v>1962550.32</v>
      </c>
      <c r="I13" s="165">
        <f>+INDEX([1]DataEx!$1:$1048576,MATCH('2019'!$A13,[1]DataEx!$D:$D,0),MATCH('2019'!I$6,[1]DataEx!$7:$7,0))</f>
        <v>22465664.23</v>
      </c>
      <c r="J13" s="165">
        <f>+INDEX([1]DataEx!$1:$1048576,MATCH('2019'!$A13,[1]DataEx!$D:$D,0),MATCH('2019'!J$6,[1]DataEx!$7:$7,0))</f>
        <v>20408432.98</v>
      </c>
      <c r="K13" s="165">
        <f>+INDEX([1]DataEx!$1:$1048576,MATCH('2019'!$A13,[1]DataEx!$D:$D,0),MATCH('2019'!K$6,[1]DataEx!$7:$7,0))</f>
        <v>4781744.7</v>
      </c>
      <c r="L13" s="165">
        <f>+INDEX([1]DataEx!$1:$1048576,MATCH('2019'!$A13,[1]DataEx!$D:$D,0),MATCH('2019'!L$6,[1]DataEx!$7:$7,0))</f>
        <v>3678815</v>
      </c>
      <c r="M13" s="165">
        <f>+INDEX([1]DataEx!$1:$1048576,MATCH('2019'!$A13,[1]DataEx!$D:$D,0),MATCH('2019'!M$6,[1]DataEx!$7:$7,0))</f>
        <v>3890710.55</v>
      </c>
      <c r="N13" s="165">
        <f>+INDEX([1]DataEx!$1:$1048576,MATCH('2019'!$A13,[1]DataEx!$D:$D,0),MATCH('2019'!N$6,[1]DataEx!$7:$7,0))</f>
        <v>3092994.24</v>
      </c>
      <c r="O13" s="165">
        <f>+INDEX([1]DataEx!$1:$1048576,MATCH('2019'!$A13,[1]DataEx!$D:$D,0),MATCH('2019'!O$6,[1]DataEx!$7:$7,0))</f>
        <v>2242778.35</v>
      </c>
      <c r="P13" s="165">
        <f>+INDEX([1]DataEx!$1:$1048576,MATCH('2019'!$A13,[1]DataEx!$D:$D,0),MATCH('2019'!P$6,[1]DataEx!$7:$7,0))</f>
        <v>690017.25</v>
      </c>
      <c r="Q13" s="165">
        <f>+INDEX([1]DataEx!$1:$1048576,MATCH('2019'!$A13,[1]DataEx!$D:$D,0),MATCH('2019'!Q$6,[1]DataEx!$7:$7,0))</f>
        <v>879657.72</v>
      </c>
      <c r="R13" s="165">
        <f>+INDEX([1]DataEx!$1:$1048576,MATCH('2019'!$A13,[1]DataEx!$D:$D,0),MATCH('2019'!R$6,[1]DataEx!$7:$7,0))</f>
        <v>7785764.6100000003</v>
      </c>
      <c r="S13" s="404">
        <f t="shared" si="3"/>
        <v>72815973.079999998</v>
      </c>
      <c r="T13" s="389">
        <f t="shared" si="4"/>
        <v>1.5116143131759772E-2</v>
      </c>
    </row>
    <row r="14" spans="1:20">
      <c r="A14" s="152">
        <v>7113</v>
      </c>
      <c r="B14" s="480" t="str">
        <f>+VLOOKUP($A14,[1]Master!$D$27:$G$225,4,FALSE)</f>
        <v>Porez na promet nepokretnosti</v>
      </c>
      <c r="C14" s="481"/>
      <c r="D14" s="481"/>
      <c r="E14" s="481"/>
      <c r="F14" s="481"/>
      <c r="G14" s="165">
        <f>+INDEX([1]DataEx!$1:$1048576,MATCH('2019'!$A14,[1]DataEx!$D:$D,0),MATCH('2019'!G$6,[1]DataEx!$7:$7,0))</f>
        <v>118243.45</v>
      </c>
      <c r="H14" s="165">
        <f>+INDEX([1]DataEx!$1:$1048576,MATCH('2019'!$A14,[1]DataEx!$D:$D,0),MATCH('2019'!H$6,[1]DataEx!$7:$7,0))</f>
        <v>169568.16</v>
      </c>
      <c r="I14" s="165">
        <f>+INDEX([1]DataEx!$1:$1048576,MATCH('2019'!$A14,[1]DataEx!$D:$D,0),MATCH('2019'!I$6,[1]DataEx!$7:$7,0))</f>
        <v>146352.49</v>
      </c>
      <c r="J14" s="165">
        <f>+INDEX([1]DataEx!$1:$1048576,MATCH('2019'!$A14,[1]DataEx!$D:$D,0),MATCH('2019'!J$6,[1]DataEx!$7:$7,0))</f>
        <v>204359.36</v>
      </c>
      <c r="K14" s="165">
        <f>+INDEX([1]DataEx!$1:$1048576,MATCH('2019'!$A14,[1]DataEx!$D:$D,0),MATCH('2019'!K$6,[1]DataEx!$7:$7,0))</f>
        <v>147510.5</v>
      </c>
      <c r="L14" s="165">
        <f>+INDEX([1]DataEx!$1:$1048576,MATCH('2019'!$A14,[1]DataEx!$D:$D,0),MATCH('2019'!L$6,[1]DataEx!$7:$7,0))</f>
        <v>158253.64000000001</v>
      </c>
      <c r="M14" s="165">
        <f>+INDEX([1]DataEx!$1:$1048576,MATCH('2019'!$A14,[1]DataEx!$D:$D,0),MATCH('2019'!M$6,[1]DataEx!$7:$7,0))</f>
        <v>152687.82</v>
      </c>
      <c r="N14" s="165">
        <f>+INDEX([1]DataEx!$1:$1048576,MATCH('2019'!$A14,[1]DataEx!$D:$D,0),MATCH('2019'!N$6,[1]DataEx!$7:$7,0))</f>
        <v>172408.19</v>
      </c>
      <c r="O14" s="165">
        <f>+INDEX([1]DataEx!$1:$1048576,MATCH('2019'!$A14,[1]DataEx!$D:$D,0),MATCH('2019'!O$6,[1]DataEx!$7:$7,0))</f>
        <v>131658.57</v>
      </c>
      <c r="P14" s="165">
        <f>+INDEX([1]DataEx!$1:$1048576,MATCH('2019'!$A14,[1]DataEx!$D:$D,0),MATCH('2019'!P$6,[1]DataEx!$7:$7,0))</f>
        <v>174049.01</v>
      </c>
      <c r="Q14" s="165">
        <f>+INDEX([1]DataEx!$1:$1048576,MATCH('2019'!$A14,[1]DataEx!$D:$D,0),MATCH('2019'!Q$6,[1]DataEx!$7:$7,0))</f>
        <v>172799.49</v>
      </c>
      <c r="R14" s="165">
        <f>+INDEX([1]DataEx!$1:$1048576,MATCH('2019'!$A14,[1]DataEx!$D:$D,0),MATCH('2019'!R$6,[1]DataEx!$7:$7,0))</f>
        <v>289363.09000000003</v>
      </c>
      <c r="S14" s="404">
        <f t="shared" si="3"/>
        <v>2037253.77</v>
      </c>
      <c r="T14" s="389">
        <f t="shared" si="4"/>
        <v>4.2292121193249053E-4</v>
      </c>
    </row>
    <row r="15" spans="1:20">
      <c r="A15" s="152">
        <v>7114</v>
      </c>
      <c r="B15" s="480" t="str">
        <f>+VLOOKUP($A15,[1]Master!$D$27:$G$225,4,FALSE)</f>
        <v>Porez na dodatu vrijednost</v>
      </c>
      <c r="C15" s="481"/>
      <c r="D15" s="481"/>
      <c r="E15" s="481"/>
      <c r="F15" s="481"/>
      <c r="G15" s="165">
        <f>+INDEX([1]DataEx!$1:$1048576,MATCH('2019'!$A15,[1]DataEx!$D:$D,0),MATCH('2019'!G$6,[1]DataEx!$7:$7,0))</f>
        <v>49847223.18</v>
      </c>
      <c r="H15" s="165">
        <f>+INDEX([1]DataEx!$1:$1048576,MATCH('2019'!$A15,[1]DataEx!$D:$D,0),MATCH('2019'!H$6,[1]DataEx!$7:$7,0))</f>
        <v>38958365.399999999</v>
      </c>
      <c r="I15" s="165">
        <f>+INDEX([1]DataEx!$1:$1048576,MATCH('2019'!$A15,[1]DataEx!$D:$D,0),MATCH('2019'!I$6,[1]DataEx!$7:$7,0))</f>
        <v>50498218.18</v>
      </c>
      <c r="J15" s="165">
        <f>+INDEX([1]DataEx!$1:$1048576,MATCH('2019'!$A15,[1]DataEx!$D:$D,0),MATCH('2019'!J$6,[1]DataEx!$7:$7,0))</f>
        <v>55142838.460000001</v>
      </c>
      <c r="K15" s="165">
        <f>+INDEX([1]DataEx!$1:$1048576,MATCH('2019'!$A15,[1]DataEx!$D:$D,0),MATCH('2019'!K$6,[1]DataEx!$7:$7,0))</f>
        <v>56428341.859999999</v>
      </c>
      <c r="L15" s="165">
        <f>+INDEX([1]DataEx!$1:$1048576,MATCH('2019'!$A15,[1]DataEx!$D:$D,0),MATCH('2019'!L$6,[1]DataEx!$7:$7,0))</f>
        <v>52810087.229999997</v>
      </c>
      <c r="M15" s="165">
        <f>+INDEX([1]DataEx!$1:$1048576,MATCH('2019'!$A15,[1]DataEx!$D:$D,0),MATCH('2019'!M$6,[1]DataEx!$7:$7,0))</f>
        <v>71626480.939999998</v>
      </c>
      <c r="N15" s="165">
        <f>+INDEX([1]DataEx!$1:$1048576,MATCH('2019'!$A15,[1]DataEx!$D:$D,0),MATCH('2019'!N$6,[1]DataEx!$7:$7,0))</f>
        <v>71690318.180000007</v>
      </c>
      <c r="O15" s="165">
        <f>+INDEX([1]DataEx!$1:$1048576,MATCH('2019'!$A15,[1]DataEx!$D:$D,0),MATCH('2019'!O$6,[1]DataEx!$7:$7,0))</f>
        <v>70816309.909999996</v>
      </c>
      <c r="P15" s="165">
        <f>+INDEX([1]DataEx!$1:$1048576,MATCH('2019'!$A15,[1]DataEx!$D:$D,0),MATCH('2019'!P$6,[1]DataEx!$7:$7,0))</f>
        <v>65908952.759999998</v>
      </c>
      <c r="Q15" s="165">
        <f>+INDEX([1]DataEx!$1:$1048576,MATCH('2019'!$A15,[1]DataEx!$D:$D,0),MATCH('2019'!Q$6,[1]DataEx!$7:$7,0))</f>
        <v>54764641.939999998</v>
      </c>
      <c r="R15" s="165">
        <f>+INDEX([1]DataEx!$1:$1048576,MATCH('2019'!$A15,[1]DataEx!$D:$D,0),MATCH('2019'!R$6,[1]DataEx!$7:$7,0))</f>
        <v>57237175.490000002</v>
      </c>
      <c r="S15" s="404">
        <f t="shared" si="3"/>
        <v>695728953.52999997</v>
      </c>
      <c r="T15" s="389">
        <f t="shared" si="4"/>
        <v>0.14442900365987835</v>
      </c>
    </row>
    <row r="16" spans="1:20">
      <c r="A16" s="152">
        <v>7115</v>
      </c>
      <c r="B16" s="480" t="str">
        <f>+VLOOKUP($A16,[1]Master!$D$27:$G$225,4,FALSE)</f>
        <v>Akcize</v>
      </c>
      <c r="C16" s="481"/>
      <c r="D16" s="481"/>
      <c r="E16" s="481"/>
      <c r="F16" s="481"/>
      <c r="G16" s="165">
        <f>+INDEX([1]DataEx!$1:$1048576,MATCH('2019'!$A16,[1]DataEx!$D:$D,0),MATCH('2019'!G$6,[1]DataEx!$7:$7,0))</f>
        <v>15141217.210000001</v>
      </c>
      <c r="H16" s="165">
        <f>+INDEX([1]DataEx!$1:$1048576,MATCH('2019'!$A16,[1]DataEx!$D:$D,0),MATCH('2019'!H$6,[1]DataEx!$7:$7,0))</f>
        <v>13186126.23</v>
      </c>
      <c r="I16" s="165">
        <f>+INDEX([1]DataEx!$1:$1048576,MATCH('2019'!$A16,[1]DataEx!$D:$D,0),MATCH('2019'!I$6,[1]DataEx!$7:$7,0))</f>
        <v>13315087.640000001</v>
      </c>
      <c r="J16" s="165">
        <f>+INDEX([1]DataEx!$1:$1048576,MATCH('2019'!$A16,[1]DataEx!$D:$D,0),MATCH('2019'!J$6,[1]DataEx!$7:$7,0))</f>
        <v>16826313.73</v>
      </c>
      <c r="K16" s="165">
        <f>+INDEX([1]DataEx!$1:$1048576,MATCH('2019'!$A16,[1]DataEx!$D:$D,0),MATCH('2019'!K$6,[1]DataEx!$7:$7,0))</f>
        <v>19442485.359999999</v>
      </c>
      <c r="L16" s="165">
        <f>+INDEX([1]DataEx!$1:$1048576,MATCH('2019'!$A16,[1]DataEx!$D:$D,0),MATCH('2019'!L$6,[1]DataEx!$7:$7,0))</f>
        <v>19205497.870000001</v>
      </c>
      <c r="M16" s="165">
        <f>+INDEX([1]DataEx!$1:$1048576,MATCH('2019'!$A16,[1]DataEx!$D:$D,0),MATCH('2019'!M$6,[1]DataEx!$7:$7,0))</f>
        <v>24612824.059999999</v>
      </c>
      <c r="N16" s="165">
        <f>+INDEX([1]DataEx!$1:$1048576,MATCH('2019'!$A16,[1]DataEx!$D:$D,0),MATCH('2019'!N$6,[1]DataEx!$7:$7,0))</f>
        <v>29562766.32</v>
      </c>
      <c r="O16" s="165">
        <f>+INDEX([1]DataEx!$1:$1048576,MATCH('2019'!$A16,[1]DataEx!$D:$D,0),MATCH('2019'!O$6,[1]DataEx!$7:$7,0))</f>
        <v>27417042.280000001</v>
      </c>
      <c r="P16" s="165">
        <f>+INDEX([1]DataEx!$1:$1048576,MATCH('2019'!$A16,[1]DataEx!$D:$D,0),MATCH('2019'!P$6,[1]DataEx!$7:$7,0))</f>
        <v>20585777.449999999</v>
      </c>
      <c r="Q16" s="165">
        <f>+INDEX([1]DataEx!$1:$1048576,MATCH('2019'!$A16,[1]DataEx!$D:$D,0),MATCH('2019'!Q$6,[1]DataEx!$7:$7,0))</f>
        <v>18663851.199999999</v>
      </c>
      <c r="R16" s="165">
        <f>+INDEX([1]DataEx!$1:$1048576,MATCH('2019'!$A16,[1]DataEx!$D:$D,0),MATCH('2019'!R$6,[1]DataEx!$7:$7,0))</f>
        <v>17559308.390000001</v>
      </c>
      <c r="S16" s="404">
        <f t="shared" si="3"/>
        <v>235518297.74000001</v>
      </c>
      <c r="T16" s="389">
        <f t="shared" si="4"/>
        <v>4.8892133802495276E-2</v>
      </c>
    </row>
    <row r="17" spans="1:25">
      <c r="A17" s="152">
        <v>7116</v>
      </c>
      <c r="B17" s="480" t="str">
        <f>+VLOOKUP($A17,[1]Master!$D$27:$G$225,4,FALSE)</f>
        <v>Porez na međunarodnu trgovinu i transakcije</v>
      </c>
      <c r="C17" s="481"/>
      <c r="D17" s="481"/>
      <c r="E17" s="481"/>
      <c r="F17" s="481"/>
      <c r="G17" s="165">
        <f>+INDEX([1]DataEx!$1:$1048576,MATCH('2019'!$A17,[1]DataEx!$D:$D,0),MATCH('2019'!G$6,[1]DataEx!$7:$7,0))</f>
        <v>1424968.68</v>
      </c>
      <c r="H17" s="165">
        <f>+INDEX([1]DataEx!$1:$1048576,MATCH('2019'!$A17,[1]DataEx!$D:$D,0),MATCH('2019'!H$6,[1]DataEx!$7:$7,0))</f>
        <v>1733788.33</v>
      </c>
      <c r="I17" s="165">
        <f>+INDEX([1]DataEx!$1:$1048576,MATCH('2019'!$A17,[1]DataEx!$D:$D,0),MATCH('2019'!I$6,[1]DataEx!$7:$7,0))</f>
        <v>2462209.73</v>
      </c>
      <c r="J17" s="165">
        <f>+INDEX([1]DataEx!$1:$1048576,MATCH('2019'!$A17,[1]DataEx!$D:$D,0),MATCH('2019'!J$6,[1]DataEx!$7:$7,0))</f>
        <v>2531899.16</v>
      </c>
      <c r="K17" s="165">
        <f>+INDEX([1]DataEx!$1:$1048576,MATCH('2019'!$A17,[1]DataEx!$D:$D,0),MATCH('2019'!K$6,[1]DataEx!$7:$7,0))</f>
        <v>2502520.2799999998</v>
      </c>
      <c r="L17" s="165">
        <f>+INDEX([1]DataEx!$1:$1048576,MATCH('2019'!$A17,[1]DataEx!$D:$D,0),MATCH('2019'!L$6,[1]DataEx!$7:$7,0))</f>
        <v>2485583.9700000002</v>
      </c>
      <c r="M17" s="165">
        <f>+INDEX([1]DataEx!$1:$1048576,MATCH('2019'!$A17,[1]DataEx!$D:$D,0),MATCH('2019'!M$6,[1]DataEx!$7:$7,0))</f>
        <v>3088089.4</v>
      </c>
      <c r="N17" s="165">
        <f>+INDEX([1]DataEx!$1:$1048576,MATCH('2019'!$A17,[1]DataEx!$D:$D,0),MATCH('2019'!N$6,[1]DataEx!$7:$7,0))</f>
        <v>2788700.72</v>
      </c>
      <c r="O17" s="165">
        <f>+INDEX([1]DataEx!$1:$1048576,MATCH('2019'!$A17,[1]DataEx!$D:$D,0),MATCH('2019'!O$6,[1]DataEx!$7:$7,0))</f>
        <v>2553125.85</v>
      </c>
      <c r="P17" s="165">
        <f>+INDEX([1]DataEx!$1:$1048576,MATCH('2019'!$A17,[1]DataEx!$D:$D,0),MATCH('2019'!P$6,[1]DataEx!$7:$7,0))</f>
        <v>2492699.6800000002</v>
      </c>
      <c r="Q17" s="165">
        <f>+INDEX([1]DataEx!$1:$1048576,MATCH('2019'!$A17,[1]DataEx!$D:$D,0),MATCH('2019'!Q$6,[1]DataEx!$7:$7,0))</f>
        <v>2023761.96</v>
      </c>
      <c r="R17" s="165">
        <f>+INDEX([1]DataEx!$1:$1048576,MATCH('2019'!$A17,[1]DataEx!$D:$D,0),MATCH('2019'!R$6,[1]DataEx!$7:$7,0))</f>
        <v>2439192.98</v>
      </c>
      <c r="S17" s="404">
        <f t="shared" si="3"/>
        <v>28526540.740000002</v>
      </c>
      <c r="T17" s="389">
        <f t="shared" si="4"/>
        <v>5.921932436528202E-3</v>
      </c>
    </row>
    <row r="18" spans="1:25">
      <c r="A18" s="152">
        <v>7118</v>
      </c>
      <c r="B18" s="480" t="str">
        <f>+VLOOKUP($A18,[1]Master!$D$27:$G$225,4,FALSE)</f>
        <v>Ostali državni porezi</v>
      </c>
      <c r="C18" s="481"/>
      <c r="D18" s="481"/>
      <c r="E18" s="481"/>
      <c r="F18" s="481"/>
      <c r="G18" s="165">
        <f>+INDEX([1]DataEx!$1:$1048576,MATCH('2019'!$A18,[1]DataEx!$D:$D,0),MATCH('2019'!G$6,[1]DataEx!$7:$7,0))</f>
        <v>720320.96</v>
      </c>
      <c r="H18" s="165">
        <f>+INDEX([1]DataEx!$1:$1048576,MATCH('2019'!$A18,[1]DataEx!$D:$D,0),MATCH('2019'!H$6,[1]DataEx!$7:$7,0))</f>
        <v>3098848.85</v>
      </c>
      <c r="I18" s="165">
        <f>+INDEX([1]DataEx!$1:$1048576,MATCH('2019'!$A18,[1]DataEx!$D:$D,0),MATCH('2019'!I$6,[1]DataEx!$7:$7,0))</f>
        <v>777051.66</v>
      </c>
      <c r="J18" s="165">
        <f>+INDEX([1]DataEx!$1:$1048576,MATCH('2019'!$A18,[1]DataEx!$D:$D,0),MATCH('2019'!J$6,[1]DataEx!$7:$7,0))</f>
        <v>910873.03</v>
      </c>
      <c r="K18" s="165">
        <f>+INDEX([1]DataEx!$1:$1048576,MATCH('2019'!$A18,[1]DataEx!$D:$D,0),MATCH('2019'!K$6,[1]DataEx!$7:$7,0))</f>
        <v>858869.92</v>
      </c>
      <c r="L18" s="165">
        <f>+INDEX([1]DataEx!$1:$1048576,MATCH('2019'!$A18,[1]DataEx!$D:$D,0),MATCH('2019'!L$6,[1]DataEx!$7:$7,0))</f>
        <v>925408.95</v>
      </c>
      <c r="M18" s="165">
        <f>+INDEX([1]DataEx!$1:$1048576,MATCH('2019'!$A18,[1]DataEx!$D:$D,0),MATCH('2019'!M$6,[1]DataEx!$7:$7,0))</f>
        <v>1005932.01</v>
      </c>
      <c r="N18" s="165">
        <f>+INDEX([1]DataEx!$1:$1048576,MATCH('2019'!$A18,[1]DataEx!$D:$D,0),MATCH('2019'!N$6,[1]DataEx!$7:$7,0))</f>
        <v>1032698.94</v>
      </c>
      <c r="O18" s="165">
        <f>+INDEX([1]DataEx!$1:$1048576,MATCH('2019'!$A18,[1]DataEx!$D:$D,0),MATCH('2019'!O$6,[1]DataEx!$7:$7,0))</f>
        <v>1007337.9</v>
      </c>
      <c r="P18" s="165">
        <f>+INDEX([1]DataEx!$1:$1048576,MATCH('2019'!$A18,[1]DataEx!$D:$D,0),MATCH('2019'!P$6,[1]DataEx!$7:$7,0))</f>
        <v>924594.05</v>
      </c>
      <c r="Q18" s="165">
        <f>+INDEX([1]DataEx!$1:$1048576,MATCH('2019'!$A18,[1]DataEx!$D:$D,0),MATCH('2019'!Q$6,[1]DataEx!$7:$7,0))</f>
        <v>976013.74</v>
      </c>
      <c r="R18" s="165">
        <f>+INDEX([1]DataEx!$1:$1048576,MATCH('2019'!$A18,[1]DataEx!$D:$D,0),MATCH('2019'!R$6,[1]DataEx!$7:$7,0))</f>
        <v>882757.09</v>
      </c>
      <c r="S18" s="404">
        <f t="shared" si="3"/>
        <v>13120707.100000001</v>
      </c>
      <c r="T18" s="389">
        <f t="shared" si="4"/>
        <v>2.7237771895953999E-3</v>
      </c>
    </row>
    <row r="19" spans="1:25">
      <c r="A19" s="152">
        <v>712</v>
      </c>
      <c r="B19" s="484" t="str">
        <f>+VLOOKUP($A19,[1]Master!$D$27:$G$225,4,FALSE)</f>
        <v>Doprinosi</v>
      </c>
      <c r="C19" s="485"/>
      <c r="D19" s="485"/>
      <c r="E19" s="485"/>
      <c r="F19" s="485"/>
      <c r="G19" s="171">
        <f>+INDEX([1]DataEx!$1:$1048576,MATCH('2019'!$A19,[1]DataEx!$D:$D,0),MATCH('2019'!G$6,[1]DataEx!$7:$7,0))</f>
        <v>16498881.48</v>
      </c>
      <c r="H19" s="171">
        <f>+INDEX([1]DataEx!$1:$1048576,MATCH('2019'!$A19,[1]DataEx!$D:$D,0),MATCH('2019'!H$6,[1]DataEx!$7:$7,0))</f>
        <v>41912269.38000001</v>
      </c>
      <c r="I19" s="171">
        <f>+INDEX([1]DataEx!$1:$1048576,MATCH('2019'!$A19,[1]DataEx!$D:$D,0),MATCH('2019'!I$6,[1]DataEx!$7:$7,0))</f>
        <v>41047599.18</v>
      </c>
      <c r="J19" s="171">
        <f>+INDEX([1]DataEx!$1:$1048576,MATCH('2019'!$A19,[1]DataEx!$D:$D,0),MATCH('2019'!J$6,[1]DataEx!$7:$7,0))</f>
        <v>50290988.940000005</v>
      </c>
      <c r="K19" s="171">
        <f>+INDEX([1]DataEx!$1:$1048576,MATCH('2019'!$A19,[1]DataEx!$D:$D,0),MATCH('2019'!K$6,[1]DataEx!$7:$7,0))</f>
        <v>37496285.130000003</v>
      </c>
      <c r="L19" s="171">
        <f>+INDEX([1]DataEx!$1:$1048576,MATCH('2019'!$A19,[1]DataEx!$D:$D,0),MATCH('2019'!L$6,[1]DataEx!$7:$7,0))</f>
        <v>45280786.510000005</v>
      </c>
      <c r="M19" s="171">
        <f>+INDEX([1]DataEx!$1:$1048576,MATCH('2019'!$A19,[1]DataEx!$D:$D,0),MATCH('2019'!M$6,[1]DataEx!$7:$7,0))</f>
        <v>48662139.43999999</v>
      </c>
      <c r="N19" s="171">
        <f>+INDEX([1]DataEx!$1:$1048576,MATCH('2019'!$A19,[1]DataEx!$D:$D,0),MATCH('2019'!N$6,[1]DataEx!$7:$7,0))</f>
        <v>45770745.839999996</v>
      </c>
      <c r="O19" s="171">
        <f>+INDEX([1]DataEx!$1:$1048576,MATCH('2019'!$A19,[1]DataEx!$D:$D,0),MATCH('2019'!O$6,[1]DataEx!$7:$7,0))</f>
        <v>43611346.450000003</v>
      </c>
      <c r="P19" s="171">
        <f>+INDEX([1]DataEx!$1:$1048576,MATCH('2019'!$A19,[1]DataEx!$D:$D,0),MATCH('2019'!P$6,[1]DataEx!$7:$7,0))</f>
        <v>46487647.670000002</v>
      </c>
      <c r="Q19" s="171">
        <f>+INDEX([1]DataEx!$1:$1048576,MATCH('2019'!$A19,[1]DataEx!$D:$D,0),MATCH('2019'!Q$6,[1]DataEx!$7:$7,0))</f>
        <v>44027184.359999999</v>
      </c>
      <c r="R19" s="171">
        <f>+INDEX([1]DataEx!$1:$1048576,MATCH('2019'!$A19,[1]DataEx!$D:$D,0),MATCH('2019'!R$6,[1]DataEx!$7:$7,0))</f>
        <v>85179894.560000002</v>
      </c>
      <c r="S19" s="405">
        <f t="shared" si="3"/>
        <v>546265768.94000006</v>
      </c>
      <c r="T19" s="390">
        <f t="shared" si="4"/>
        <v>0.11340137612671526</v>
      </c>
    </row>
    <row r="20" spans="1:25">
      <c r="A20" s="152">
        <v>7121</v>
      </c>
      <c r="B20" s="480" t="str">
        <f>+VLOOKUP($A20,[1]Master!$D$27:$G$225,4,FALSE)</f>
        <v>Doprinosi za penzijsko i invalidsko osiguranje</v>
      </c>
      <c r="C20" s="481"/>
      <c r="D20" s="481"/>
      <c r="E20" s="481"/>
      <c r="F20" s="481"/>
      <c r="G20" s="165">
        <f>+INDEX([1]DataEx!$1:$1048576,MATCH('2019'!$A20,[1]DataEx!$D:$D,0),MATCH('2019'!G$6,[1]DataEx!$7:$7,0))</f>
        <v>9695765.5800000001</v>
      </c>
      <c r="H20" s="165">
        <f>+INDEX([1]DataEx!$1:$1048576,MATCH('2019'!$A20,[1]DataEx!$D:$D,0),MATCH('2019'!H$6,[1]DataEx!$7:$7,0))</f>
        <v>24593790.260000002</v>
      </c>
      <c r="I20" s="165">
        <f>+INDEX([1]DataEx!$1:$1048576,MATCH('2019'!$A20,[1]DataEx!$D:$D,0),MATCH('2019'!I$6,[1]DataEx!$7:$7,0))</f>
        <v>23923752.719999999</v>
      </c>
      <c r="J20" s="165">
        <f>+INDEX([1]DataEx!$1:$1048576,MATCH('2019'!$A20,[1]DataEx!$D:$D,0),MATCH('2019'!J$6,[1]DataEx!$7:$7,0))</f>
        <v>29650595.870000001</v>
      </c>
      <c r="K20" s="165">
        <f>+INDEX([1]DataEx!$1:$1048576,MATCH('2019'!$A20,[1]DataEx!$D:$D,0),MATCH('2019'!K$6,[1]DataEx!$7:$7,0))</f>
        <v>22104934.850000001</v>
      </c>
      <c r="L20" s="165">
        <f>+INDEX([1]DataEx!$1:$1048576,MATCH('2019'!$A20,[1]DataEx!$D:$D,0),MATCH('2019'!L$6,[1]DataEx!$7:$7,0))</f>
        <v>27009559.609999999</v>
      </c>
      <c r="M20" s="165">
        <f>+INDEX([1]DataEx!$1:$1048576,MATCH('2019'!$A20,[1]DataEx!$D:$D,0),MATCH('2019'!M$6,[1]DataEx!$7:$7,0))</f>
        <v>28964205.43</v>
      </c>
      <c r="N20" s="165">
        <f>+INDEX([1]DataEx!$1:$1048576,MATCH('2019'!$A20,[1]DataEx!$D:$D,0),MATCH('2019'!N$6,[1]DataEx!$7:$7,0))</f>
        <v>27519220.43</v>
      </c>
      <c r="O20" s="165">
        <f>+INDEX([1]DataEx!$1:$1048576,MATCH('2019'!$A20,[1]DataEx!$D:$D,0),MATCH('2019'!O$6,[1]DataEx!$7:$7,0))</f>
        <v>26730921.559999999</v>
      </c>
      <c r="P20" s="165">
        <f>+INDEX([1]DataEx!$1:$1048576,MATCH('2019'!$A20,[1]DataEx!$D:$D,0),MATCH('2019'!P$6,[1]DataEx!$7:$7,0))</f>
        <v>28563512.620000001</v>
      </c>
      <c r="Q20" s="165">
        <f>+INDEX([1]DataEx!$1:$1048576,MATCH('2019'!$A20,[1]DataEx!$D:$D,0),MATCH('2019'!Q$6,[1]DataEx!$7:$7,0))</f>
        <v>27240325.079999998</v>
      </c>
      <c r="R20" s="165">
        <f>+INDEX([1]DataEx!$1:$1048576,MATCH('2019'!$A20,[1]DataEx!$D:$D,0),MATCH('2019'!R$6,[1]DataEx!$7:$7,0))</f>
        <v>53184840.350000001</v>
      </c>
      <c r="S20" s="404">
        <f>+SUM(G20:R20)</f>
        <v>329181424.36000001</v>
      </c>
      <c r="T20" s="389">
        <f t="shared" si="4"/>
        <v>6.8336016350086154E-2</v>
      </c>
    </row>
    <row r="21" spans="1:25">
      <c r="A21" s="152">
        <v>7122</v>
      </c>
      <c r="B21" s="480" t="str">
        <f>+VLOOKUP($A21,[1]Master!$D$27:$G$225,4,FALSE)</f>
        <v>Doprinosi za zdravstveno osiguranje</v>
      </c>
      <c r="C21" s="481"/>
      <c r="D21" s="481"/>
      <c r="E21" s="481"/>
      <c r="F21" s="481"/>
      <c r="G21" s="165">
        <f>+INDEX([1]DataEx!$1:$1048576,MATCH('2019'!$A21,[1]DataEx!$D:$D,0),MATCH('2019'!G$6,[1]DataEx!$7:$7,0))</f>
        <v>5963049.2000000002</v>
      </c>
      <c r="H21" s="165">
        <f>+INDEX([1]DataEx!$1:$1048576,MATCH('2019'!$A21,[1]DataEx!$D:$D,0),MATCH('2019'!H$6,[1]DataEx!$7:$7,0))</f>
        <v>15122476.890000001</v>
      </c>
      <c r="I21" s="165">
        <f>+INDEX([1]DataEx!$1:$1048576,MATCH('2019'!$A21,[1]DataEx!$D:$D,0),MATCH('2019'!I$6,[1]DataEx!$7:$7,0))</f>
        <v>14777265.789999999</v>
      </c>
      <c r="J21" s="165">
        <f>+INDEX([1]DataEx!$1:$1048576,MATCH('2019'!$A21,[1]DataEx!$D:$D,0),MATCH('2019'!J$6,[1]DataEx!$7:$7,0))</f>
        <v>17925167.550000001</v>
      </c>
      <c r="K21" s="165">
        <f>+INDEX([1]DataEx!$1:$1048576,MATCH('2019'!$A21,[1]DataEx!$D:$D,0),MATCH('2019'!K$6,[1]DataEx!$7:$7,0))</f>
        <v>13458982.5</v>
      </c>
      <c r="L21" s="165">
        <f>+INDEX([1]DataEx!$1:$1048576,MATCH('2019'!$A21,[1]DataEx!$D:$D,0),MATCH('2019'!L$6,[1]DataEx!$7:$7,0))</f>
        <v>15925774.34</v>
      </c>
      <c r="M21" s="165">
        <f>+INDEX([1]DataEx!$1:$1048576,MATCH('2019'!$A21,[1]DataEx!$D:$D,0),MATCH('2019'!M$6,[1]DataEx!$7:$7,0))</f>
        <v>17203285.449999999</v>
      </c>
      <c r="N21" s="165">
        <f>+INDEX([1]DataEx!$1:$1048576,MATCH('2019'!$A21,[1]DataEx!$D:$D,0),MATCH('2019'!N$6,[1]DataEx!$7:$7,0))</f>
        <v>15860674.26</v>
      </c>
      <c r="O21" s="165">
        <f>+INDEX([1]DataEx!$1:$1048576,MATCH('2019'!$A21,[1]DataEx!$D:$D,0),MATCH('2019'!O$6,[1]DataEx!$7:$7,0))</f>
        <v>14501660.91</v>
      </c>
      <c r="P21" s="165">
        <f>+INDEX([1]DataEx!$1:$1048576,MATCH('2019'!$A21,[1]DataEx!$D:$D,0),MATCH('2019'!P$6,[1]DataEx!$7:$7,0))</f>
        <v>15344312.359999999</v>
      </c>
      <c r="Q21" s="165">
        <f>+INDEX([1]DataEx!$1:$1048576,MATCH('2019'!$A21,[1]DataEx!$D:$D,0),MATCH('2019'!Q$6,[1]DataEx!$7:$7,0))</f>
        <v>14381893.27</v>
      </c>
      <c r="R21" s="165">
        <f>+INDEX([1]DataEx!$1:$1048576,MATCH('2019'!$A21,[1]DataEx!$D:$D,0),MATCH('2019'!R$6,[1]DataEx!$7:$7,0))</f>
        <v>27283965.91</v>
      </c>
      <c r="S21" s="404">
        <f t="shared" si="3"/>
        <v>187748508.43000001</v>
      </c>
      <c r="T21" s="389">
        <f t="shared" si="4"/>
        <v>3.8975422646405515E-2</v>
      </c>
    </row>
    <row r="22" spans="1:25">
      <c r="A22" s="152">
        <v>7123</v>
      </c>
      <c r="B22" s="480" t="str">
        <f>+VLOOKUP($A22,[1]Master!$D$27:$G$225,4,FALSE)</f>
        <v>Doprinosi za osiguranje od nezaposlenosti</v>
      </c>
      <c r="C22" s="481"/>
      <c r="D22" s="481"/>
      <c r="E22" s="481"/>
      <c r="F22" s="481"/>
      <c r="G22" s="165">
        <f>+INDEX([1]DataEx!$1:$1048576,MATCH('2019'!$A22,[1]DataEx!$D:$D,0),MATCH('2019'!G$6,[1]DataEx!$7:$7,0))</f>
        <v>459881.42</v>
      </c>
      <c r="H22" s="165">
        <f>+INDEX([1]DataEx!$1:$1048576,MATCH('2019'!$A22,[1]DataEx!$D:$D,0),MATCH('2019'!H$6,[1]DataEx!$7:$7,0))</f>
        <v>1160315.8500000001</v>
      </c>
      <c r="I22" s="165">
        <f>+INDEX([1]DataEx!$1:$1048576,MATCH('2019'!$A22,[1]DataEx!$D:$D,0),MATCH('2019'!I$6,[1]DataEx!$7:$7,0))</f>
        <v>1135767.8899999999</v>
      </c>
      <c r="J22" s="165">
        <f>+INDEX([1]DataEx!$1:$1048576,MATCH('2019'!$A22,[1]DataEx!$D:$D,0),MATCH('2019'!J$6,[1]DataEx!$7:$7,0))</f>
        <v>1375720.59</v>
      </c>
      <c r="K22" s="165">
        <f>+INDEX([1]DataEx!$1:$1048576,MATCH('2019'!$A22,[1]DataEx!$D:$D,0),MATCH('2019'!K$6,[1]DataEx!$7:$7,0))</f>
        <v>1026106.03</v>
      </c>
      <c r="L22" s="165">
        <f>+INDEX([1]DataEx!$1:$1048576,MATCH('2019'!$A22,[1]DataEx!$D:$D,0),MATCH('2019'!L$6,[1]DataEx!$7:$7,0))</f>
        <v>1222753.49</v>
      </c>
      <c r="M22" s="165">
        <f>+INDEX([1]DataEx!$1:$1048576,MATCH('2019'!$A22,[1]DataEx!$D:$D,0),MATCH('2019'!M$6,[1]DataEx!$7:$7,0))</f>
        <v>1316999.83</v>
      </c>
      <c r="N22" s="165">
        <f>+INDEX([1]DataEx!$1:$1048576,MATCH('2019'!$A22,[1]DataEx!$D:$D,0),MATCH('2019'!N$6,[1]DataEx!$7:$7,0))</f>
        <v>1256512.28</v>
      </c>
      <c r="O22" s="165">
        <f>+INDEX([1]DataEx!$1:$1048576,MATCH('2019'!$A22,[1]DataEx!$D:$D,0),MATCH('2019'!O$6,[1]DataEx!$7:$7,0))</f>
        <v>1242677.57</v>
      </c>
      <c r="P22" s="165">
        <f>+INDEX([1]DataEx!$1:$1048576,MATCH('2019'!$A22,[1]DataEx!$D:$D,0),MATCH('2019'!P$6,[1]DataEx!$7:$7,0))</f>
        <v>1311319.78</v>
      </c>
      <c r="Q22" s="165">
        <f>+INDEX([1]DataEx!$1:$1048576,MATCH('2019'!$A22,[1]DataEx!$D:$D,0),MATCH('2019'!Q$6,[1]DataEx!$7:$7,0))</f>
        <v>1232927.92</v>
      </c>
      <c r="R22" s="165">
        <f>+INDEX([1]DataEx!$1:$1048576,MATCH('2019'!$A22,[1]DataEx!$D:$D,0),MATCH('2019'!R$6,[1]DataEx!$7:$7,0))</f>
        <v>2381170.7999999998</v>
      </c>
      <c r="S22" s="404">
        <f t="shared" si="3"/>
        <v>15122153.449999999</v>
      </c>
      <c r="T22" s="389">
        <f t="shared" si="4"/>
        <v>3.1392650038404848E-3</v>
      </c>
    </row>
    <row r="23" spans="1:25">
      <c r="A23" s="152">
        <v>7124</v>
      </c>
      <c r="B23" s="480" t="str">
        <f>+VLOOKUP($A23,[1]Master!$D$27:$G$225,4,FALSE)</f>
        <v>Ostali doprinosi</v>
      </c>
      <c r="C23" s="481"/>
      <c r="D23" s="481"/>
      <c r="E23" s="481"/>
      <c r="F23" s="481"/>
      <c r="G23" s="165">
        <f>+INDEX([1]DataEx!$1:$1048576,MATCH('2019'!$A23,[1]DataEx!$D:$D,0),MATCH('2019'!G$6,[1]DataEx!$7:$7,0))</f>
        <v>380185.28</v>
      </c>
      <c r="H23" s="165">
        <f>+INDEX([1]DataEx!$1:$1048576,MATCH('2019'!$A23,[1]DataEx!$D:$D,0),MATCH('2019'!H$6,[1]DataEx!$7:$7,0))</f>
        <v>1035686.38</v>
      </c>
      <c r="I23" s="165">
        <f>+INDEX([1]DataEx!$1:$1048576,MATCH('2019'!$A23,[1]DataEx!$D:$D,0),MATCH('2019'!I$6,[1]DataEx!$7:$7,0))</f>
        <v>1210812.78</v>
      </c>
      <c r="J23" s="165">
        <f>+INDEX([1]DataEx!$1:$1048576,MATCH('2019'!$A23,[1]DataEx!$D:$D,0),MATCH('2019'!J$6,[1]DataEx!$7:$7,0))</f>
        <v>1339504.93</v>
      </c>
      <c r="K23" s="165">
        <f>+INDEX([1]DataEx!$1:$1048576,MATCH('2019'!$A23,[1]DataEx!$D:$D,0),MATCH('2019'!K$6,[1]DataEx!$7:$7,0))</f>
        <v>906261.75</v>
      </c>
      <c r="L23" s="165">
        <f>+INDEX([1]DataEx!$1:$1048576,MATCH('2019'!$A23,[1]DataEx!$D:$D,0),MATCH('2019'!L$6,[1]DataEx!$7:$7,0))</f>
        <v>1122699.07</v>
      </c>
      <c r="M23" s="165">
        <f>+INDEX([1]DataEx!$1:$1048576,MATCH('2019'!$A23,[1]DataEx!$D:$D,0),MATCH('2019'!M$6,[1]DataEx!$7:$7,0))</f>
        <v>1177648.73</v>
      </c>
      <c r="N23" s="165">
        <f>+INDEX([1]DataEx!$1:$1048576,MATCH('2019'!$A23,[1]DataEx!$D:$D,0),MATCH('2019'!N$6,[1]DataEx!$7:$7,0))</f>
        <v>1134338.8700000001</v>
      </c>
      <c r="O23" s="165">
        <f>+INDEX([1]DataEx!$1:$1048576,MATCH('2019'!$A23,[1]DataEx!$D:$D,0),MATCH('2019'!O$6,[1]DataEx!$7:$7,0))</f>
        <v>1136086.4099999999</v>
      </c>
      <c r="P23" s="165">
        <f>+INDEX([1]DataEx!$1:$1048576,MATCH('2019'!$A23,[1]DataEx!$D:$D,0),MATCH('2019'!P$6,[1]DataEx!$7:$7,0))</f>
        <v>1268502.9099999999</v>
      </c>
      <c r="Q23" s="165">
        <f>+INDEX([1]DataEx!$1:$1048576,MATCH('2019'!$A23,[1]DataEx!$D:$D,0),MATCH('2019'!Q$6,[1]DataEx!$7:$7,0))</f>
        <v>1172038.0900000001</v>
      </c>
      <c r="R23" s="165">
        <f>+INDEX([1]DataEx!$1:$1048576,MATCH('2019'!$A23,[1]DataEx!$D:$D,0),MATCH('2019'!R$6,[1]DataEx!$7:$7,0))</f>
        <v>2329917.5</v>
      </c>
      <c r="S23" s="404">
        <f t="shared" si="3"/>
        <v>14213682.699999999</v>
      </c>
      <c r="T23" s="389">
        <f t="shared" si="4"/>
        <v>2.9506721263830933E-3</v>
      </c>
      <c r="Y23" s="319"/>
    </row>
    <row r="24" spans="1:25">
      <c r="A24" s="152">
        <v>713</v>
      </c>
      <c r="B24" s="482" t="str">
        <f>+VLOOKUP($A24,[1]Master!$D$27:$G$225,4,FALSE)</f>
        <v>Takse</v>
      </c>
      <c r="C24" s="483"/>
      <c r="D24" s="483"/>
      <c r="E24" s="483"/>
      <c r="F24" s="483"/>
      <c r="G24" s="177">
        <f>+INDEX([1]DataEx!$1:$1048576,MATCH('2019'!$A24,[1]DataEx!$D:$D,0),MATCH('2019'!G$6,[1]DataEx!$7:$7,0))</f>
        <v>851162.27</v>
      </c>
      <c r="H24" s="177">
        <f>+INDEX([1]DataEx!$1:$1048576,MATCH('2019'!$A24,[1]DataEx!$D:$D,0),MATCH('2019'!H$6,[1]DataEx!$7:$7,0))</f>
        <v>1041125.3899999999</v>
      </c>
      <c r="I24" s="177">
        <f>+INDEX([1]DataEx!$1:$1048576,MATCH('2019'!$A24,[1]DataEx!$D:$D,0),MATCH('2019'!I$6,[1]DataEx!$7:$7,0))</f>
        <v>1066481.8799999999</v>
      </c>
      <c r="J24" s="177">
        <f>+INDEX([1]DataEx!$1:$1048576,MATCH('2019'!$A24,[1]DataEx!$D:$D,0),MATCH('2019'!J$6,[1]DataEx!$7:$7,0))</f>
        <v>1290371.49</v>
      </c>
      <c r="K24" s="177">
        <f>+INDEX([1]DataEx!$1:$1048576,MATCH('2019'!$A24,[1]DataEx!$D:$D,0),MATCH('2019'!K$6,[1]DataEx!$7:$7,0))</f>
        <v>1208813.17</v>
      </c>
      <c r="L24" s="177">
        <f>+INDEX([1]DataEx!$1:$1048576,MATCH('2019'!$A24,[1]DataEx!$D:$D,0),MATCH('2019'!L$6,[1]DataEx!$7:$7,0))</f>
        <v>1252534.6599999999</v>
      </c>
      <c r="M24" s="177">
        <f>+INDEX([1]DataEx!$1:$1048576,MATCH('2019'!$A24,[1]DataEx!$D:$D,0),MATCH('2019'!M$6,[1]DataEx!$7:$7,0))</f>
        <v>1880947.5899999999</v>
      </c>
      <c r="N24" s="177">
        <f>+INDEX([1]DataEx!$1:$1048576,MATCH('2019'!$A24,[1]DataEx!$D:$D,0),MATCH('2019'!N$6,[1]DataEx!$7:$7,0))</f>
        <v>1630940.38</v>
      </c>
      <c r="O24" s="177">
        <f>+INDEX([1]DataEx!$1:$1048576,MATCH('2019'!$A24,[1]DataEx!$D:$D,0),MATCH('2019'!O$6,[1]DataEx!$7:$7,0))</f>
        <v>1570845.07</v>
      </c>
      <c r="P24" s="177">
        <f>+INDEX([1]DataEx!$1:$1048576,MATCH('2019'!$A24,[1]DataEx!$D:$D,0),MATCH('2019'!P$6,[1]DataEx!$7:$7,0))</f>
        <v>1362143.29</v>
      </c>
      <c r="Q24" s="177">
        <f>+INDEX([1]DataEx!$1:$1048576,MATCH('2019'!$A24,[1]DataEx!$D:$D,0),MATCH('2019'!Q$6,[1]DataEx!$7:$7,0))</f>
        <v>1005591.42</v>
      </c>
      <c r="R24" s="246">
        <f>+INDEX([1]DataEx!$1:$1048576,MATCH('2019'!$A24,[1]DataEx!$D:$D,0),MATCH('2019'!R$6,[1]DataEx!$7:$7,0))</f>
        <v>1445452.81</v>
      </c>
      <c r="S24" s="405">
        <f t="shared" si="3"/>
        <v>15606409.419999998</v>
      </c>
      <c r="T24" s="390">
        <f t="shared" si="4"/>
        <v>3.2397935313777993E-3</v>
      </c>
      <c r="Y24" s="319"/>
    </row>
    <row r="25" spans="1:25">
      <c r="A25" s="152">
        <v>714</v>
      </c>
      <c r="B25" s="482" t="str">
        <f>+VLOOKUP($A25,[1]Master!$D$27:$G$225,4,FALSE)</f>
        <v>Naknade</v>
      </c>
      <c r="C25" s="483"/>
      <c r="D25" s="483"/>
      <c r="E25" s="483"/>
      <c r="F25" s="483"/>
      <c r="G25" s="177">
        <f>+INDEX([1]DataEx!$1:$1048576,MATCH('2019'!$A25,[1]DataEx!$D:$D,0),MATCH('2019'!G$6,[1]DataEx!$7:$7,0))</f>
        <v>2315003.25</v>
      </c>
      <c r="H25" s="177">
        <f>+INDEX([1]DataEx!$1:$1048576,MATCH('2019'!$A25,[1]DataEx!$D:$D,0),MATCH('2019'!H$6,[1]DataEx!$7:$7,0))</f>
        <v>1541397.86</v>
      </c>
      <c r="I25" s="177">
        <f>+INDEX([1]DataEx!$1:$1048576,MATCH('2019'!$A25,[1]DataEx!$D:$D,0),MATCH('2019'!I$6,[1]DataEx!$7:$7,0))</f>
        <v>2408517.5</v>
      </c>
      <c r="J25" s="177">
        <f>+INDEX([1]DataEx!$1:$1048576,MATCH('2019'!$A25,[1]DataEx!$D:$D,0),MATCH('2019'!J$6,[1]DataEx!$7:$7,0))</f>
        <v>3310133.38</v>
      </c>
      <c r="K25" s="177">
        <f>+INDEX([1]DataEx!$1:$1048576,MATCH('2019'!$A25,[1]DataEx!$D:$D,0),MATCH('2019'!K$6,[1]DataEx!$7:$7,0))</f>
        <v>1792591.2</v>
      </c>
      <c r="L25" s="177">
        <f>+INDEX([1]DataEx!$1:$1048576,MATCH('2019'!$A25,[1]DataEx!$D:$D,0),MATCH('2019'!L$6,[1]DataEx!$7:$7,0))</f>
        <v>2081141.31</v>
      </c>
      <c r="M25" s="177">
        <f>+INDEX([1]DataEx!$1:$1048576,MATCH('2019'!$A25,[1]DataEx!$D:$D,0),MATCH('2019'!M$6,[1]DataEx!$7:$7,0))</f>
        <v>2697450.35</v>
      </c>
      <c r="N25" s="177">
        <f>+INDEX([1]DataEx!$1:$1048576,MATCH('2019'!$A25,[1]DataEx!$D:$D,0),MATCH('2019'!N$6,[1]DataEx!$7:$7,0))</f>
        <v>1985377.1099999999</v>
      </c>
      <c r="O25" s="177">
        <f>+INDEX([1]DataEx!$1:$1048576,MATCH('2019'!$A25,[1]DataEx!$D:$D,0),MATCH('2019'!O$6,[1]DataEx!$7:$7,0))</f>
        <v>2352827.11</v>
      </c>
      <c r="P25" s="177">
        <f>+INDEX([1]DataEx!$1:$1048576,MATCH('2019'!$A25,[1]DataEx!$D:$D,0),MATCH('2019'!P$6,[1]DataEx!$7:$7,0))</f>
        <v>2477150.35</v>
      </c>
      <c r="Q25" s="177">
        <f>+INDEX([1]DataEx!$1:$1048576,MATCH('2019'!$A25,[1]DataEx!$D:$D,0),MATCH('2019'!Q$6,[1]DataEx!$7:$7,0))</f>
        <v>1582634.86</v>
      </c>
      <c r="R25" s="246">
        <f>+INDEX([1]DataEx!$1:$1048576,MATCH('2019'!$A25,[1]DataEx!$D:$D,0),MATCH('2019'!R$6,[1]DataEx!$7:$7,0))</f>
        <v>3693530.67</v>
      </c>
      <c r="S25" s="405">
        <f t="shared" si="3"/>
        <v>28237754.950000003</v>
      </c>
      <c r="T25" s="390">
        <f t="shared" si="4"/>
        <v>5.8619823026302142E-3</v>
      </c>
      <c r="W25" s="306"/>
    </row>
    <row r="26" spans="1:25">
      <c r="A26" s="152">
        <v>715</v>
      </c>
      <c r="B26" s="482" t="str">
        <f>+VLOOKUP($A26,[1]Master!$D$27:$G$225,4,FALSE)</f>
        <v>Ostali prihodi</v>
      </c>
      <c r="C26" s="483"/>
      <c r="D26" s="483"/>
      <c r="E26" s="483"/>
      <c r="F26" s="483"/>
      <c r="G26" s="177">
        <f>+INDEX([1]DataEx!$1:$1048576,MATCH('2019'!$A26,[1]DataEx!$D:$D,0),MATCH('2019'!G$6,[1]DataEx!$7:$7,0))</f>
        <v>1567147.41</v>
      </c>
      <c r="H26" s="177">
        <f>+INDEX([1]DataEx!$1:$1048576,MATCH('2019'!$A26,[1]DataEx!$D:$D,0),MATCH('2019'!H$6,[1]DataEx!$7:$7,0))</f>
        <v>2199531.1</v>
      </c>
      <c r="I26" s="177">
        <f>+INDEX([1]DataEx!$1:$1048576,MATCH('2019'!$A26,[1]DataEx!$D:$D,0),MATCH('2019'!I$6,[1]DataEx!$7:$7,0))</f>
        <v>3193816.55</v>
      </c>
      <c r="J26" s="177">
        <f>+INDEX([1]DataEx!$1:$1048576,MATCH('2019'!$A26,[1]DataEx!$D:$D,0),MATCH('2019'!J$6,[1]DataEx!$7:$7,0))</f>
        <v>2384912.75</v>
      </c>
      <c r="K26" s="177">
        <f>+INDEX([1]DataEx!$1:$1048576,MATCH('2019'!$A26,[1]DataEx!$D:$D,0),MATCH('2019'!K$6,[1]DataEx!$7:$7,0))</f>
        <v>7159071.0099999998</v>
      </c>
      <c r="L26" s="177">
        <f>+INDEX([1]DataEx!$1:$1048576,MATCH('2019'!$A26,[1]DataEx!$D:$D,0),MATCH('2019'!L$6,[1]DataEx!$7:$7,0))</f>
        <v>3262994.81</v>
      </c>
      <c r="M26" s="177">
        <f>+INDEX([1]DataEx!$1:$1048576,MATCH('2019'!$A26,[1]DataEx!$D:$D,0),MATCH('2019'!M$6,[1]DataEx!$7:$7,0))</f>
        <v>3734626.12</v>
      </c>
      <c r="N26" s="177">
        <f>+INDEX([1]DataEx!$1:$1048576,MATCH('2019'!$A26,[1]DataEx!$D:$D,0),MATCH('2019'!N$6,[1]DataEx!$7:$7,0))</f>
        <v>2985463.57</v>
      </c>
      <c r="O26" s="177">
        <f>+INDEX([1]DataEx!$1:$1048576,MATCH('2019'!$A26,[1]DataEx!$D:$D,0),MATCH('2019'!O$6,[1]DataEx!$7:$7,0))</f>
        <v>2214023.2000000002</v>
      </c>
      <c r="P26" s="177">
        <f>+INDEX([1]DataEx!$1:$1048576,MATCH('2019'!$A26,[1]DataEx!$D:$D,0),MATCH('2019'!P$6,[1]DataEx!$7:$7,0))</f>
        <v>2505033.94</v>
      </c>
      <c r="Q26" s="177">
        <f>+INDEX([1]DataEx!$1:$1048576,MATCH('2019'!$A26,[1]DataEx!$D:$D,0),MATCH('2019'!Q$6,[1]DataEx!$7:$7,0))</f>
        <v>2278636.0299999998</v>
      </c>
      <c r="R26" s="246">
        <f>+INDEX([1]DataEx!$1:$1048576,MATCH('2019'!$A26,[1]DataEx!$D:$D,0),MATCH('2019'!R$6,[1]DataEx!$7:$7,0))</f>
        <v>42306339.840000004</v>
      </c>
      <c r="S26" s="405">
        <f t="shared" si="3"/>
        <v>75791596.330000013</v>
      </c>
      <c r="T26" s="390">
        <f t="shared" si="4"/>
        <v>1.5733864011542215E-2</v>
      </c>
      <c r="W26" s="325"/>
    </row>
    <row r="27" spans="1:25">
      <c r="A27" s="152">
        <v>73</v>
      </c>
      <c r="B27" s="482" t="str">
        <f>+VLOOKUP($A27,[1]Master!$D$27:$G$225,4,FALSE)</f>
        <v>Primici od otplate kredita i sredstva prenesena iz prethodne godine</v>
      </c>
      <c r="C27" s="483"/>
      <c r="D27" s="483"/>
      <c r="E27" s="483"/>
      <c r="F27" s="483"/>
      <c r="G27" s="177">
        <f>+INDEX([1]DataEx!$1:$1048576,MATCH('2019'!$A27,[1]DataEx!$D:$D,0),MATCH('2019'!G$6,[1]DataEx!$7:$7,0))</f>
        <v>69158.880000000005</v>
      </c>
      <c r="H27" s="177">
        <f>+INDEX([1]DataEx!$1:$1048576,MATCH('2019'!$A27,[1]DataEx!$D:$D,0),MATCH('2019'!H$6,[1]DataEx!$7:$7,0))</f>
        <v>378338.04</v>
      </c>
      <c r="I27" s="177">
        <f>+INDEX([1]DataEx!$1:$1048576,MATCH('2019'!$A27,[1]DataEx!$D:$D,0),MATCH('2019'!I$6,[1]DataEx!$7:$7,0))</f>
        <v>257172.98</v>
      </c>
      <c r="J27" s="177">
        <f>+INDEX([1]DataEx!$1:$1048576,MATCH('2019'!$A27,[1]DataEx!$D:$D,0),MATCH('2019'!J$6,[1]DataEx!$7:$7,0))</f>
        <v>349238.34</v>
      </c>
      <c r="K27" s="177">
        <f>+INDEX([1]DataEx!$1:$1048576,MATCH('2019'!$A27,[1]DataEx!$D:$D,0),MATCH('2019'!K$6,[1]DataEx!$7:$7,0))</f>
        <v>808656.23</v>
      </c>
      <c r="L27" s="177">
        <f>+INDEX([1]DataEx!$1:$1048576,MATCH('2019'!$A27,[1]DataEx!$D:$D,0),MATCH('2019'!L$6,[1]DataEx!$7:$7,0))</f>
        <v>1298753.81</v>
      </c>
      <c r="M27" s="177">
        <f>+INDEX([1]DataEx!$1:$1048576,MATCH('2019'!$A27,[1]DataEx!$D:$D,0),MATCH('2019'!M$6,[1]DataEx!$7:$7,0))</f>
        <v>134648.84</v>
      </c>
      <c r="N27" s="177">
        <f>+INDEX([1]DataEx!$1:$1048576,MATCH('2019'!$A27,[1]DataEx!$D:$D,0),MATCH('2019'!N$6,[1]DataEx!$7:$7,0))</f>
        <v>1295803.5900000001</v>
      </c>
      <c r="O27" s="177">
        <f>+INDEX([1]DataEx!$1:$1048576,MATCH('2019'!$A27,[1]DataEx!$D:$D,0),MATCH('2019'!O$6,[1]DataEx!$7:$7,0))</f>
        <v>183612.59</v>
      </c>
      <c r="P27" s="177">
        <f>+INDEX([1]DataEx!$1:$1048576,MATCH('2019'!$A27,[1]DataEx!$D:$D,0),MATCH('2019'!P$6,[1]DataEx!$7:$7,0))</f>
        <v>223272.51</v>
      </c>
      <c r="Q27" s="177">
        <f>+INDEX([1]DataEx!$1:$1048576,MATCH('2019'!$A27,[1]DataEx!$D:$D,0),MATCH('2019'!Q$6,[1]DataEx!$7:$7,0))</f>
        <v>1445230.26</v>
      </c>
      <c r="R27" s="246">
        <f>+INDEX([1]DataEx!$1:$1048576,MATCH('2019'!$A27,[1]DataEx!$D:$D,0),MATCH('2019'!R$6,[1]DataEx!$7:$7,0))</f>
        <v>1668986.37</v>
      </c>
      <c r="S27" s="405">
        <f t="shared" si="3"/>
        <v>8112872.4399999995</v>
      </c>
      <c r="T27" s="390">
        <f t="shared" si="4"/>
        <v>1.6841818604554607E-3</v>
      </c>
    </row>
    <row r="28" spans="1:25" ht="13.5" thickBot="1">
      <c r="A28" s="152">
        <v>74</v>
      </c>
      <c r="B28" s="486" t="str">
        <f>+VLOOKUP($A28,[1]Master!$D$27:$G$225,4,FALSE)</f>
        <v>Donacije i transferi</v>
      </c>
      <c r="C28" s="487"/>
      <c r="D28" s="487"/>
      <c r="E28" s="487"/>
      <c r="F28" s="487"/>
      <c r="G28" s="177">
        <f>+INDEX([1]DataEx!$1:$1048576,MATCH('2019'!$A28,[1]DataEx!$D:$D,0),MATCH('2019'!G$6,[1]DataEx!$7:$7,0))</f>
        <v>13526117.220000001</v>
      </c>
      <c r="H28" s="177">
        <f>+INDEX([1]DataEx!$1:$1048576,MATCH('2019'!$A28,[1]DataEx!$D:$D,0),MATCH('2019'!H$6,[1]DataEx!$7:$7,0))</f>
        <v>1000413.32</v>
      </c>
      <c r="I28" s="177">
        <f>+INDEX([1]DataEx!$1:$1048576,MATCH('2019'!$A28,[1]DataEx!$D:$D,0),MATCH('2019'!I$6,[1]DataEx!$7:$7,0))</f>
        <v>861265.77</v>
      </c>
      <c r="J28" s="177">
        <f>+INDEX([1]DataEx!$1:$1048576,MATCH('2019'!$A28,[1]DataEx!$D:$D,0),MATCH('2019'!J$6,[1]DataEx!$7:$7,0))</f>
        <v>627154.51</v>
      </c>
      <c r="K28" s="177">
        <f>+INDEX([1]DataEx!$1:$1048576,MATCH('2019'!$A28,[1]DataEx!$D:$D,0),MATCH('2019'!K$6,[1]DataEx!$7:$7,0))</f>
        <v>1388870.5</v>
      </c>
      <c r="L28" s="177">
        <f>+INDEX([1]DataEx!$1:$1048576,MATCH('2019'!$A28,[1]DataEx!$D:$D,0),MATCH('2019'!L$6,[1]DataEx!$7:$7,0))</f>
        <v>827810.06</v>
      </c>
      <c r="M28" s="177">
        <f>+INDEX([1]DataEx!$1:$1048576,MATCH('2019'!$A28,[1]DataEx!$D:$D,0),MATCH('2019'!M$6,[1]DataEx!$7:$7,0))</f>
        <v>1651160.65</v>
      </c>
      <c r="N28" s="177">
        <f>+INDEX([1]DataEx!$1:$1048576,MATCH('2019'!$A28,[1]DataEx!$D:$D,0),MATCH('2019'!N$6,[1]DataEx!$7:$7,0))</f>
        <v>1596012.32</v>
      </c>
      <c r="O28" s="177">
        <f>+INDEX([1]DataEx!$1:$1048576,MATCH('2019'!$A28,[1]DataEx!$D:$D,0),MATCH('2019'!O$6,[1]DataEx!$7:$7,0))</f>
        <v>1508235.56</v>
      </c>
      <c r="P28" s="177">
        <f>+INDEX([1]DataEx!$1:$1048576,MATCH('2019'!$A28,[1]DataEx!$D:$D,0),MATCH('2019'!P$6,[1]DataEx!$7:$7,0))</f>
        <v>1944741.98</v>
      </c>
      <c r="Q28" s="177">
        <f>+INDEX([1]DataEx!$1:$1048576,MATCH('2019'!$A28,[1]DataEx!$D:$D,0),MATCH('2019'!Q$6,[1]DataEx!$7:$7,0))</f>
        <v>9471069</v>
      </c>
      <c r="R28" s="246">
        <f>+INDEX([1]DataEx!$1:$1048576,MATCH('2019'!$A28,[1]DataEx!$D:$D,0),MATCH('2019'!R$6,[1]DataEx!$7:$7,0))</f>
        <v>3964637.48</v>
      </c>
      <c r="S28" s="405">
        <f t="shared" si="3"/>
        <v>38367488.369999997</v>
      </c>
      <c r="T28" s="391">
        <f t="shared" si="4"/>
        <v>7.964851958647318E-3</v>
      </c>
    </row>
    <row r="29" spans="1:25" ht="13.5" thickBot="1">
      <c r="A29" s="152">
        <v>4</v>
      </c>
      <c r="B29" s="488" t="str">
        <f>+VLOOKUP($A29,[1]Master!$D$27:$G$225,4,FALSE)</f>
        <v>Budžetski izdaci</v>
      </c>
      <c r="C29" s="489"/>
      <c r="D29" s="489"/>
      <c r="E29" s="489"/>
      <c r="F29" s="489"/>
      <c r="G29" s="153">
        <f>+G31+G42+G48+SUM(G49:G53)</f>
        <v>139562037.61000001</v>
      </c>
      <c r="H29" s="153">
        <f t="shared" ref="H29:R29" si="5">+H31+H42+H48+SUM(H49:H53)</f>
        <v>130930029.51000001</v>
      </c>
      <c r="I29" s="153">
        <f t="shared" si="5"/>
        <v>172149384.75000003</v>
      </c>
      <c r="J29" s="153">
        <f t="shared" si="5"/>
        <v>154906237.59999996</v>
      </c>
      <c r="K29" s="153">
        <f t="shared" si="5"/>
        <v>146160791.25</v>
      </c>
      <c r="L29" s="153">
        <f t="shared" si="5"/>
        <v>144253014.98999998</v>
      </c>
      <c r="M29" s="153">
        <f t="shared" si="5"/>
        <v>179432127.83999997</v>
      </c>
      <c r="N29" s="153">
        <f t="shared" si="5"/>
        <v>159645623.38</v>
      </c>
      <c r="O29" s="153">
        <f t="shared" si="5"/>
        <v>149415654.53</v>
      </c>
      <c r="P29" s="153">
        <f t="shared" si="5"/>
        <v>179290471.31</v>
      </c>
      <c r="Q29" s="153">
        <f t="shared" si="5"/>
        <v>197195843.14999998</v>
      </c>
      <c r="R29" s="153">
        <f t="shared" si="5"/>
        <v>275818419.55000001</v>
      </c>
      <c r="S29" s="406">
        <f t="shared" si="3"/>
        <v>2028759635.4699996</v>
      </c>
      <c r="T29" s="392">
        <f t="shared" si="4"/>
        <v>0.42115788243341418</v>
      </c>
    </row>
    <row r="30" spans="1:25" ht="13.5" thickBot="1">
      <c r="A30" s="152">
        <v>40</v>
      </c>
      <c r="B30" s="490" t="str">
        <f>+VLOOKUP($A30,[1]Master!$D$27:$G$225,4,FALSE)</f>
        <v>Tekuća budžetska potrošnja</v>
      </c>
      <c r="C30" s="491"/>
      <c r="D30" s="491"/>
      <c r="E30" s="491"/>
      <c r="F30" s="491"/>
      <c r="G30" s="183">
        <f>+G29-G49</f>
        <v>112762324.30000001</v>
      </c>
      <c r="H30" s="183">
        <f t="shared" ref="H30:R30" si="6">+H29-H49</f>
        <v>126363854.78</v>
      </c>
      <c r="I30" s="183">
        <f t="shared" si="6"/>
        <v>156122939.41000003</v>
      </c>
      <c r="J30" s="183">
        <f t="shared" si="6"/>
        <v>142197008.82999995</v>
      </c>
      <c r="K30" s="183">
        <f t="shared" si="6"/>
        <v>134048135.33</v>
      </c>
      <c r="L30" s="183">
        <f t="shared" si="6"/>
        <v>129824559.55999997</v>
      </c>
      <c r="M30" s="183">
        <f t="shared" si="6"/>
        <v>154807267.04999998</v>
      </c>
      <c r="N30" s="183">
        <f t="shared" si="6"/>
        <v>118089889.8</v>
      </c>
      <c r="O30" s="183">
        <f t="shared" si="6"/>
        <v>133020211.09999999</v>
      </c>
      <c r="P30" s="183">
        <f t="shared" si="6"/>
        <v>149816468.75</v>
      </c>
      <c r="Q30" s="183">
        <f t="shared" si="6"/>
        <v>172416179.35999998</v>
      </c>
      <c r="R30" s="183">
        <f t="shared" si="6"/>
        <v>226908075.31</v>
      </c>
      <c r="S30" s="407">
        <f t="shared" si="3"/>
        <v>1756376913.5799997</v>
      </c>
      <c r="T30" s="393">
        <f t="shared" si="4"/>
        <v>0.3646129234560212</v>
      </c>
      <c r="U30" s="244"/>
    </row>
    <row r="31" spans="1:25">
      <c r="A31" s="152">
        <v>41</v>
      </c>
      <c r="B31" s="492" t="str">
        <f>+VLOOKUP($A31,[1]Master!$D$27:$G$225,4,FALSE)</f>
        <v>Tekući izdaci</v>
      </c>
      <c r="C31" s="493"/>
      <c r="D31" s="493"/>
      <c r="E31" s="493"/>
      <c r="F31" s="493"/>
      <c r="G31" s="189">
        <f>+SUM(G32:G41)</f>
        <v>50999819.160000004</v>
      </c>
      <c r="H31" s="189">
        <f t="shared" ref="H31:R31" si="7">+SUM(H32:H41)</f>
        <v>57511093.159999996</v>
      </c>
      <c r="I31" s="189">
        <f t="shared" si="7"/>
        <v>84767973.230000019</v>
      </c>
      <c r="J31" s="189">
        <f t="shared" si="7"/>
        <v>76654176.549999982</v>
      </c>
      <c r="K31" s="189">
        <f t="shared" si="7"/>
        <v>68301084.430000007</v>
      </c>
      <c r="L31" s="189">
        <f t="shared" si="7"/>
        <v>66996432.689999998</v>
      </c>
      <c r="M31" s="189">
        <f t="shared" si="7"/>
        <v>71683333.779999986</v>
      </c>
      <c r="N31" s="189">
        <f t="shared" si="7"/>
        <v>56088176.629999995</v>
      </c>
      <c r="O31" s="189">
        <f t="shared" si="7"/>
        <v>61572090.260000005</v>
      </c>
      <c r="P31" s="189">
        <f t="shared" si="7"/>
        <v>84287889.280000001</v>
      </c>
      <c r="Q31" s="189">
        <f t="shared" si="7"/>
        <v>102940537.31999999</v>
      </c>
      <c r="R31" s="248">
        <f t="shared" si="7"/>
        <v>113642054.34999999</v>
      </c>
      <c r="S31" s="408">
        <f t="shared" si="3"/>
        <v>895444660.84000003</v>
      </c>
      <c r="T31" s="388">
        <f t="shared" si="4"/>
        <v>0.18588874236366279</v>
      </c>
      <c r="U31" s="244"/>
    </row>
    <row r="32" spans="1:25">
      <c r="A32" s="152">
        <v>411</v>
      </c>
      <c r="B32" s="480" t="str">
        <f>+VLOOKUP($A32,[1]Master!$D$27:$G$225,4,FALSE)</f>
        <v>Bruto zarade i doprinosi na teret poslodavca</v>
      </c>
      <c r="C32" s="481"/>
      <c r="D32" s="481"/>
      <c r="E32" s="481"/>
      <c r="F32" s="481"/>
      <c r="G32" s="165">
        <f>+INDEX([1]DataEx!$1:$1048576,MATCH('2019'!$A32,[1]DataEx!$D:$D,0),MATCH('2019'!G$6,[1]DataEx!$7:$7,0))</f>
        <v>38898745.609999999</v>
      </c>
      <c r="H32" s="165">
        <f>+INDEX([1]DataEx!$1:$1048576,MATCH('2019'!$A32,[1]DataEx!$D:$D,0),MATCH('2019'!H$6,[1]DataEx!$7:$7,0))</f>
        <v>38603036.109999999</v>
      </c>
      <c r="I32" s="165">
        <f>+INDEX([1]DataEx!$1:$1048576,MATCH('2019'!$A32,[1]DataEx!$D:$D,0),MATCH('2019'!I$6,[1]DataEx!$7:$7,0))</f>
        <v>39176968.049999997</v>
      </c>
      <c r="J32" s="165">
        <f>+INDEX([1]DataEx!$1:$1048576,MATCH('2019'!$A32,[1]DataEx!$D:$D,0),MATCH('2019'!J$6,[1]DataEx!$7:$7,0))</f>
        <v>38923552.049999997</v>
      </c>
      <c r="K32" s="165">
        <f>+INDEX([1]DataEx!$1:$1048576,MATCH('2019'!$A32,[1]DataEx!$D:$D,0),MATCH('2019'!K$6,[1]DataEx!$7:$7,0))</f>
        <v>39904782.170000002</v>
      </c>
      <c r="L32" s="165">
        <f>+INDEX([1]DataEx!$1:$1048576,MATCH('2019'!$A32,[1]DataEx!$D:$D,0),MATCH('2019'!L$6,[1]DataEx!$7:$7,0))</f>
        <v>41565368.68</v>
      </c>
      <c r="M32" s="165">
        <f>+INDEX([1]DataEx!$1:$1048576,MATCH('2019'!$A32,[1]DataEx!$D:$D,0),MATCH('2019'!M$6,[1]DataEx!$7:$7,0))</f>
        <v>38100886.07</v>
      </c>
      <c r="N32" s="165">
        <f>+INDEX([1]DataEx!$1:$1048576,MATCH('2019'!$A32,[1]DataEx!$D:$D,0),MATCH('2019'!N$6,[1]DataEx!$7:$7,0))</f>
        <v>37237058.799999997</v>
      </c>
      <c r="O32" s="165">
        <f>+INDEX([1]DataEx!$1:$1048576,MATCH('2019'!$A32,[1]DataEx!$D:$D,0),MATCH('2019'!O$6,[1]DataEx!$7:$7,0))</f>
        <v>38571466.869999997</v>
      </c>
      <c r="P32" s="165">
        <f>+INDEX([1]DataEx!$1:$1048576,MATCH('2019'!$A32,[1]DataEx!$D:$D,0),MATCH('2019'!P$6,[1]DataEx!$7:$7,0))</f>
        <v>38895006.189999998</v>
      </c>
      <c r="Q32" s="165">
        <f>+INDEX([1]DataEx!$1:$1048576,MATCH('2019'!$A32,[1]DataEx!$D:$D,0),MATCH('2019'!Q$6,[1]DataEx!$7:$7,0))</f>
        <v>39570495.68</v>
      </c>
      <c r="R32" s="165">
        <f>+INDEX([1]DataEx!$1:$1048576,MATCH('2019'!$A32,[1]DataEx!$D:$D,0),MATCH('2019'!R$6,[1]DataEx!$7:$7,0))</f>
        <v>43410895.729999997</v>
      </c>
      <c r="S32" s="404">
        <f t="shared" si="3"/>
        <v>472858262.01000005</v>
      </c>
      <c r="T32" s="389">
        <f t="shared" si="4"/>
        <v>9.8162434246745978E-2</v>
      </c>
    </row>
    <row r="33" spans="1:23">
      <c r="A33" s="152">
        <v>412</v>
      </c>
      <c r="B33" s="480" t="str">
        <f>+VLOOKUP($A33,[1]Master!$D$27:$G$225,4,FALSE)</f>
        <v>Ostala lična primanja</v>
      </c>
      <c r="C33" s="481"/>
      <c r="D33" s="481"/>
      <c r="E33" s="481"/>
      <c r="F33" s="481"/>
      <c r="G33" s="165">
        <f>+INDEX([1]DataEx!$1:$1048576,MATCH('2019'!$A33,[1]DataEx!$D:$D,0),MATCH('2019'!G$6,[1]DataEx!$7:$7,0))</f>
        <v>432711.77</v>
      </c>
      <c r="H33" s="165">
        <f>+INDEX([1]DataEx!$1:$1048576,MATCH('2019'!$A33,[1]DataEx!$D:$D,0),MATCH('2019'!H$6,[1]DataEx!$7:$7,0))</f>
        <v>1033562.51</v>
      </c>
      <c r="I33" s="165">
        <f>+INDEX([1]DataEx!$1:$1048576,MATCH('2019'!$A33,[1]DataEx!$D:$D,0),MATCH('2019'!I$6,[1]DataEx!$7:$7,0))</f>
        <v>735644.21</v>
      </c>
      <c r="J33" s="165">
        <f>+INDEX([1]DataEx!$1:$1048576,MATCH('2019'!$A33,[1]DataEx!$D:$D,0),MATCH('2019'!J$6,[1]DataEx!$7:$7,0))</f>
        <v>1602423.02</v>
      </c>
      <c r="K33" s="165">
        <f>+INDEX([1]DataEx!$1:$1048576,MATCH('2019'!$A33,[1]DataEx!$D:$D,0),MATCH('2019'!K$6,[1]DataEx!$7:$7,0))</f>
        <v>1041375.65</v>
      </c>
      <c r="L33" s="165">
        <f>+INDEX([1]DataEx!$1:$1048576,MATCH('2019'!$A33,[1]DataEx!$D:$D,0),MATCH('2019'!L$6,[1]DataEx!$7:$7,0))</f>
        <v>646080.03</v>
      </c>
      <c r="M33" s="165">
        <f>+INDEX([1]DataEx!$1:$1048576,MATCH('2019'!$A33,[1]DataEx!$D:$D,0),MATCH('2019'!M$6,[1]DataEx!$7:$7,0))</f>
        <v>1604812.32</v>
      </c>
      <c r="N33" s="165">
        <f>+INDEX([1]DataEx!$1:$1048576,MATCH('2019'!$A33,[1]DataEx!$D:$D,0),MATCH('2019'!N$6,[1]DataEx!$7:$7,0))</f>
        <v>863508.85</v>
      </c>
      <c r="O33" s="165">
        <f>+INDEX([1]DataEx!$1:$1048576,MATCH('2019'!$A33,[1]DataEx!$D:$D,0),MATCH('2019'!O$6,[1]DataEx!$7:$7,0))</f>
        <v>1068822.1299999999</v>
      </c>
      <c r="P33" s="165">
        <f>+INDEX([1]DataEx!$1:$1048576,MATCH('2019'!$A33,[1]DataEx!$D:$D,0),MATCH('2019'!P$6,[1]DataEx!$7:$7,0))</f>
        <v>1118166.44</v>
      </c>
      <c r="Q33" s="165">
        <f>+INDEX([1]DataEx!$1:$1048576,MATCH('2019'!$A33,[1]DataEx!$D:$D,0),MATCH('2019'!Q$6,[1]DataEx!$7:$7,0))</f>
        <v>1056394.58</v>
      </c>
      <c r="R33" s="165">
        <f>+INDEX([1]DataEx!$1:$1048576,MATCH('2019'!$A33,[1]DataEx!$D:$D,0),MATCH('2019'!R$6,[1]DataEx!$7:$7,0))</f>
        <v>3979808.08</v>
      </c>
      <c r="S33" s="404">
        <f t="shared" si="3"/>
        <v>15183309.59</v>
      </c>
      <c r="T33" s="389">
        <f t="shared" si="4"/>
        <v>3.1519606381432814E-3</v>
      </c>
      <c r="U33" s="307"/>
    </row>
    <row r="34" spans="1:23">
      <c r="A34" s="152">
        <v>413</v>
      </c>
      <c r="B34" s="480" t="str">
        <f>+VLOOKUP($A34,[1]Master!$D$27:$G$225,4,FALSE)</f>
        <v>Rashodi za materijal</v>
      </c>
      <c r="C34" s="481"/>
      <c r="D34" s="481"/>
      <c r="E34" s="481"/>
      <c r="F34" s="481"/>
      <c r="G34" s="165">
        <f>+INDEX([1]DataEx!$1:$1048576,MATCH('2019'!$A34,[1]DataEx!$D:$D,0),MATCH('2019'!G$6,[1]DataEx!$7:$7,0))</f>
        <v>848989.3</v>
      </c>
      <c r="H34" s="165">
        <f>+INDEX([1]DataEx!$1:$1048576,MATCH('2019'!$A34,[1]DataEx!$D:$D,0),MATCH('2019'!H$6,[1]DataEx!$7:$7,0))</f>
        <v>2487120.0499999998</v>
      </c>
      <c r="I34" s="165">
        <f>+INDEX([1]DataEx!$1:$1048576,MATCH('2019'!$A34,[1]DataEx!$D:$D,0),MATCH('2019'!I$6,[1]DataEx!$7:$7,0))</f>
        <v>2593095.38</v>
      </c>
      <c r="J34" s="165">
        <f>+INDEX([1]DataEx!$1:$1048576,MATCH('2019'!$A34,[1]DataEx!$D:$D,0),MATCH('2019'!J$6,[1]DataEx!$7:$7,0))</f>
        <v>2483216.04</v>
      </c>
      <c r="K34" s="165">
        <f>+INDEX([1]DataEx!$1:$1048576,MATCH('2019'!$A34,[1]DataEx!$D:$D,0),MATCH('2019'!K$6,[1]DataEx!$7:$7,0))</f>
        <v>2260839.3199999998</v>
      </c>
      <c r="L34" s="165">
        <f>+INDEX([1]DataEx!$1:$1048576,MATCH('2019'!$A34,[1]DataEx!$D:$D,0),MATCH('2019'!L$6,[1]DataEx!$7:$7,0))</f>
        <v>3136860.85</v>
      </c>
      <c r="M34" s="165">
        <f>+INDEX([1]DataEx!$1:$1048576,MATCH('2019'!$A34,[1]DataEx!$D:$D,0),MATCH('2019'!M$6,[1]DataEx!$7:$7,0))</f>
        <v>2237139.04</v>
      </c>
      <c r="N34" s="165">
        <f>+INDEX([1]DataEx!$1:$1048576,MATCH('2019'!$A34,[1]DataEx!$D:$D,0),MATCH('2019'!N$6,[1]DataEx!$7:$7,0))</f>
        <v>2457548.14</v>
      </c>
      <c r="O34" s="165">
        <f>+INDEX([1]DataEx!$1:$1048576,MATCH('2019'!$A34,[1]DataEx!$D:$D,0),MATCH('2019'!O$6,[1]DataEx!$7:$7,0))</f>
        <v>2640428.1199999996</v>
      </c>
      <c r="P34" s="165">
        <f>+INDEX([1]DataEx!$1:$1048576,MATCH('2019'!$A34,[1]DataEx!$D:$D,0),MATCH('2019'!P$6,[1]DataEx!$7:$7,0))</f>
        <v>3204990.77</v>
      </c>
      <c r="Q34" s="165">
        <f>+INDEX([1]DataEx!$1:$1048576,MATCH('2019'!$A34,[1]DataEx!$D:$D,0),MATCH('2019'!Q$6,[1]DataEx!$7:$7,0))</f>
        <v>3630587.64</v>
      </c>
      <c r="R34" s="165">
        <f>+INDEX([1]DataEx!$1:$1048576,MATCH('2019'!$A34,[1]DataEx!$D:$D,0),MATCH('2019'!R$6,[1]DataEx!$7:$7,0))</f>
        <v>5176922.57</v>
      </c>
      <c r="S34" s="404">
        <f t="shared" si="3"/>
        <v>33157737.220000003</v>
      </c>
      <c r="T34" s="389">
        <f t="shared" si="4"/>
        <v>6.8833400220049412E-3</v>
      </c>
      <c r="U34" s="325"/>
      <c r="V34" s="305"/>
    </row>
    <row r="35" spans="1:23" s="379" customFormat="1">
      <c r="A35" s="378">
        <v>414</v>
      </c>
      <c r="B35" s="529" t="str">
        <f>+VLOOKUP($A35,[1]Master!$D$27:$G$225,4,FALSE)</f>
        <v>Rashodi za usluge</v>
      </c>
      <c r="C35" s="530"/>
      <c r="D35" s="530"/>
      <c r="E35" s="530"/>
      <c r="F35" s="530"/>
      <c r="G35" s="165">
        <f>+INDEX([1]DataEx!$1:$1048576,MATCH('2019'!$A35,[1]DataEx!$D:$D,0),MATCH('2019'!G$6,[1]DataEx!$7:$7,0))</f>
        <v>2759036.8200000003</v>
      </c>
      <c r="H35" s="165">
        <f>+INDEX([1]DataEx!$1:$1048576,MATCH('2019'!$A35,[1]DataEx!$D:$D,0),MATCH('2019'!H$6,[1]DataEx!$7:$7,0))</f>
        <v>3614550.9200000004</v>
      </c>
      <c r="I35" s="165">
        <f>+INDEX([1]DataEx!$1:$1048576,MATCH('2019'!$A35,[1]DataEx!$D:$D,0),MATCH('2019'!I$6,[1]DataEx!$7:$7,0))</f>
        <v>3974817.3200000003</v>
      </c>
      <c r="J35" s="165">
        <f>+INDEX([1]DataEx!$1:$1048576,MATCH('2019'!$A35,[1]DataEx!$D:$D,0),MATCH('2019'!J$6,[1]DataEx!$7:$7,0))</f>
        <v>4057149.39</v>
      </c>
      <c r="K35" s="165">
        <f>+INDEX([1]DataEx!$1:$1048576,MATCH('2019'!$A35,[1]DataEx!$D:$D,0),MATCH('2019'!K$6,[1]DataEx!$7:$7,0))</f>
        <v>6284877.2199999997</v>
      </c>
      <c r="L35" s="165">
        <f>+INDEX([1]DataEx!$1:$1048576,MATCH('2019'!$A35,[1]DataEx!$D:$D,0),MATCH('2019'!L$6,[1]DataEx!$7:$7,0))</f>
        <v>6083915.8499999996</v>
      </c>
      <c r="M35" s="165">
        <f>+INDEX([1]DataEx!$1:$1048576,MATCH('2019'!$A35,[1]DataEx!$D:$D,0),MATCH('2019'!M$6,[1]DataEx!$7:$7,0))</f>
        <v>7554033.8399999999</v>
      </c>
      <c r="N35" s="165">
        <f>+INDEX([1]DataEx!$1:$1048576,MATCH('2019'!$A35,[1]DataEx!$D:$D,0),MATCH('2019'!N$6,[1]DataEx!$7:$7,0))</f>
        <v>3114631.31</v>
      </c>
      <c r="O35" s="165">
        <f>+INDEX([1]DataEx!$1:$1048576,MATCH('2019'!$A35,[1]DataEx!$D:$D,0),MATCH('2019'!O$6,[1]DataEx!$7:$7,0))</f>
        <v>5096768.8599999994</v>
      </c>
      <c r="P35" s="165">
        <f>+INDEX([1]DataEx!$1:$1048576,MATCH('2019'!$A35,[1]DataEx!$D:$D,0),MATCH('2019'!P$6,[1]DataEx!$7:$7,0))</f>
        <v>6944307.2599999998</v>
      </c>
      <c r="Q35" s="165">
        <f>+INDEX([1]DataEx!$1:$1048576,MATCH('2019'!$A35,[1]DataEx!$D:$D,0),MATCH('2019'!Q$6,[1]DataEx!$7:$7,0))</f>
        <v>6856858.7299999995</v>
      </c>
      <c r="R35" s="165">
        <f>+INDEX([1]DataEx!$1:$1048576,MATCH('2019'!$A35,[1]DataEx!$D:$D,0),MATCH('2019'!R$6,[1]DataEx!$7:$7,0))</f>
        <v>13115876.970000001</v>
      </c>
      <c r="S35" s="404">
        <f t="shared" si="3"/>
        <v>69456824.489999995</v>
      </c>
      <c r="T35" s="389">
        <f t="shared" si="4"/>
        <v>1.4418804776732888E-2</v>
      </c>
      <c r="U35" s="325"/>
    </row>
    <row r="36" spans="1:23">
      <c r="A36" s="152">
        <v>415</v>
      </c>
      <c r="B36" s="480" t="str">
        <f>+VLOOKUP($A36,[1]Master!$D$27:$G$225,4,FALSE)</f>
        <v>Rashodi za tekuće održavanje</v>
      </c>
      <c r="C36" s="481"/>
      <c r="D36" s="481"/>
      <c r="E36" s="481"/>
      <c r="F36" s="481"/>
      <c r="G36" s="165">
        <f>+INDEX([1]DataEx!$1:$1048576,MATCH('2019'!$A36,[1]DataEx!$D:$D,0),MATCH('2019'!G$6,[1]DataEx!$7:$7,0))</f>
        <v>106399.74</v>
      </c>
      <c r="H36" s="165">
        <f>+INDEX([1]DataEx!$1:$1048576,MATCH('2019'!$A36,[1]DataEx!$D:$D,0),MATCH('2019'!H$6,[1]DataEx!$7:$7,0))</f>
        <v>1530055.86</v>
      </c>
      <c r="I36" s="165">
        <f>+INDEX([1]DataEx!$1:$1048576,MATCH('2019'!$A36,[1]DataEx!$D:$D,0),MATCH('2019'!I$6,[1]DataEx!$7:$7,0))</f>
        <v>1550264.35</v>
      </c>
      <c r="J36" s="165">
        <f>+INDEX([1]DataEx!$1:$1048576,MATCH('2019'!$A36,[1]DataEx!$D:$D,0),MATCH('2019'!J$6,[1]DataEx!$7:$7,0))</f>
        <v>1599647.1</v>
      </c>
      <c r="K36" s="165">
        <f>+INDEX([1]DataEx!$1:$1048576,MATCH('2019'!$A36,[1]DataEx!$D:$D,0),MATCH('2019'!K$6,[1]DataEx!$7:$7,0))</f>
        <v>1715921.5</v>
      </c>
      <c r="L36" s="165">
        <f>+INDEX([1]DataEx!$1:$1048576,MATCH('2019'!$A36,[1]DataEx!$D:$D,0),MATCH('2019'!L$6,[1]DataEx!$7:$7,0))</f>
        <v>1355956.76</v>
      </c>
      <c r="M36" s="165">
        <f>+INDEX([1]DataEx!$1:$1048576,MATCH('2019'!$A36,[1]DataEx!$D:$D,0),MATCH('2019'!M$6,[1]DataEx!$7:$7,0))</f>
        <v>2070351.24</v>
      </c>
      <c r="N36" s="165">
        <f>+INDEX([1]DataEx!$1:$1048576,MATCH('2019'!$A36,[1]DataEx!$D:$D,0),MATCH('2019'!N$6,[1]DataEx!$7:$7,0))</f>
        <v>1118342.44</v>
      </c>
      <c r="O36" s="165">
        <f>+INDEX([1]DataEx!$1:$1048576,MATCH('2019'!$A36,[1]DataEx!$D:$D,0),MATCH('2019'!O$6,[1]DataEx!$7:$7,0))</f>
        <v>1708463.71</v>
      </c>
      <c r="P36" s="165">
        <f>+INDEX([1]DataEx!$1:$1048576,MATCH('2019'!$A36,[1]DataEx!$D:$D,0),MATCH('2019'!P$6,[1]DataEx!$7:$7,0))</f>
        <v>2758670.97</v>
      </c>
      <c r="Q36" s="165">
        <f>+INDEX([1]DataEx!$1:$1048576,MATCH('2019'!$A36,[1]DataEx!$D:$D,0),MATCH('2019'!Q$6,[1]DataEx!$7:$7,0))</f>
        <v>2123777.0099999998</v>
      </c>
      <c r="R36" s="165">
        <f>+INDEX([1]DataEx!$1:$1048576,MATCH('2019'!$A36,[1]DataEx!$D:$D,0),MATCH('2019'!R$6,[1]DataEx!$7:$7,0))</f>
        <v>4881220.03</v>
      </c>
      <c r="S36" s="404">
        <f t="shared" si="3"/>
        <v>22519070.710000001</v>
      </c>
      <c r="T36" s="389">
        <f t="shared" si="4"/>
        <v>4.6748190218181065E-3</v>
      </c>
      <c r="U36" s="325"/>
    </row>
    <row r="37" spans="1:23">
      <c r="A37" s="152">
        <v>416</v>
      </c>
      <c r="B37" s="480" t="str">
        <f>+VLOOKUP($A37,[1]Master!$D$27:$G$225,4,FALSE)</f>
        <v>Kamate</v>
      </c>
      <c r="C37" s="481"/>
      <c r="D37" s="481"/>
      <c r="E37" s="481"/>
      <c r="F37" s="481"/>
      <c r="G37" s="165">
        <f>+INDEX([1]DataEx!$1:$1048576,MATCH('2019'!$A37,[1]DataEx!$D:$D,0),MATCH('2019'!G$6,[1]DataEx!$7:$7,0))</f>
        <v>6154852.9000000004</v>
      </c>
      <c r="H37" s="165">
        <f>+INDEX([1]DataEx!$1:$1048576,MATCH('2019'!$A37,[1]DataEx!$D:$D,0),MATCH('2019'!H$6,[1]DataEx!$7:$7,0))</f>
        <v>999341.54</v>
      </c>
      <c r="I37" s="165">
        <f>+INDEX([1]DataEx!$1:$1048576,MATCH('2019'!$A37,[1]DataEx!$D:$D,0),MATCH('2019'!I$6,[1]DataEx!$7:$7,0))</f>
        <v>28695513.649999999</v>
      </c>
      <c r="J37" s="165">
        <f>+INDEX([1]DataEx!$1:$1048576,MATCH('2019'!$A37,[1]DataEx!$D:$D,0),MATCH('2019'!J$6,[1]DataEx!$7:$7,0))</f>
        <v>18435271.789999999</v>
      </c>
      <c r="K37" s="165">
        <f>+INDEX([1]DataEx!$1:$1048576,MATCH('2019'!$A37,[1]DataEx!$D:$D,0),MATCH('2019'!K$6,[1]DataEx!$7:$7,0))</f>
        <v>10258844.07</v>
      </c>
      <c r="L37" s="165">
        <f>+INDEX([1]DataEx!$1:$1048576,MATCH('2019'!$A37,[1]DataEx!$D:$D,0),MATCH('2019'!L$6,[1]DataEx!$7:$7,0))</f>
        <v>5411766.9400000004</v>
      </c>
      <c r="M37" s="165">
        <f>+INDEX([1]DataEx!$1:$1048576,MATCH('2019'!$A37,[1]DataEx!$D:$D,0),MATCH('2019'!M$6,[1]DataEx!$7:$7,0))</f>
        <v>9047333.1999999993</v>
      </c>
      <c r="N37" s="165">
        <f>+INDEX([1]DataEx!$1:$1048576,MATCH('2019'!$A37,[1]DataEx!$D:$D,0),MATCH('2019'!N$6,[1]DataEx!$7:$7,0))</f>
        <v>1051267.33</v>
      </c>
      <c r="O37" s="165">
        <f>+INDEX([1]DataEx!$1:$1048576,MATCH('2019'!$A37,[1]DataEx!$D:$D,0),MATCH('2019'!O$6,[1]DataEx!$7:$7,0))</f>
        <v>2999385.93</v>
      </c>
      <c r="P37" s="165">
        <f>+INDEX([1]DataEx!$1:$1048576,MATCH('2019'!$A37,[1]DataEx!$D:$D,0),MATCH('2019'!P$6,[1]DataEx!$7:$7,0))</f>
        <v>12529193.49</v>
      </c>
      <c r="Q37" s="165">
        <f>+INDEX([1]DataEx!$1:$1048576,MATCH('2019'!$A37,[1]DataEx!$D:$D,0),MATCH('2019'!Q$6,[1]DataEx!$7:$7,0))</f>
        <v>4455810.1900000004</v>
      </c>
      <c r="R37" s="165">
        <f>+INDEX([1]DataEx!$1:$1048576,MATCH('2019'!$A37,[1]DataEx!$D:$D,0),MATCH('2019'!R$6,[1]DataEx!$7:$7,0))</f>
        <v>5627705.1600000001</v>
      </c>
      <c r="S37" s="404">
        <f>+SUM(G37:R37)</f>
        <v>105666286.19</v>
      </c>
      <c r="T37" s="389">
        <f t="shared" si="4"/>
        <v>2.1935663820555937E-2</v>
      </c>
      <c r="U37" s="325"/>
    </row>
    <row r="38" spans="1:23">
      <c r="A38" s="152">
        <v>417</v>
      </c>
      <c r="B38" s="480" t="str">
        <f>+VLOOKUP($A38,[1]Master!$D$27:$G$225,4,FALSE)</f>
        <v>Renta</v>
      </c>
      <c r="C38" s="481"/>
      <c r="D38" s="481"/>
      <c r="E38" s="481"/>
      <c r="F38" s="481"/>
      <c r="G38" s="165">
        <f>+INDEX([1]DataEx!$1:$1048576,MATCH('2019'!$A38,[1]DataEx!$D:$D,0),MATCH('2019'!G$6,[1]DataEx!$7:$7,0))</f>
        <v>218026.46</v>
      </c>
      <c r="H38" s="165">
        <f>+INDEX([1]DataEx!$1:$1048576,MATCH('2019'!$A38,[1]DataEx!$D:$D,0),MATCH('2019'!H$6,[1]DataEx!$7:$7,0))</f>
        <v>777233.65</v>
      </c>
      <c r="I38" s="165">
        <f>+INDEX([1]DataEx!$1:$1048576,MATCH('2019'!$A38,[1]DataEx!$D:$D,0),MATCH('2019'!I$6,[1]DataEx!$7:$7,0))</f>
        <v>800870.53</v>
      </c>
      <c r="J38" s="165">
        <f>+INDEX([1]DataEx!$1:$1048576,MATCH('2019'!$A38,[1]DataEx!$D:$D,0),MATCH('2019'!J$6,[1]DataEx!$7:$7,0))</f>
        <v>1119902.21</v>
      </c>
      <c r="K38" s="165">
        <f>+INDEX([1]DataEx!$1:$1048576,MATCH('2019'!$A38,[1]DataEx!$D:$D,0),MATCH('2019'!K$6,[1]DataEx!$7:$7,0))</f>
        <v>986505.29</v>
      </c>
      <c r="L38" s="165">
        <f>+INDEX([1]DataEx!$1:$1048576,MATCH('2019'!$A38,[1]DataEx!$D:$D,0),MATCH('2019'!L$6,[1]DataEx!$7:$7,0))</f>
        <v>606326.98</v>
      </c>
      <c r="M38" s="165">
        <f>+INDEX([1]DataEx!$1:$1048576,MATCH('2019'!$A38,[1]DataEx!$D:$D,0),MATCH('2019'!M$6,[1]DataEx!$7:$7,0))</f>
        <v>1397044.86</v>
      </c>
      <c r="N38" s="165">
        <f>+INDEX([1]DataEx!$1:$1048576,MATCH('2019'!$A38,[1]DataEx!$D:$D,0),MATCH('2019'!N$6,[1]DataEx!$7:$7,0))</f>
        <v>824993.89</v>
      </c>
      <c r="O38" s="165">
        <f>+INDEX([1]DataEx!$1:$1048576,MATCH('2019'!$A38,[1]DataEx!$D:$D,0),MATCH('2019'!O$6,[1]DataEx!$7:$7,0))</f>
        <v>653814.94999999995</v>
      </c>
      <c r="P38" s="165">
        <f>+INDEX([1]DataEx!$1:$1048576,MATCH('2019'!$A38,[1]DataEx!$D:$D,0),MATCH('2019'!P$6,[1]DataEx!$7:$7,0))</f>
        <v>804750.67</v>
      </c>
      <c r="Q38" s="165">
        <f>+INDEX([1]DataEx!$1:$1048576,MATCH('2019'!$A38,[1]DataEx!$D:$D,0),MATCH('2019'!Q$6,[1]DataEx!$7:$7,0))</f>
        <v>559052.02</v>
      </c>
      <c r="R38" s="165">
        <f>+INDEX([1]DataEx!$1:$1048576,MATCH('2019'!$A38,[1]DataEx!$D:$D,0),MATCH('2019'!R$6,[1]DataEx!$7:$7,0))</f>
        <v>2287205.65</v>
      </c>
      <c r="S38" s="404">
        <f t="shared" si="3"/>
        <v>11035727.16</v>
      </c>
      <c r="T38" s="389">
        <f t="shared" si="4"/>
        <v>2.2909483216042846E-3</v>
      </c>
      <c r="U38" s="325"/>
    </row>
    <row r="39" spans="1:23">
      <c r="A39" s="152">
        <v>418</v>
      </c>
      <c r="B39" s="480" t="str">
        <f>+VLOOKUP($A39,[1]Master!$D$27:$G$225,4,FALSE)</f>
        <v>Subvencije</v>
      </c>
      <c r="C39" s="481"/>
      <c r="D39" s="481"/>
      <c r="E39" s="481"/>
      <c r="F39" s="481"/>
      <c r="G39" s="165">
        <f>+INDEX([1]DataEx!$1:$1048576,MATCH('2019'!$A39,[1]DataEx!$D:$D,0),MATCH('2019'!G$6,[1]DataEx!$7:$7,0))</f>
        <v>99006.6</v>
      </c>
      <c r="H39" s="165">
        <f>+INDEX([1]DataEx!$1:$1048576,MATCH('2019'!$A39,[1]DataEx!$D:$D,0),MATCH('2019'!H$6,[1]DataEx!$7:$7,0))</f>
        <v>1819632.21</v>
      </c>
      <c r="I39" s="165">
        <f>+INDEX([1]DataEx!$1:$1048576,MATCH('2019'!$A39,[1]DataEx!$D:$D,0),MATCH('2019'!I$6,[1]DataEx!$7:$7,0))</f>
        <v>3556257.45</v>
      </c>
      <c r="J39" s="165">
        <f>+INDEX([1]DataEx!$1:$1048576,MATCH('2019'!$A39,[1]DataEx!$D:$D,0),MATCH('2019'!J$6,[1]DataEx!$7:$7,0))</f>
        <v>1298353.71</v>
      </c>
      <c r="K39" s="165">
        <f>+INDEX([1]DataEx!$1:$1048576,MATCH('2019'!$A39,[1]DataEx!$D:$D,0),MATCH('2019'!K$6,[1]DataEx!$7:$7,0))</f>
        <v>2194236.0299999998</v>
      </c>
      <c r="L39" s="165">
        <f>+INDEX([1]DataEx!$1:$1048576,MATCH('2019'!$A39,[1]DataEx!$D:$D,0),MATCH('2019'!L$6,[1]DataEx!$7:$7,0))</f>
        <v>1487101.06</v>
      </c>
      <c r="M39" s="165">
        <f>+INDEX([1]DataEx!$1:$1048576,MATCH('2019'!$A39,[1]DataEx!$D:$D,0),MATCH('2019'!M$6,[1]DataEx!$7:$7,0))</f>
        <v>3695060.6</v>
      </c>
      <c r="N39" s="165">
        <f>+INDEX([1]DataEx!$1:$1048576,MATCH('2019'!$A39,[1]DataEx!$D:$D,0),MATCH('2019'!N$6,[1]DataEx!$7:$7,0))</f>
        <v>1069449</v>
      </c>
      <c r="O39" s="165">
        <f>+INDEX([1]DataEx!$1:$1048576,MATCH('2019'!$A39,[1]DataEx!$D:$D,0),MATCH('2019'!O$6,[1]DataEx!$7:$7,0))</f>
        <v>3742161.66</v>
      </c>
      <c r="P39" s="165">
        <f>+INDEX([1]DataEx!$1:$1048576,MATCH('2019'!$A39,[1]DataEx!$D:$D,0),MATCH('2019'!P$6,[1]DataEx!$7:$7,0))</f>
        <v>4843530.18</v>
      </c>
      <c r="Q39" s="165">
        <f>+INDEX([1]DataEx!$1:$1048576,MATCH('2019'!$A39,[1]DataEx!$D:$D,0),MATCH('2019'!Q$6,[1]DataEx!$7:$7,0))</f>
        <v>3109078.63</v>
      </c>
      <c r="R39" s="165">
        <f>+INDEX([1]DataEx!$1:$1048576,MATCH('2019'!$A39,[1]DataEx!$D:$D,0),MATCH('2019'!R$6,[1]DataEx!$7:$7,0))</f>
        <v>7625878.5099999998</v>
      </c>
      <c r="S39" s="404">
        <f t="shared" si="3"/>
        <v>34539745.640000001</v>
      </c>
      <c r="T39" s="389">
        <f t="shared" si="4"/>
        <v>7.1702363745822176E-3</v>
      </c>
      <c r="U39" s="325"/>
    </row>
    <row r="40" spans="1:23" s="379" customFormat="1">
      <c r="A40" s="378">
        <v>419</v>
      </c>
      <c r="B40" s="529" t="str">
        <f>+VLOOKUP($A40,[1]Master!$D$27:$G$225,4,FALSE)</f>
        <v>Ostali izdaci</v>
      </c>
      <c r="C40" s="530"/>
      <c r="D40" s="530"/>
      <c r="E40" s="530"/>
      <c r="F40" s="530"/>
      <c r="G40" s="165">
        <f>+INDEX([1]DataEx!$1:$1048576,MATCH('2019'!$A40,[1]DataEx!$D:$D,0),MATCH('2019'!G$6,[1]DataEx!$7:$7,0))</f>
        <v>593661.06999999995</v>
      </c>
      <c r="H40" s="165">
        <f>+INDEX([1]DataEx!$1:$1048576,MATCH('2019'!$A40,[1]DataEx!$D:$D,0),MATCH('2019'!H$6,[1]DataEx!$7:$7,0))</f>
        <v>3184422.4499999997</v>
      </c>
      <c r="I40" s="165">
        <f>+INDEX([1]DataEx!$1:$1048576,MATCH('2019'!$A40,[1]DataEx!$D:$D,0),MATCH('2019'!I$6,[1]DataEx!$7:$7,0))</f>
        <v>1911593.9200000002</v>
      </c>
      <c r="J40" s="165">
        <f>+INDEX([1]DataEx!$1:$1048576,MATCH('2019'!$A40,[1]DataEx!$D:$D,0),MATCH('2019'!J$6,[1]DataEx!$7:$7,0))</f>
        <v>5060376.17</v>
      </c>
      <c r="K40" s="165">
        <f>+INDEX([1]DataEx!$1:$1048576,MATCH('2019'!$A40,[1]DataEx!$D:$D,0),MATCH('2019'!K$6,[1]DataEx!$7:$7,0))</f>
        <v>1791664.6799999997</v>
      </c>
      <c r="L40" s="165">
        <f>+INDEX([1]DataEx!$1:$1048576,MATCH('2019'!$A40,[1]DataEx!$D:$D,0),MATCH('2019'!L$6,[1]DataEx!$7:$7,0))</f>
        <v>3619345.61</v>
      </c>
      <c r="M40" s="165">
        <f>+INDEX([1]DataEx!$1:$1048576,MATCH('2019'!$A40,[1]DataEx!$D:$D,0),MATCH('2019'!M$6,[1]DataEx!$7:$7,0))</f>
        <v>3434481.15</v>
      </c>
      <c r="N40" s="165">
        <f>+INDEX([1]DataEx!$1:$1048576,MATCH('2019'!$A40,[1]DataEx!$D:$D,0),MATCH('2019'!N$6,[1]DataEx!$7:$7,0))</f>
        <v>3512741.98</v>
      </c>
      <c r="O40" s="165">
        <f>+INDEX([1]DataEx!$1:$1048576,MATCH('2019'!$A40,[1]DataEx!$D:$D,0),MATCH('2019'!O$6,[1]DataEx!$7:$7,0))</f>
        <v>2623756.12</v>
      </c>
      <c r="P40" s="165">
        <f>+INDEX([1]DataEx!$1:$1048576,MATCH('2019'!$A40,[1]DataEx!$D:$D,0),MATCH('2019'!P$6,[1]DataEx!$7:$7,0))</f>
        <v>2685510.83</v>
      </c>
      <c r="Q40" s="165">
        <f>+INDEX([1]DataEx!$1:$1048576,MATCH('2019'!$A40,[1]DataEx!$D:$D,0),MATCH('2019'!Q$6,[1]DataEx!$7:$7,0))</f>
        <v>2774876.43</v>
      </c>
      <c r="R40" s="165">
        <f>+INDEX([1]DataEx!$1:$1048576,MATCH('2019'!$A40,[1]DataEx!$D:$D,0),MATCH('2019'!R$6,[1]DataEx!$7:$7,0))</f>
        <v>7691630.9299999988</v>
      </c>
      <c r="S40" s="404">
        <f t="shared" si="3"/>
        <v>38884061.339999996</v>
      </c>
      <c r="T40" s="389">
        <f t="shared" si="4"/>
        <v>8.0720892943887401E-3</v>
      </c>
      <c r="U40" s="325"/>
    </row>
    <row r="41" spans="1:23">
      <c r="A41" s="152">
        <v>440</v>
      </c>
      <c r="B41" s="480" t="str">
        <f>+VLOOKUP($A41,[1]Master!$D$27:$G$225,4,FALSE)</f>
        <v>Kapitalni izdaci u tekućem budžetu</v>
      </c>
      <c r="C41" s="481"/>
      <c r="D41" s="481"/>
      <c r="E41" s="481"/>
      <c r="F41" s="481"/>
      <c r="G41" s="165">
        <f>+INDEX([1]DataEx!$1:$1048576,MATCH('2019'!$A41,[1]DataEx!$D:$D,0),MATCH('2019'!G$6,[1]DataEx!$7:$7,0))</f>
        <v>888388.89</v>
      </c>
      <c r="H41" s="165">
        <f>+INDEX([1]DataEx!$1:$1048576,MATCH('2019'!$A41,[1]DataEx!$D:$D,0),MATCH('2019'!H$6,[1]DataEx!$7:$7,0))</f>
        <v>3462137.86</v>
      </c>
      <c r="I41" s="165">
        <f>+INDEX([1]DataEx!$1:$1048576,MATCH('2019'!$A41,[1]DataEx!$D:$D,0),MATCH('2019'!I$6,[1]DataEx!$7:$7,0))</f>
        <v>1772948.37</v>
      </c>
      <c r="J41" s="165">
        <f>+INDEX([1]DataEx!$1:$1048576,MATCH('2019'!$A41,[1]DataEx!$D:$D,0),MATCH('2019'!J$6,[1]DataEx!$7:$7,0))</f>
        <v>2074285.07</v>
      </c>
      <c r="K41" s="165">
        <f>+INDEX([1]DataEx!$1:$1048576,MATCH('2019'!$A41,[1]DataEx!$D:$D,0),MATCH('2019'!K$6,[1]DataEx!$7:$7,0))</f>
        <v>1862038.5</v>
      </c>
      <c r="L41" s="165">
        <f>+INDEX([1]DataEx!$1:$1048576,MATCH('2019'!$A41,[1]DataEx!$D:$D,0),MATCH('2019'!L$6,[1]DataEx!$7:$7,0))</f>
        <v>3083709.93</v>
      </c>
      <c r="M41" s="165">
        <f>+INDEX([1]DataEx!$1:$1048576,MATCH('2019'!$A41,[1]DataEx!$D:$D,0),MATCH('2019'!M$6,[1]DataEx!$7:$7,0))</f>
        <v>2542191.46</v>
      </c>
      <c r="N41" s="165">
        <f>+INDEX([1]DataEx!$1:$1048576,MATCH('2019'!$A41,[1]DataEx!$D:$D,0),MATCH('2019'!N$6,[1]DataEx!$7:$7,0))</f>
        <v>4838634.8899999997</v>
      </c>
      <c r="O41" s="165">
        <f>+INDEX([1]DataEx!$1:$1048576,MATCH('2019'!$A41,[1]DataEx!$D:$D,0),MATCH('2019'!O$6,[1]DataEx!$7:$7,0))</f>
        <v>2467021.91</v>
      </c>
      <c r="P41" s="165">
        <f>+INDEX([1]DataEx!$1:$1048576,MATCH('2019'!$A41,[1]DataEx!$D:$D,0),MATCH('2019'!P$6,[1]DataEx!$7:$7,0))</f>
        <v>10503762.48</v>
      </c>
      <c r="Q41" s="165">
        <f>+INDEX([1]DataEx!$1:$1048576,MATCH('2019'!$A41,[1]DataEx!$D:$D,0),MATCH('2019'!Q$6,[1]DataEx!$7:$7,0))</f>
        <v>38803606.409999996</v>
      </c>
      <c r="R41" s="165">
        <f>+INDEX([1]DataEx!$1:$1048576,MATCH('2019'!$A41,[1]DataEx!$D:$D,0),MATCH('2019'!R$6,[1]DataEx!$7:$7,0))</f>
        <v>19844910.719999999</v>
      </c>
      <c r="S41" s="404">
        <f t="shared" si="3"/>
        <v>92143636.489999995</v>
      </c>
      <c r="T41" s="389">
        <f t="shared" si="4"/>
        <v>1.9128445847086419E-2</v>
      </c>
      <c r="U41" s="325"/>
    </row>
    <row r="42" spans="1:23">
      <c r="A42" s="152">
        <v>42</v>
      </c>
      <c r="B42" s="496" t="str">
        <f>+VLOOKUP($A42,[1]Master!$D$27:$G$225,4,FALSE)</f>
        <v>Transferi za socijalnu zaštitu</v>
      </c>
      <c r="C42" s="497"/>
      <c r="D42" s="497"/>
      <c r="E42" s="497"/>
      <c r="F42" s="497"/>
      <c r="G42" s="195">
        <f>+SUM(G43:G47)</f>
        <v>42563180.95000001</v>
      </c>
      <c r="H42" s="195">
        <f t="shared" ref="H42:R42" si="8">+SUM(H43:H47)</f>
        <v>46594745.439999998</v>
      </c>
      <c r="I42" s="195">
        <f t="shared" si="8"/>
        <v>45429637.680000007</v>
      </c>
      <c r="J42" s="177">
        <f t="shared" si="8"/>
        <v>45454458.559999995</v>
      </c>
      <c r="K42" s="195">
        <f t="shared" si="8"/>
        <v>45354310.190000005</v>
      </c>
      <c r="L42" s="195">
        <f t="shared" si="8"/>
        <v>45746699.100000001</v>
      </c>
      <c r="M42" s="195">
        <f t="shared" si="8"/>
        <v>46178760.68</v>
      </c>
      <c r="N42" s="195">
        <f t="shared" si="8"/>
        <v>45699559.429999992</v>
      </c>
      <c r="O42" s="195">
        <f t="shared" si="8"/>
        <v>45932235.059999995</v>
      </c>
      <c r="P42" s="195">
        <f t="shared" si="8"/>
        <v>46755646.790000007</v>
      </c>
      <c r="Q42" s="195">
        <f t="shared" si="8"/>
        <v>45188903.659999996</v>
      </c>
      <c r="R42" s="249">
        <f t="shared" si="8"/>
        <v>53479695.530000001</v>
      </c>
      <c r="S42" s="405">
        <f t="shared" si="3"/>
        <v>554377833.07000005</v>
      </c>
      <c r="T42" s="390">
        <f t="shared" si="4"/>
        <v>0.115085390187042</v>
      </c>
      <c r="W42" s="323"/>
    </row>
    <row r="43" spans="1:23">
      <c r="A43" s="152">
        <v>421</v>
      </c>
      <c r="B43" s="480" t="str">
        <f>+VLOOKUP($A43,[1]Master!$D$27:$G$225,4,FALSE)</f>
        <v>Prava iz oblasti socijalne zaštite</v>
      </c>
      <c r="C43" s="481"/>
      <c r="D43" s="481"/>
      <c r="E43" s="481"/>
      <c r="F43" s="481"/>
      <c r="G43" s="165">
        <f>+INDEX([1]DataEx!$1:$1048576,MATCH('2019'!$A43,[1]DataEx!$D:$D,0),MATCH('2019'!G$6,[1]DataEx!$7:$7,0))</f>
        <v>5984394.8399999999</v>
      </c>
      <c r="H43" s="165">
        <f>+INDEX([1]DataEx!$1:$1048576,MATCH('2019'!$A43,[1]DataEx!$D:$D,0),MATCH('2019'!H$6,[1]DataEx!$7:$7,0))</f>
        <v>6928715.1699999999</v>
      </c>
      <c r="I43" s="165">
        <f>+INDEX([1]DataEx!$1:$1048576,MATCH('2019'!$A43,[1]DataEx!$D:$D,0),MATCH('2019'!I$6,[1]DataEx!$7:$7,0))</f>
        <v>6534675.6500000004</v>
      </c>
      <c r="J43" s="165">
        <f>+INDEX([1]DataEx!$1:$1048576,MATCH('2019'!$A43,[1]DataEx!$D:$D,0),MATCH('2019'!J$6,[1]DataEx!$7:$7,0))</f>
        <v>6641554.0999999996</v>
      </c>
      <c r="K43" s="165">
        <f>+INDEX([1]DataEx!$1:$1048576,MATCH('2019'!$A43,[1]DataEx!$D:$D,0),MATCH('2019'!K$6,[1]DataEx!$7:$7,0))</f>
        <v>6410465.4699999997</v>
      </c>
      <c r="L43" s="165">
        <f>+INDEX([1]DataEx!$1:$1048576,MATCH('2019'!$A43,[1]DataEx!$D:$D,0),MATCH('2019'!L$6,[1]DataEx!$7:$7,0))</f>
        <v>6536921.0899999999</v>
      </c>
      <c r="M43" s="165">
        <f>+INDEX([1]DataEx!$1:$1048576,MATCH('2019'!$A43,[1]DataEx!$D:$D,0),MATCH('2019'!M$6,[1]DataEx!$7:$7,0))</f>
        <v>6798455.0999999996</v>
      </c>
      <c r="N43" s="165">
        <f>+INDEX([1]DataEx!$1:$1048576,MATCH('2019'!$A43,[1]DataEx!$D:$D,0),MATCH('2019'!N$6,[1]DataEx!$7:$7,0))</f>
        <v>6916329.6100000003</v>
      </c>
      <c r="O43" s="165">
        <f>+INDEX([1]DataEx!$1:$1048576,MATCH('2019'!$A43,[1]DataEx!$D:$D,0),MATCH('2019'!O$6,[1]DataEx!$7:$7,0))</f>
        <v>6430517.1200000001</v>
      </c>
      <c r="P43" s="165">
        <f>+INDEX([1]DataEx!$1:$1048576,MATCH('2019'!$A43,[1]DataEx!$D:$D,0),MATCH('2019'!P$6,[1]DataEx!$7:$7,0))</f>
        <v>6933312.3200000003</v>
      </c>
      <c r="Q43" s="165">
        <f>+INDEX([1]DataEx!$1:$1048576,MATCH('2019'!$A43,[1]DataEx!$D:$D,0),MATCH('2019'!Q$6,[1]DataEx!$7:$7,0))</f>
        <v>6920586.0499999998</v>
      </c>
      <c r="R43" s="165">
        <f>+INDEX([1]DataEx!$1:$1048576,MATCH('2019'!$A43,[1]DataEx!$D:$D,0),MATCH('2019'!R$6,[1]DataEx!$7:$7,0))</f>
        <v>6847594.7000000002</v>
      </c>
      <c r="S43" s="404">
        <f t="shared" si="3"/>
        <v>79883521.219999999</v>
      </c>
      <c r="T43" s="389">
        <f t="shared" si="4"/>
        <v>1.6583322168939818E-2</v>
      </c>
    </row>
    <row r="44" spans="1:23">
      <c r="A44" s="152">
        <v>422</v>
      </c>
      <c r="B44" s="480" t="str">
        <f>+VLOOKUP($A44,[1]Master!$D$27:$G$225,4,FALSE)</f>
        <v>Sredstva za tehnološke viškove</v>
      </c>
      <c r="C44" s="481"/>
      <c r="D44" s="481"/>
      <c r="E44" s="481"/>
      <c r="F44" s="481"/>
      <c r="G44" s="165">
        <f>+INDEX([1]DataEx!$1:$1048576,MATCH('2019'!$A44,[1]DataEx!$D:$D,0),MATCH('2019'!G$6,[1]DataEx!$7:$7,0))</f>
        <v>43800</v>
      </c>
      <c r="H44" s="165">
        <f>+INDEX([1]DataEx!$1:$1048576,MATCH('2019'!$A44,[1]DataEx!$D:$D,0),MATCH('2019'!H$6,[1]DataEx!$7:$7,0))</f>
        <v>1198874.72</v>
      </c>
      <c r="I44" s="165">
        <f>+INDEX([1]DataEx!$1:$1048576,MATCH('2019'!$A44,[1]DataEx!$D:$D,0),MATCH('2019'!I$6,[1]DataEx!$7:$7,0))</f>
        <v>1110784.77</v>
      </c>
      <c r="J44" s="165">
        <f>+INDEX([1]DataEx!$1:$1048576,MATCH('2019'!$A44,[1]DataEx!$D:$D,0),MATCH('2019'!J$6,[1]DataEx!$7:$7,0))</f>
        <v>1095242.3400000001</v>
      </c>
      <c r="K44" s="165">
        <f>+INDEX([1]DataEx!$1:$1048576,MATCH('2019'!$A44,[1]DataEx!$D:$D,0),MATCH('2019'!K$6,[1]DataEx!$7:$7,0))</f>
        <v>1341095.6299999999</v>
      </c>
      <c r="L44" s="165">
        <f>+INDEX([1]DataEx!$1:$1048576,MATCH('2019'!$A44,[1]DataEx!$D:$D,0),MATCH('2019'!L$6,[1]DataEx!$7:$7,0))</f>
        <v>1381621.25</v>
      </c>
      <c r="M44" s="165">
        <f>+INDEX([1]DataEx!$1:$1048576,MATCH('2019'!$A44,[1]DataEx!$D:$D,0),MATCH('2019'!M$6,[1]DataEx!$7:$7,0))</f>
        <v>1512829.9</v>
      </c>
      <c r="N44" s="165">
        <f>+INDEX([1]DataEx!$1:$1048576,MATCH('2019'!$A44,[1]DataEx!$D:$D,0),MATCH('2019'!N$6,[1]DataEx!$7:$7,0))</f>
        <v>1577705.79</v>
      </c>
      <c r="O44" s="165">
        <f>+INDEX([1]DataEx!$1:$1048576,MATCH('2019'!$A44,[1]DataEx!$D:$D,0),MATCH('2019'!O$6,[1]DataEx!$7:$7,0))</f>
        <v>1701766.69</v>
      </c>
      <c r="P44" s="165">
        <f>+INDEX([1]DataEx!$1:$1048576,MATCH('2019'!$A44,[1]DataEx!$D:$D,0),MATCH('2019'!P$6,[1]DataEx!$7:$7,0))</f>
        <v>1710317.34</v>
      </c>
      <c r="Q44" s="165">
        <f>+INDEX([1]DataEx!$1:$1048576,MATCH('2019'!$A44,[1]DataEx!$D:$D,0),MATCH('2019'!Q$6,[1]DataEx!$7:$7,0))</f>
        <v>1521408.63</v>
      </c>
      <c r="R44" s="165">
        <f>+INDEX([1]DataEx!$1:$1048576,MATCH('2019'!$A44,[1]DataEx!$D:$D,0),MATCH('2019'!R$6,[1]DataEx!$7:$7,0))</f>
        <v>6205235.9000000004</v>
      </c>
      <c r="S44" s="404">
        <f t="shared" si="3"/>
        <v>20400682.960000001</v>
      </c>
      <c r="T44" s="389">
        <f t="shared" si="4"/>
        <v>4.2350549002511889E-3</v>
      </c>
    </row>
    <row r="45" spans="1:23">
      <c r="A45" s="152">
        <v>423</v>
      </c>
      <c r="B45" s="480" t="str">
        <f>+VLOOKUP($A45,[1]Master!$D$27:$G$225,4,FALSE)</f>
        <v>Prava iz oblasti penzijskog i invalidskog osiguranja</v>
      </c>
      <c r="C45" s="481"/>
      <c r="D45" s="481"/>
      <c r="E45" s="481"/>
      <c r="F45" s="481"/>
      <c r="G45" s="165">
        <f>+INDEX([1]DataEx!$1:$1048576,MATCH('2019'!$A45,[1]DataEx!$D:$D,0),MATCH('2019'!G$6,[1]DataEx!$7:$7,0))</f>
        <v>34463250.560000002</v>
      </c>
      <c r="H45" s="165">
        <f>+INDEX([1]DataEx!$1:$1048576,MATCH('2019'!$A45,[1]DataEx!$D:$D,0),MATCH('2019'!H$6,[1]DataEx!$7:$7,0))</f>
        <v>35530204.509999998</v>
      </c>
      <c r="I45" s="165">
        <f>+INDEX([1]DataEx!$1:$1048576,MATCH('2019'!$A45,[1]DataEx!$D:$D,0),MATCH('2019'!I$6,[1]DataEx!$7:$7,0))</f>
        <v>35281542.840000004</v>
      </c>
      <c r="J45" s="165">
        <f>+INDEX([1]DataEx!$1:$1048576,MATCH('2019'!$A45,[1]DataEx!$D:$D,0),MATCH('2019'!J$6,[1]DataEx!$7:$7,0))</f>
        <v>35247727.210000001</v>
      </c>
      <c r="K45" s="165">
        <f>+INDEX([1]DataEx!$1:$1048576,MATCH('2019'!$A45,[1]DataEx!$D:$D,0),MATCH('2019'!K$6,[1]DataEx!$7:$7,0))</f>
        <v>34782667.030000001</v>
      </c>
      <c r="L45" s="165">
        <f>+INDEX([1]DataEx!$1:$1048576,MATCH('2019'!$A45,[1]DataEx!$D:$D,0),MATCH('2019'!L$6,[1]DataEx!$7:$7,0))</f>
        <v>35185457.75</v>
      </c>
      <c r="M45" s="165">
        <f>+INDEX([1]DataEx!$1:$1048576,MATCH('2019'!$A45,[1]DataEx!$D:$D,0),MATCH('2019'!M$6,[1]DataEx!$7:$7,0))</f>
        <v>35081479.57</v>
      </c>
      <c r="N45" s="165">
        <f>+INDEX([1]DataEx!$1:$1048576,MATCH('2019'!$A45,[1]DataEx!$D:$D,0),MATCH('2019'!N$6,[1]DataEx!$7:$7,0))</f>
        <v>35015667.189999998</v>
      </c>
      <c r="O45" s="165">
        <f>+INDEX([1]DataEx!$1:$1048576,MATCH('2019'!$A45,[1]DataEx!$D:$D,0),MATCH('2019'!O$6,[1]DataEx!$7:$7,0))</f>
        <v>35023295.399999999</v>
      </c>
      <c r="P45" s="165">
        <f>+INDEX([1]DataEx!$1:$1048576,MATCH('2019'!$A45,[1]DataEx!$D:$D,0),MATCH('2019'!P$6,[1]DataEx!$7:$7,0))</f>
        <v>34921729.93</v>
      </c>
      <c r="Q45" s="165">
        <f>+INDEX([1]DataEx!$1:$1048576,MATCH('2019'!$A45,[1]DataEx!$D:$D,0),MATCH('2019'!Q$6,[1]DataEx!$7:$7,0))</f>
        <v>35000424.549999997</v>
      </c>
      <c r="R45" s="165">
        <f>+INDEX([1]DataEx!$1:$1048576,MATCH('2019'!$A45,[1]DataEx!$D:$D,0),MATCH('2019'!R$6,[1]DataEx!$7:$7,0))</f>
        <v>35337455.140000001</v>
      </c>
      <c r="S45" s="404">
        <f t="shared" si="3"/>
        <v>420870901.67999995</v>
      </c>
      <c r="T45" s="389">
        <f t="shared" si="4"/>
        <v>8.7370181578127912E-2</v>
      </c>
    </row>
    <row r="46" spans="1:23">
      <c r="A46" s="152">
        <v>424</v>
      </c>
      <c r="B46" s="480" t="str">
        <f>+VLOOKUP($A46,[1]Master!$D$27:$G$225,4,FALSE)</f>
        <v>Ostala prava iz oblasti zdravstvene zaštite</v>
      </c>
      <c r="C46" s="481"/>
      <c r="D46" s="481"/>
      <c r="E46" s="481"/>
      <c r="F46" s="481"/>
      <c r="G46" s="165">
        <f>+INDEX([1]DataEx!$1:$1048576,MATCH('2019'!$A46,[1]DataEx!$D:$D,0),MATCH('2019'!G$6,[1]DataEx!$7:$7,0))</f>
        <v>1579079.63</v>
      </c>
      <c r="H46" s="165">
        <f>+INDEX([1]DataEx!$1:$1048576,MATCH('2019'!$A46,[1]DataEx!$D:$D,0),MATCH('2019'!H$6,[1]DataEx!$7:$7,0))</f>
        <v>1855950.15</v>
      </c>
      <c r="I46" s="165">
        <f>+INDEX([1]DataEx!$1:$1048576,MATCH('2019'!$A46,[1]DataEx!$D:$D,0),MATCH('2019'!I$6,[1]DataEx!$7:$7,0))</f>
        <v>1427147.65</v>
      </c>
      <c r="J46" s="165">
        <f>+INDEX([1]DataEx!$1:$1048576,MATCH('2019'!$A46,[1]DataEx!$D:$D,0),MATCH('2019'!J$6,[1]DataEx!$7:$7,0))</f>
        <v>1689956.36</v>
      </c>
      <c r="K46" s="165">
        <f>+INDEX([1]DataEx!$1:$1048576,MATCH('2019'!$A46,[1]DataEx!$D:$D,0),MATCH('2019'!K$6,[1]DataEx!$7:$7,0))</f>
        <v>1914804.54</v>
      </c>
      <c r="L46" s="165">
        <f>+INDEX([1]DataEx!$1:$1048576,MATCH('2019'!$A46,[1]DataEx!$D:$D,0),MATCH('2019'!L$6,[1]DataEx!$7:$7,0))</f>
        <v>1732967.4</v>
      </c>
      <c r="M46" s="165">
        <f>+INDEX([1]DataEx!$1:$1048576,MATCH('2019'!$A46,[1]DataEx!$D:$D,0),MATCH('2019'!M$6,[1]DataEx!$7:$7,0))</f>
        <v>1746404.92</v>
      </c>
      <c r="N46" s="165">
        <f>+INDEX([1]DataEx!$1:$1048576,MATCH('2019'!$A46,[1]DataEx!$D:$D,0),MATCH('2019'!N$6,[1]DataEx!$7:$7,0))</f>
        <v>1448048.69</v>
      </c>
      <c r="O46" s="165">
        <f>+INDEX([1]DataEx!$1:$1048576,MATCH('2019'!$A46,[1]DataEx!$D:$D,0),MATCH('2019'!O$6,[1]DataEx!$7:$7,0))</f>
        <v>1671066.3</v>
      </c>
      <c r="P46" s="165">
        <f>+INDEX([1]DataEx!$1:$1048576,MATCH('2019'!$A46,[1]DataEx!$D:$D,0),MATCH('2019'!P$6,[1]DataEx!$7:$7,0))</f>
        <v>2220320.35</v>
      </c>
      <c r="Q46" s="165">
        <f>+INDEX([1]DataEx!$1:$1048576,MATCH('2019'!$A46,[1]DataEx!$D:$D,0),MATCH('2019'!Q$6,[1]DataEx!$7:$7,0))</f>
        <v>992005.1</v>
      </c>
      <c r="R46" s="165">
        <f>+INDEX([1]DataEx!$1:$1048576,MATCH('2019'!$A46,[1]DataEx!$D:$D,0),MATCH('2019'!R$6,[1]DataEx!$7:$7,0))</f>
        <v>3421539.53</v>
      </c>
      <c r="S46" s="404">
        <f t="shared" si="3"/>
        <v>21699290.620000005</v>
      </c>
      <c r="T46" s="389">
        <f t="shared" si="4"/>
        <v>4.5046377737642989E-3</v>
      </c>
      <c r="U46" s="371"/>
    </row>
    <row r="47" spans="1:23" s="379" customFormat="1">
      <c r="A47" s="378">
        <v>425</v>
      </c>
      <c r="B47" s="539" t="str">
        <f>+VLOOKUP($A47,[1]Master!$D$27:$G$225,4,FALSE)</f>
        <v>Ostala prava iz zdravstvenog osiguranja</v>
      </c>
      <c r="C47" s="540"/>
      <c r="D47" s="540"/>
      <c r="E47" s="540"/>
      <c r="F47" s="540"/>
      <c r="G47" s="165">
        <f>+INDEX([1]DataEx!$1:$1048576,MATCH('2019'!$A47,[1]DataEx!$D:$D,0),MATCH('2019'!G$6,[1]DataEx!$7:$7,0))</f>
        <v>492655.92</v>
      </c>
      <c r="H47" s="165">
        <f>+INDEX([1]DataEx!$1:$1048576,MATCH('2019'!$A47,[1]DataEx!$D:$D,0),MATCH('2019'!H$6,[1]DataEx!$7:$7,0))</f>
        <v>1081000.8899999999</v>
      </c>
      <c r="I47" s="165">
        <f>+INDEX([1]DataEx!$1:$1048576,MATCH('2019'!$A47,[1]DataEx!$D:$D,0),MATCH('2019'!I$6,[1]DataEx!$7:$7,0))</f>
        <v>1075486.77</v>
      </c>
      <c r="J47" s="165">
        <f>+INDEX([1]DataEx!$1:$1048576,MATCH('2019'!$A47,[1]DataEx!$D:$D,0),MATCH('2019'!J$6,[1]DataEx!$7:$7,0))</f>
        <v>779978.55</v>
      </c>
      <c r="K47" s="165">
        <f>+INDEX([1]DataEx!$1:$1048576,MATCH('2019'!$A47,[1]DataEx!$D:$D,0),MATCH('2019'!K$6,[1]DataEx!$7:$7,0))</f>
        <v>905277.52</v>
      </c>
      <c r="L47" s="165">
        <f>+INDEX([1]DataEx!$1:$1048576,MATCH('2019'!$A47,[1]DataEx!$D:$D,0),MATCH('2019'!L$6,[1]DataEx!$7:$7,0))</f>
        <v>909731.61</v>
      </c>
      <c r="M47" s="165">
        <f>+INDEX([1]DataEx!$1:$1048576,MATCH('2019'!$A47,[1]DataEx!$D:$D,0),MATCH('2019'!M$6,[1]DataEx!$7:$7,0))</f>
        <v>1039591.19</v>
      </c>
      <c r="N47" s="165">
        <f>+INDEX([1]DataEx!$1:$1048576,MATCH('2019'!$A47,[1]DataEx!$D:$D,0),MATCH('2019'!N$6,[1]DataEx!$7:$7,0))</f>
        <v>741808.15</v>
      </c>
      <c r="O47" s="165">
        <f>+INDEX([1]DataEx!$1:$1048576,MATCH('2019'!$A47,[1]DataEx!$D:$D,0),MATCH('2019'!O$6,[1]DataEx!$7:$7,0))</f>
        <v>1105589.55</v>
      </c>
      <c r="P47" s="165">
        <f>+INDEX([1]DataEx!$1:$1048576,MATCH('2019'!$A47,[1]DataEx!$D:$D,0),MATCH('2019'!P$6,[1]DataEx!$7:$7,0))</f>
        <v>969966.85</v>
      </c>
      <c r="Q47" s="165">
        <f>+INDEX([1]DataEx!$1:$1048576,MATCH('2019'!$A47,[1]DataEx!$D:$D,0),MATCH('2019'!Q$6,[1]DataEx!$7:$7,0))</f>
        <v>754479.33</v>
      </c>
      <c r="R47" s="165">
        <f>+INDEX([1]DataEx!$1:$1048576,MATCH('2019'!$A47,[1]DataEx!$D:$D,0),MATCH('2019'!R$6,[1]DataEx!$7:$7,0))</f>
        <v>1667870.26</v>
      </c>
      <c r="S47" s="404">
        <f t="shared" si="3"/>
        <v>11523436.590000002</v>
      </c>
      <c r="T47" s="389">
        <f t="shared" si="4"/>
        <v>2.392193765958772E-3</v>
      </c>
    </row>
    <row r="48" spans="1:23">
      <c r="A48" s="152">
        <v>43</v>
      </c>
      <c r="B48" s="494" t="str">
        <f>+VLOOKUP($A48,[1]Master!$D$27:$G$225,4,FALSE)</f>
        <v xml:space="preserve">Transferi institucijama, pojedincima, nevladinom i javnom sektoru </v>
      </c>
      <c r="C48" s="495"/>
      <c r="D48" s="495"/>
      <c r="E48" s="495"/>
      <c r="F48" s="495"/>
      <c r="G48" s="177">
        <f>+INDEX([1]DataEx!$1:$1048576,MATCH('2019'!$A48,[1]DataEx!$D:$D,0),MATCH('2019'!G$6,[1]DataEx!$7:$7,0))</f>
        <v>15740550.810000001</v>
      </c>
      <c r="H48" s="177">
        <f>+INDEX([1]DataEx!$1:$1048576,MATCH('2019'!$A48,[1]DataEx!$D:$D,0),MATCH('2019'!H$6,[1]DataEx!$7:$7,0))</f>
        <v>18630588.73</v>
      </c>
      <c r="I48" s="177">
        <f>+INDEX([1]DataEx!$1:$1048576,MATCH('2019'!$A48,[1]DataEx!$D:$D,0),MATCH('2019'!I$6,[1]DataEx!$7:$7,0))</f>
        <v>16694917.779999999</v>
      </c>
      <c r="J48" s="177">
        <f>+INDEX([1]DataEx!$1:$1048576,MATCH('2019'!$A48,[1]DataEx!$D:$D,0),MATCH('2019'!J$6,[1]DataEx!$7:$7,0))</f>
        <v>16108536.07</v>
      </c>
      <c r="K48" s="177">
        <f>+INDEX([1]DataEx!$1:$1048576,MATCH('2019'!$A48,[1]DataEx!$D:$D,0),MATCH('2019'!K$6,[1]DataEx!$7:$7,0))</f>
        <v>17254969.68</v>
      </c>
      <c r="L48" s="177">
        <f>+INDEX([1]DataEx!$1:$1048576,MATCH('2019'!$A48,[1]DataEx!$D:$D,0),MATCH('2019'!L$6,[1]DataEx!$7:$7,0))</f>
        <v>13582344.5</v>
      </c>
      <c r="M48" s="177">
        <f>+INDEX([1]DataEx!$1:$1048576,MATCH('2019'!$A48,[1]DataEx!$D:$D,0),MATCH('2019'!M$6,[1]DataEx!$7:$7,0))</f>
        <v>25674739.879999999</v>
      </c>
      <c r="N48" s="177">
        <f>+INDEX([1]DataEx!$1:$1048576,MATCH('2019'!$A48,[1]DataEx!$D:$D,0),MATCH('2019'!N$6,[1]DataEx!$7:$7,0))</f>
        <v>14819789.789999999</v>
      </c>
      <c r="O48" s="177">
        <f>+INDEX([1]DataEx!$1:$1048576,MATCH('2019'!$A48,[1]DataEx!$D:$D,0),MATCH('2019'!O$6,[1]DataEx!$7:$7,0))</f>
        <v>22891347.969999999</v>
      </c>
      <c r="P48" s="177">
        <f>+INDEX([1]DataEx!$1:$1048576,MATCH('2019'!$A48,[1]DataEx!$D:$D,0),MATCH('2019'!P$6,[1]DataEx!$7:$7,0))</f>
        <v>17069504.329999998</v>
      </c>
      <c r="Q48" s="177">
        <f>+INDEX([1]DataEx!$1:$1048576,MATCH('2019'!$A48,[1]DataEx!$D:$D,0),MATCH('2019'!Q$6,[1]DataEx!$7:$7,0))</f>
        <v>17615895</v>
      </c>
      <c r="R48" s="246">
        <f>+INDEX([1]DataEx!$1:$1048576,MATCH('2019'!$A48,[1]DataEx!$D:$D,0),MATCH('2019'!R$6,[1]DataEx!$7:$7,0))</f>
        <v>23619301.27</v>
      </c>
      <c r="S48" s="405">
        <f t="shared" si="3"/>
        <v>219702485.80999997</v>
      </c>
      <c r="T48" s="390">
        <f t="shared" si="4"/>
        <v>4.5608869612422408E-2</v>
      </c>
    </row>
    <row r="49" spans="1:22">
      <c r="A49" s="152">
        <v>44</v>
      </c>
      <c r="B49" s="494" t="str">
        <f>+VLOOKUP($A49,[1]Master!$D$27:$G$225,4,FALSE)</f>
        <v>Kapitalni budžet</v>
      </c>
      <c r="C49" s="495"/>
      <c r="D49" s="495"/>
      <c r="E49" s="495"/>
      <c r="F49" s="495"/>
      <c r="G49" s="177">
        <f>+INDEX([1]DataEx!$1:$1048576,MATCH('2019'!$A49,[1]DataEx!$D:$D,0),MATCH('2019'!G$6,[1]DataEx!$7:$7,0))</f>
        <v>26799713.309999999</v>
      </c>
      <c r="H49" s="177">
        <f>+INDEX([1]DataEx!$1:$1048576,MATCH('2019'!$A49,[1]DataEx!$D:$D,0),MATCH('2019'!H$6,[1]DataEx!$7:$7,0))</f>
        <v>4566174.7300000004</v>
      </c>
      <c r="I49" s="177">
        <f>+INDEX([1]DataEx!$1:$1048576,MATCH('2019'!$A49,[1]DataEx!$D:$D,0),MATCH('2019'!I$6,[1]DataEx!$7:$7,0))</f>
        <v>16026445.34</v>
      </c>
      <c r="J49" s="177">
        <f>+INDEX([1]DataEx!$1:$1048576,MATCH('2019'!$A49,[1]DataEx!$D:$D,0),MATCH('2019'!J$6,[1]DataEx!$7:$7,0))</f>
        <v>12709228.77</v>
      </c>
      <c r="K49" s="177">
        <f>+INDEX([1]DataEx!$1:$1048576,MATCH('2019'!$A49,[1]DataEx!$D:$D,0),MATCH('2019'!K$6,[1]DataEx!$7:$7,0))</f>
        <v>12112655.92</v>
      </c>
      <c r="L49" s="177">
        <f>+INDEX([1]DataEx!$1:$1048576,MATCH('2019'!$A49,[1]DataEx!$D:$D,0),MATCH('2019'!L$6,[1]DataEx!$7:$7,0))</f>
        <v>14428455.43</v>
      </c>
      <c r="M49" s="177">
        <f>+INDEX([1]DataEx!$1:$1048576,MATCH('2019'!$A49,[1]DataEx!$D:$D,0),MATCH('2019'!M$6,[1]DataEx!$7:$7,0))</f>
        <v>24624860.789999999</v>
      </c>
      <c r="N49" s="177">
        <f>+INDEX([1]DataEx!$1:$1048576,MATCH('2019'!$A49,[1]DataEx!$D:$D,0),MATCH('2019'!N$6,[1]DataEx!$7:$7,0))</f>
        <v>41555733.579999998</v>
      </c>
      <c r="O49" s="177">
        <f>+INDEX([1]DataEx!$1:$1048576,MATCH('2019'!$A49,[1]DataEx!$D:$D,0),MATCH('2019'!O$6,[1]DataEx!$7:$7,0))</f>
        <v>16395443.43</v>
      </c>
      <c r="P49" s="177">
        <f>+INDEX([1]DataEx!$1:$1048576,MATCH('2019'!$A49,[1]DataEx!$D:$D,0),MATCH('2019'!P$6,[1]DataEx!$7:$7,0))</f>
        <v>29474002.559999999</v>
      </c>
      <c r="Q49" s="177">
        <f>+INDEX([1]DataEx!$1:$1048576,MATCH('2019'!$A49,[1]DataEx!$D:$D,0),MATCH('2019'!Q$6,[1]DataEx!$7:$7,0))</f>
        <v>24779663.789999999</v>
      </c>
      <c r="R49" s="177">
        <f>+INDEX([1]DataEx!$1:$1048576,MATCH('2019'!$A49,[1]DataEx!$D:$D,0),MATCH('2019'!R$6,[1]DataEx!$7:$7,0))</f>
        <v>48910344.240000002</v>
      </c>
      <c r="S49" s="405">
        <f t="shared" si="3"/>
        <v>272382721.88999999</v>
      </c>
      <c r="T49" s="390">
        <f t="shared" si="4"/>
        <v>5.6544958977393034E-2</v>
      </c>
    </row>
    <row r="50" spans="1:22">
      <c r="A50" s="152">
        <v>451</v>
      </c>
      <c r="B50" s="531" t="str">
        <f>+VLOOKUP($A50,[1]Master!$D$27:$G$225,4,FALSE)</f>
        <v>Pozajmice i krediti</v>
      </c>
      <c r="C50" s="532"/>
      <c r="D50" s="532"/>
      <c r="E50" s="532"/>
      <c r="F50" s="532"/>
      <c r="G50" s="165">
        <f>+INDEX([1]DataEx!$1:$1048576,MATCH('2019'!$A50,[1]DataEx!$D:$D,0),MATCH('2019'!G$6,[1]DataEx!$7:$7,0))</f>
        <v>0</v>
      </c>
      <c r="H50" s="165">
        <f>+INDEX([1]DataEx!$1:$1048576,MATCH('2019'!$A50,[1]DataEx!$D:$D,0),MATCH('2019'!H$6,[1]DataEx!$7:$7,0))</f>
        <v>272323.98</v>
      </c>
      <c r="I50" s="165">
        <f>+INDEX([1]DataEx!$1:$1048576,MATCH('2019'!$A50,[1]DataEx!$D:$D,0),MATCH('2019'!I$6,[1]DataEx!$7:$7,0))</f>
        <v>30000</v>
      </c>
      <c r="J50" s="213">
        <f>+INDEX([1]DataEx!$1:$1048576,MATCH('2019'!$A50,[1]DataEx!$D:$D,0),MATCH('2019'!J$6,[1]DataEx!$7:$7,0))</f>
        <v>384534</v>
      </c>
      <c r="K50" s="165">
        <f>+INDEX([1]DataEx!$1:$1048576,MATCH('2019'!$A50,[1]DataEx!$D:$D,0),MATCH('2019'!K$6,[1]DataEx!$7:$7,0))</f>
        <v>260000</v>
      </c>
      <c r="L50" s="165">
        <f>+INDEX([1]DataEx!$1:$1048576,MATCH('2019'!$A50,[1]DataEx!$D:$D,0),MATCH('2019'!L$6,[1]DataEx!$7:$7,0))</f>
        <v>358750</v>
      </c>
      <c r="M50" s="165">
        <f>+INDEX([1]DataEx!$1:$1048576,MATCH('2019'!$A50,[1]DataEx!$D:$D,0),MATCH('2019'!M$6,[1]DataEx!$7:$7,0))</f>
        <v>335000</v>
      </c>
      <c r="N50" s="165">
        <f>+INDEX([1]DataEx!$1:$1048576,MATCH('2019'!$A50,[1]DataEx!$D:$D,0),MATCH('2019'!N$6,[1]DataEx!$7:$7,0))</f>
        <v>145000</v>
      </c>
      <c r="O50" s="165">
        <f>+INDEX([1]DataEx!$1:$1048576,MATCH('2019'!$A50,[1]DataEx!$D:$D,0),MATCH('2019'!O$6,[1]DataEx!$7:$7,0))</f>
        <v>298894</v>
      </c>
      <c r="P50" s="165">
        <f>+INDEX([1]DataEx!$1:$1048576,MATCH('2019'!$A50,[1]DataEx!$D:$D,0),MATCH('2019'!P$6,[1]DataEx!$7:$7,0))</f>
        <v>10000</v>
      </c>
      <c r="Q50" s="165">
        <f>+INDEX([1]DataEx!$1:$1048576,MATCH('2019'!$A50,[1]DataEx!$D:$D,0),MATCH('2019'!Q$6,[1]DataEx!$7:$7,0))</f>
        <v>200000</v>
      </c>
      <c r="R50" s="165">
        <f>+INDEX([1]DataEx!$1:$1048576,MATCH('2019'!$A50,[1]DataEx!$D:$D,0),MATCH('2019'!R$6,[1]DataEx!$7:$7,0))</f>
        <v>882434</v>
      </c>
      <c r="S50" s="404">
        <f t="shared" si="3"/>
        <v>3176935.98</v>
      </c>
      <c r="T50" s="389">
        <f t="shared" si="4"/>
        <v>6.5951215046397213E-4</v>
      </c>
    </row>
    <row r="51" spans="1:22" s="379" customFormat="1">
      <c r="A51" s="378">
        <v>47</v>
      </c>
      <c r="B51" s="533" t="str">
        <f>+VLOOKUP($A51,[1]Master!$D$27:$G$225,4,FALSE)</f>
        <v>Rezerve</v>
      </c>
      <c r="C51" s="534"/>
      <c r="D51" s="534"/>
      <c r="E51" s="534"/>
      <c r="F51" s="534"/>
      <c r="G51" s="165">
        <f>+INDEX([1]DataEx!$1:$1048576,MATCH('2019'!$A51,[1]DataEx!$D:$D,0),MATCH('2019'!G$6,[1]DataEx!$7:$7,0))</f>
        <v>0</v>
      </c>
      <c r="H51" s="165">
        <f>+INDEX([1]DataEx!$1:$1048576,MATCH('2019'!$A51,[1]DataEx!$D:$D,0),MATCH('2019'!H$6,[1]DataEx!$7:$7,0))</f>
        <v>1952871.71</v>
      </c>
      <c r="I51" s="165">
        <f>+INDEX([1]DataEx!$1:$1048576,MATCH('2019'!$A51,[1]DataEx!$D:$D,0),MATCH('2019'!I$6,[1]DataEx!$7:$7,0))</f>
        <v>278787.49</v>
      </c>
      <c r="J51" s="213">
        <f>+INDEX([1]DataEx!$1:$1048576,MATCH('2019'!$A51,[1]DataEx!$D:$D,0),MATCH('2019'!J$6,[1]DataEx!$7:$7,0))</f>
        <v>1806704.1</v>
      </c>
      <c r="K51" s="165">
        <f>+INDEX([1]DataEx!$1:$1048576,MATCH('2019'!$A51,[1]DataEx!$D:$D,0),MATCH('2019'!K$6,[1]DataEx!$7:$7,0))</f>
        <v>1407800</v>
      </c>
      <c r="L51" s="165">
        <f>+INDEX([1]DataEx!$1:$1048576,MATCH('2019'!$A51,[1]DataEx!$D:$D,0),MATCH('2019'!L$6,[1]DataEx!$7:$7,0))</f>
        <v>1291723.94</v>
      </c>
      <c r="M51" s="165">
        <f>+INDEX([1]DataEx!$1:$1048576,MATCH('2019'!$A51,[1]DataEx!$D:$D,0),MATCH('2019'!M$6,[1]DataEx!$7:$7,0))</f>
        <v>6488928.9000000004</v>
      </c>
      <c r="N51" s="165">
        <f>+INDEX([1]DataEx!$1:$1048576,MATCH('2019'!$A51,[1]DataEx!$D:$D,0),MATCH('2019'!N$6,[1]DataEx!$7:$7,0))</f>
        <v>433973.31</v>
      </c>
      <c r="O51" s="165">
        <f>+INDEX([1]DataEx!$1:$1048576,MATCH('2019'!$A51,[1]DataEx!$D:$D,0),MATCH('2019'!O$6,[1]DataEx!$7:$7,0))</f>
        <v>745665.27</v>
      </c>
      <c r="P51" s="165">
        <f>+INDEX([1]DataEx!$1:$1048576,MATCH('2019'!$A51,[1]DataEx!$D:$D,0),MATCH('2019'!P$6,[1]DataEx!$7:$7,0))</f>
        <v>424125.36</v>
      </c>
      <c r="Q51" s="165">
        <f>+INDEX([1]DataEx!$1:$1048576,MATCH('2019'!$A51,[1]DataEx!$D:$D,0),MATCH('2019'!Q$6,[1]DataEx!$7:$7,0))</f>
        <v>5226150</v>
      </c>
      <c r="R51" s="213">
        <f>+INDEX([1]DataEx!$1:$1048576,MATCH('2019'!$A51,[1]DataEx!$D:$D,0),MATCH('2019'!R$6,[1]DataEx!$7:$7,0))</f>
        <v>4239725.51</v>
      </c>
      <c r="S51" s="404">
        <f t="shared" si="3"/>
        <v>24296455.589999996</v>
      </c>
      <c r="T51" s="389">
        <f t="shared" si="4"/>
        <v>5.0437930684436687E-3</v>
      </c>
    </row>
    <row r="52" spans="1:22" ht="13.5" thickBot="1">
      <c r="A52" s="152">
        <v>462</v>
      </c>
      <c r="B52" s="500" t="str">
        <f>+VLOOKUP($A52,[1]Master!$D$27:$G$225,4,FALSE)</f>
        <v>Otplata garancija</v>
      </c>
      <c r="C52" s="501"/>
      <c r="D52" s="501"/>
      <c r="E52" s="501"/>
      <c r="F52" s="501"/>
      <c r="G52" s="201">
        <f>+INDEX([1]DataEx!$1:$1048576,MATCH('2019'!$A52,[1]DataEx!$D:$D,0),MATCH('2019'!G$6,[1]DataEx!$7:$7,0))</f>
        <v>2253720.0299999998</v>
      </c>
      <c r="H52" s="201">
        <f>+INDEX([1]DataEx!$1:$1048576,MATCH('2019'!$A52,[1]DataEx!$D:$D,0),MATCH('2019'!H$6,[1]DataEx!$7:$7,0))</f>
        <v>494.04</v>
      </c>
      <c r="I52" s="201">
        <f>+INDEX([1]DataEx!$1:$1048576,MATCH('2019'!$A52,[1]DataEx!$D:$D,0),MATCH('2019'!I$6,[1]DataEx!$7:$7,0))</f>
        <v>7180485.3399999999</v>
      </c>
      <c r="J52" s="201">
        <f>+INDEX([1]DataEx!$1:$1048576,MATCH('2019'!$A52,[1]DataEx!$D:$D,0),MATCH('2019'!J$6,[1]DataEx!$7:$7,0))</f>
        <v>0</v>
      </c>
      <c r="K52" s="201">
        <f>+INDEX([1]DataEx!$1:$1048576,MATCH('2019'!$A52,[1]DataEx!$D:$D,0),MATCH('2019'!K$6,[1]DataEx!$7:$7,0))</f>
        <v>0</v>
      </c>
      <c r="L52" s="201">
        <f>+INDEX([1]DataEx!$1:$1048576,MATCH('2019'!$A52,[1]DataEx!$D:$D,0),MATCH('2019'!L$6,[1]DataEx!$7:$7,0))</f>
        <v>0</v>
      </c>
      <c r="M52" s="201">
        <f>+INDEX([1]DataEx!$1:$1048576,MATCH('2019'!$A52,[1]DataEx!$D:$D,0),MATCH('2019'!M$6,[1]DataEx!$7:$7,0))</f>
        <v>0</v>
      </c>
      <c r="N52" s="201">
        <f>+INDEX([1]DataEx!$1:$1048576,MATCH('2019'!$A52,[1]DataEx!$D:$D,0),MATCH('2019'!N$6,[1]DataEx!$7:$7,0))</f>
        <v>0</v>
      </c>
      <c r="O52" s="201">
        <f>+INDEX([1]DataEx!$1:$1048576,MATCH('2019'!$A52,[1]DataEx!$D:$D,0),MATCH('2019'!O$6,[1]DataEx!$7:$7,0))</f>
        <v>0</v>
      </c>
      <c r="P52" s="201">
        <f>+INDEX([1]DataEx!$1:$1048576,MATCH('2019'!$A52,[1]DataEx!$D:$D,0),MATCH('2019'!P$6,[1]DataEx!$7:$7,0))</f>
        <v>0</v>
      </c>
      <c r="Q52" s="201">
        <f>+INDEX([1]DataEx!$1:$1048576,MATCH('2019'!$A52,[1]DataEx!$D:$D,0),MATCH('2019'!Q$6,[1]DataEx!$7:$7,0))</f>
        <v>0</v>
      </c>
      <c r="R52" s="201">
        <f>+INDEX([1]DataEx!$1:$1048576,MATCH('2019'!$A52,[1]DataEx!$D:$D,0),MATCH('2019'!R$6,[1]DataEx!$7:$7,0))</f>
        <v>29250000</v>
      </c>
      <c r="S52" s="404">
        <f t="shared" si="3"/>
        <v>38684699.409999996</v>
      </c>
      <c r="T52" s="394">
        <f t="shared" si="4"/>
        <v>8.0307029976541891E-3</v>
      </c>
      <c r="U52" s="306"/>
      <c r="V52" s="307"/>
    </row>
    <row r="53" spans="1:22" ht="13.5" thickBot="1">
      <c r="A53" s="146">
        <v>4630</v>
      </c>
      <c r="B53" s="535" t="str">
        <f>+VLOOKUP($A53,[1]Master!$D$27:$G$225,4,TRUE)</f>
        <v>Otplata obaveza iz prethodnih godina</v>
      </c>
      <c r="C53" s="536"/>
      <c r="D53" s="536"/>
      <c r="E53" s="536"/>
      <c r="F53" s="536"/>
      <c r="G53" s="201">
        <f>+INDEX([1]DataEx!$1:$1048576,MATCH('2019'!$A53,[1]DataEx!$D:$D,0),MATCH('2019'!G$6,[1]DataEx!$7:$7,0))</f>
        <v>1205053.3500000001</v>
      </c>
      <c r="H53" s="201">
        <f>+INDEX([1]DataEx!$1:$1048576,MATCH('2019'!$A53,[1]DataEx!$D:$D,0),MATCH('2019'!H$6,[1]DataEx!$7:$7,0))</f>
        <v>1401737.72</v>
      </c>
      <c r="I53" s="201">
        <f>+INDEX([1]DataEx!$1:$1048576,MATCH('2019'!$A53,[1]DataEx!$D:$D,0),MATCH('2019'!I$6,[1]DataEx!$7:$7,0))</f>
        <v>1741137.89</v>
      </c>
      <c r="J53" s="201">
        <f>+INDEX([1]DataEx!$1:$1048576,MATCH('2019'!$A53,[1]DataEx!$D:$D,0),MATCH('2019'!J$6,[1]DataEx!$7:$7,0))</f>
        <v>1788599.55</v>
      </c>
      <c r="K53" s="201">
        <f>+INDEX([1]DataEx!$1:$1048576,MATCH('2019'!$A53,[1]DataEx!$D:$D,0),MATCH('2019'!K$6,[1]DataEx!$7:$7,0))</f>
        <v>1469971.03</v>
      </c>
      <c r="L53" s="201">
        <f>+INDEX([1]DataEx!$1:$1048576,MATCH('2019'!$A53,[1]DataEx!$D:$D,0),MATCH('2019'!L$6,[1]DataEx!$7:$7,0))</f>
        <v>1848609.33</v>
      </c>
      <c r="M53" s="201">
        <f>+INDEX([1]DataEx!$1:$1048576,MATCH('2019'!$A53,[1]DataEx!$D:$D,0),MATCH('2019'!M$6,[1]DataEx!$7:$7,0))</f>
        <v>4446503.8099999996</v>
      </c>
      <c r="N53" s="201">
        <f>+INDEX([1]DataEx!$1:$1048576,MATCH('2019'!$A53,[1]DataEx!$D:$D,0),MATCH('2019'!N$6,[1]DataEx!$7:$7,0))</f>
        <v>903390.64</v>
      </c>
      <c r="O53" s="201">
        <f>+INDEX([1]DataEx!$1:$1048576,MATCH('2019'!$A53,[1]DataEx!$D:$D,0),MATCH('2019'!O$6,[1]DataEx!$7:$7,0))</f>
        <v>1579978.54</v>
      </c>
      <c r="P53" s="201">
        <f>+INDEX([1]DataEx!$1:$1048576,MATCH('2019'!$A53,[1]DataEx!$D:$D,0),MATCH('2019'!P$6,[1]DataEx!$7:$7,0))</f>
        <v>1269302.99</v>
      </c>
      <c r="Q53" s="201">
        <f>+INDEX([1]DataEx!$1:$1048576,MATCH('2019'!$A53,[1]DataEx!$D:$D,0),MATCH('2019'!Q$6,[1]DataEx!$7:$7,0))</f>
        <v>1244693.3799999999</v>
      </c>
      <c r="R53" s="201">
        <f>+INDEX([1]DataEx!$1:$1048576,MATCH('2019'!$A53,[1]DataEx!$D:$D,0),MATCH('2019'!R$6,[1]DataEx!$7:$7,0))</f>
        <v>1794864.65</v>
      </c>
      <c r="S53" s="409">
        <f>+SUM(G53:R53)</f>
        <v>20693842.879999995</v>
      </c>
      <c r="T53" s="394">
        <f>+S53/$T$7</f>
        <v>4.2959130763322324E-3</v>
      </c>
    </row>
    <row r="54" spans="1:22" ht="13.5" thickBot="1">
      <c r="A54" s="70">
        <v>1005</v>
      </c>
      <c r="B54" s="537" t="str">
        <f>+VLOOKUP($A54,[1]Master!$D$27:$G$227,4,FALSE)</f>
        <v>Neto povećanje obaveza</v>
      </c>
      <c r="C54" s="538"/>
      <c r="D54" s="538"/>
      <c r="E54" s="538"/>
      <c r="F54" s="538"/>
      <c r="G54" s="95">
        <f>+INDEX([1]DataEx!$1:$1048576,MATCH('2019'!$A54,[1]DataEx!$D:$D,0),MATCH('2019'!G$6,[1]DataEx!$7:$7,0))</f>
        <v>0</v>
      </c>
      <c r="H54" s="95">
        <f>+INDEX([1]DataEx!$1:$1048576,MATCH('2019'!$A54,[1]DataEx!$D:$D,0),MATCH('2019'!H$6,[1]DataEx!$7:$7,0))</f>
        <v>0</v>
      </c>
      <c r="I54" s="95">
        <f>+INDEX([1]DataEx!$1:$1048576,MATCH('2019'!$A54,[1]DataEx!$D:$D,0),MATCH('2019'!I$6,[1]DataEx!$7:$7,0))</f>
        <v>0</v>
      </c>
      <c r="J54" s="213">
        <f>+INDEX([1]DataEx!$1:$1048576,MATCH('2019'!$A54,[1]DataEx!$D:$D,0),MATCH('2019'!J$6,[1]DataEx!$7:$7,0))</f>
        <v>0</v>
      </c>
      <c r="K54" s="95">
        <f>+INDEX([1]DataEx!$1:$1048576,MATCH('2019'!$A54,[1]DataEx!$D:$D,0),MATCH('2019'!K$6,[1]DataEx!$7:$7,0))</f>
        <v>0</v>
      </c>
      <c r="L54" s="95">
        <f>+INDEX([1]DataEx!$1:$1048576,MATCH('2019'!$A54,[1]DataEx!$D:$D,0),MATCH('2019'!L$6,[1]DataEx!$7:$7,0))</f>
        <v>0</v>
      </c>
      <c r="M54" s="95">
        <f>+INDEX([1]DataEx!$1:$1048576,MATCH('2019'!$A54,[1]DataEx!$D:$D,0),MATCH('2019'!M$6,[1]DataEx!$7:$7,0))</f>
        <v>0</v>
      </c>
      <c r="N54" s="95">
        <f>+INDEX([1]DataEx!$1:$1048576,MATCH('2019'!$A54,[1]DataEx!$D:$D,0),MATCH('2019'!N$6,[1]DataEx!$7:$7,0))</f>
        <v>0</v>
      </c>
      <c r="O54" s="95">
        <f>+INDEX([1]DataEx!$1:$1048576,MATCH('2019'!$A54,[1]DataEx!$D:$D,0),MATCH('2019'!O$6,[1]DataEx!$7:$7,0))</f>
        <v>0</v>
      </c>
      <c r="P54" s="95">
        <f>+INDEX([1]DataEx!$1:$1048576,MATCH('2019'!$A54,[1]DataEx!$D:$D,0),MATCH('2019'!P$6,[1]DataEx!$7:$7,0))</f>
        <v>0</v>
      </c>
      <c r="Q54" s="95">
        <f>+INDEX([1]DataEx!$1:$1048576,MATCH('2019'!$A54,[1]DataEx!$D:$D,0),MATCH('2019'!Q$6,[1]DataEx!$7:$7,0))</f>
        <v>0</v>
      </c>
      <c r="R54" s="95">
        <f>+INDEX([1]DataEx!$1:$1048576,MATCH('2019'!$A54,[1]DataEx!$D:$D,0),MATCH('2019'!R$6,[1]DataEx!$7:$7,0))</f>
        <v>0</v>
      </c>
      <c r="S54" s="410">
        <f>+SUM(G54:R54)</f>
        <v>0</v>
      </c>
      <c r="T54" s="395">
        <f>+S54/$T$7</f>
        <v>0</v>
      </c>
    </row>
    <row r="55" spans="1:22" ht="13.5" thickBot="1">
      <c r="A55" s="146">
        <v>1000</v>
      </c>
      <c r="B55" s="502" t="str">
        <f>+VLOOKUP($A55,[1]Master!$D$27:$G$225,4,FALSE)</f>
        <v>Suficit / deficit</v>
      </c>
      <c r="C55" s="503"/>
      <c r="D55" s="503"/>
      <c r="E55" s="503"/>
      <c r="F55" s="503"/>
      <c r="G55" s="153">
        <f t="shared" ref="G55:R55" si="9">+G10-G29</f>
        <v>-32304836.680000007</v>
      </c>
      <c r="H55" s="153">
        <f t="shared" si="9"/>
        <v>-14386045.980000004</v>
      </c>
      <c r="I55" s="153">
        <f t="shared" si="9"/>
        <v>-24604985.380000025</v>
      </c>
      <c r="J55" s="153">
        <f t="shared" si="9"/>
        <v>10138380.330000043</v>
      </c>
      <c r="K55" s="153">
        <f t="shared" si="9"/>
        <v>-1934318.9800000191</v>
      </c>
      <c r="L55" s="153">
        <f t="shared" si="9"/>
        <v>-859554.13999998569</v>
      </c>
      <c r="M55" s="153">
        <f t="shared" si="9"/>
        <v>-5307683.3999999762</v>
      </c>
      <c r="N55" s="153">
        <f t="shared" si="9"/>
        <v>14435810.870000005</v>
      </c>
      <c r="O55" s="153">
        <f t="shared" si="9"/>
        <v>16525506.420000017</v>
      </c>
      <c r="P55" s="153">
        <f t="shared" si="9"/>
        <v>-22689490.460000008</v>
      </c>
      <c r="Q55" s="153">
        <f t="shared" si="9"/>
        <v>-49916907.269999981</v>
      </c>
      <c r="R55" s="153">
        <f t="shared" si="9"/>
        <v>-32724967.230000019</v>
      </c>
      <c r="S55" s="411">
        <f t="shared" si="3"/>
        <v>-143629091.89999998</v>
      </c>
      <c r="T55" s="396">
        <f t="shared" si="4"/>
        <v>-2.9816506175914966E-2</v>
      </c>
    </row>
    <row r="56" spans="1:22" ht="13.5" thickBot="1">
      <c r="A56" s="146">
        <v>1001</v>
      </c>
      <c r="B56" s="504" t="str">
        <f>+VLOOKUP($A56,[1]Master!$D$27:$G$225,4,FALSE)</f>
        <v>Primarni bilans</v>
      </c>
      <c r="C56" s="505"/>
      <c r="D56" s="505"/>
      <c r="E56" s="505"/>
      <c r="F56" s="505"/>
      <c r="G56" s="207">
        <f>+G55+G37</f>
        <v>-26149983.780000009</v>
      </c>
      <c r="H56" s="207">
        <f t="shared" ref="H56:R56" si="10">+H55+H37</f>
        <v>-13386704.440000005</v>
      </c>
      <c r="I56" s="207">
        <f t="shared" si="10"/>
        <v>4090528.2699999735</v>
      </c>
      <c r="J56" s="207">
        <f t="shared" si="10"/>
        <v>28573652.120000042</v>
      </c>
      <c r="K56" s="207">
        <f t="shared" si="10"/>
        <v>8324525.0899999812</v>
      </c>
      <c r="L56" s="207">
        <f t="shared" si="10"/>
        <v>4552212.8000000147</v>
      </c>
      <c r="M56" s="207">
        <f t="shared" si="10"/>
        <v>3739649.8000000231</v>
      </c>
      <c r="N56" s="207">
        <f t="shared" si="10"/>
        <v>15487078.200000005</v>
      </c>
      <c r="O56" s="207">
        <f t="shared" si="10"/>
        <v>19524892.350000016</v>
      </c>
      <c r="P56" s="207">
        <f t="shared" si="10"/>
        <v>-10160296.970000008</v>
      </c>
      <c r="Q56" s="207">
        <f t="shared" si="10"/>
        <v>-45461097.079999983</v>
      </c>
      <c r="R56" s="207">
        <f t="shared" si="10"/>
        <v>-27097262.070000019</v>
      </c>
      <c r="S56" s="411">
        <f t="shared" si="3"/>
        <v>-37962805.709999964</v>
      </c>
      <c r="T56" s="396">
        <f t="shared" si="4"/>
        <v>-7.8808423553590259E-3</v>
      </c>
    </row>
    <row r="57" spans="1:22">
      <c r="A57" s="146">
        <v>46</v>
      </c>
      <c r="B57" s="549" t="str">
        <f>+VLOOKUP($A57,[1]Master!$D$27:$G$225,4,FALSE)</f>
        <v>Otplata dugova</v>
      </c>
      <c r="C57" s="550"/>
      <c r="D57" s="550"/>
      <c r="E57" s="550"/>
      <c r="F57" s="550"/>
      <c r="G57" s="195">
        <f t="shared" ref="G57:R57" si="11">+SUM(G58:G59)</f>
        <v>19518367.399999999</v>
      </c>
      <c r="H57" s="195">
        <f t="shared" si="11"/>
        <v>67365423.120000005</v>
      </c>
      <c r="I57" s="195">
        <f t="shared" si="11"/>
        <v>17786584.469999999</v>
      </c>
      <c r="J57" s="177">
        <f t="shared" si="11"/>
        <v>18302050.879999999</v>
      </c>
      <c r="K57" s="195">
        <f t="shared" si="11"/>
        <v>183682731.81999999</v>
      </c>
      <c r="L57" s="195">
        <f t="shared" si="11"/>
        <v>11094774.199999999</v>
      </c>
      <c r="M57" s="195">
        <f t="shared" si="11"/>
        <v>80471032.019999996</v>
      </c>
      <c r="N57" s="195">
        <f t="shared" si="11"/>
        <v>57755617.170000002</v>
      </c>
      <c r="O57" s="195">
        <f t="shared" si="11"/>
        <v>17889318.350000001</v>
      </c>
      <c r="P57" s="195">
        <f t="shared" si="11"/>
        <v>11092379.140000001</v>
      </c>
      <c r="Q57" s="195">
        <f t="shared" si="11"/>
        <v>10162494.119999999</v>
      </c>
      <c r="R57" s="195">
        <f t="shared" si="11"/>
        <v>12220480.4</v>
      </c>
      <c r="S57" s="412">
        <f t="shared" si="3"/>
        <v>507341253.08999997</v>
      </c>
      <c r="T57" s="397">
        <f t="shared" si="4"/>
        <v>0.10532088872765771</v>
      </c>
      <c r="V57" s="323"/>
    </row>
    <row r="58" spans="1:22">
      <c r="A58" s="146">
        <v>4611</v>
      </c>
      <c r="B58" s="522" t="str">
        <f>+VLOOKUP($A58,[1]Master!$D$27:$G$225,4,FALSE)</f>
        <v>Otplata hartija od vrijednosti i kredita rezidentima</v>
      </c>
      <c r="C58" s="523"/>
      <c r="D58" s="523"/>
      <c r="E58" s="523"/>
      <c r="F58" s="523"/>
      <c r="G58" s="213">
        <f>+INDEX([1]DataEx!$1:$1048576,MATCH('2019'!$A58,[1]DataEx!$D:$D,0),MATCH('2019'!G$6,[1]DataEx!$7:$7,0))</f>
        <v>18084948.579999998</v>
      </c>
      <c r="H58" s="213">
        <f>+INDEX([1]DataEx!$1:$1048576,MATCH('2019'!$A58,[1]DataEx!$D:$D,0),MATCH('2019'!H$6,[1]DataEx!$7:$7,0))</f>
        <v>64835364.859999999</v>
      </c>
      <c r="I58" s="213">
        <f>+INDEX([1]DataEx!$1:$1048576,MATCH('2019'!$A58,[1]DataEx!$D:$D,0),MATCH('2019'!I$6,[1]DataEx!$7:$7,0))</f>
        <v>1062241.2</v>
      </c>
      <c r="J58" s="213">
        <f>+INDEX([1]DataEx!$1:$1048576,MATCH('2019'!$A58,[1]DataEx!$D:$D,0),MATCH('2019'!J$6,[1]DataEx!$7:$7,0))</f>
        <v>2291816.1800000002</v>
      </c>
      <c r="K58" s="213">
        <f>+INDEX([1]DataEx!$1:$1048576,MATCH('2019'!$A58,[1]DataEx!$D:$D,0),MATCH('2019'!K$6,[1]DataEx!$7:$7,0))</f>
        <v>5836708.6600000001</v>
      </c>
      <c r="L58" s="213">
        <f>+INDEX([1]DataEx!$1:$1048576,MATCH('2019'!$A58,[1]DataEx!$D:$D,0),MATCH('2019'!L$6,[1]DataEx!$7:$7,0))</f>
        <v>1304074.52</v>
      </c>
      <c r="M58" s="213">
        <f>+INDEX([1]DataEx!$1:$1048576,MATCH('2019'!$A58,[1]DataEx!$D:$D,0),MATCH('2019'!M$6,[1]DataEx!$7:$7,0))</f>
        <v>18837613.199999999</v>
      </c>
      <c r="N58" s="213">
        <f>+INDEX([1]DataEx!$1:$1048576,MATCH('2019'!$A58,[1]DataEx!$D:$D,0),MATCH('2019'!N$6,[1]DataEx!$7:$7,0))</f>
        <v>54838105.140000001</v>
      </c>
      <c r="O58" s="213">
        <f>+INDEX([1]DataEx!$1:$1048576,MATCH('2019'!$A58,[1]DataEx!$D:$D,0),MATCH('2019'!O$6,[1]DataEx!$7:$7,0))</f>
        <v>1831381.37</v>
      </c>
      <c r="P58" s="213">
        <f>+INDEX([1]DataEx!$1:$1048576,MATCH('2019'!$A58,[1]DataEx!$D:$D,0),MATCH('2019'!P$6,[1]DataEx!$7:$7,0))</f>
        <v>6571880.8899999997</v>
      </c>
      <c r="Q58" s="213">
        <f>+INDEX([1]DataEx!$1:$1048576,MATCH('2019'!$A58,[1]DataEx!$D:$D,0),MATCH('2019'!Q$6,[1]DataEx!$7:$7,0))</f>
        <v>839474.95</v>
      </c>
      <c r="R58" s="213">
        <f>+INDEX([1]DataEx!$1:$1048576,MATCH('2019'!$A58,[1]DataEx!$D:$D,0),MATCH('2019'!R$6,[1]DataEx!$7:$7,0))</f>
        <v>2081948.73</v>
      </c>
      <c r="S58" s="413">
        <f t="shared" si="3"/>
        <v>178415558.27999997</v>
      </c>
      <c r="T58" s="398">
        <f t="shared" si="4"/>
        <v>3.7037960241639155E-2</v>
      </c>
      <c r="V58" s="371"/>
    </row>
    <row r="59" spans="1:22" ht="13.5" thickBot="1">
      <c r="A59" s="146">
        <v>4612</v>
      </c>
      <c r="B59" s="498" t="str">
        <f>+VLOOKUP($A59,[1]Master!$D$27:$G$225,4,FALSE)</f>
        <v>Otplata hartija od vrijednosti i kredita nerezidentima</v>
      </c>
      <c r="C59" s="499"/>
      <c r="D59" s="499"/>
      <c r="E59" s="499"/>
      <c r="F59" s="499"/>
      <c r="G59" s="213">
        <f>+INDEX([1]DataEx!$1:$1048576,MATCH('2019'!$A59,[1]DataEx!$D:$D,0),MATCH('2019'!G$6,[1]DataEx!$7:$7,0))</f>
        <v>1433418.82</v>
      </c>
      <c r="H59" s="213">
        <f>+INDEX([1]DataEx!$1:$1048576,MATCH('2019'!$A59,[1]DataEx!$D:$D,0),MATCH('2019'!H$6,[1]DataEx!$7:$7,0))</f>
        <v>2530058.2599999998</v>
      </c>
      <c r="I59" s="213">
        <f>+INDEX([1]DataEx!$1:$1048576,MATCH('2019'!$A59,[1]DataEx!$D:$D,0),MATCH('2019'!I$6,[1]DataEx!$7:$7,0))</f>
        <v>16724343.27</v>
      </c>
      <c r="J59" s="213">
        <f>+INDEX([1]DataEx!$1:$1048576,MATCH('2019'!$A59,[1]DataEx!$D:$D,0),MATCH('2019'!J$6,[1]DataEx!$7:$7,0))</f>
        <v>16010234.699999999</v>
      </c>
      <c r="K59" s="213">
        <f>+INDEX([1]DataEx!$1:$1048576,MATCH('2019'!$A59,[1]DataEx!$D:$D,0),MATCH('2019'!K$6,[1]DataEx!$7:$7,0))</f>
        <v>177846023.16</v>
      </c>
      <c r="L59" s="213">
        <f>+INDEX([1]DataEx!$1:$1048576,MATCH('2019'!$A59,[1]DataEx!$D:$D,0),MATCH('2019'!L$6,[1]DataEx!$7:$7,0))</f>
        <v>9790699.6799999997</v>
      </c>
      <c r="M59" s="213">
        <f>+INDEX([1]DataEx!$1:$1048576,MATCH('2019'!$A59,[1]DataEx!$D:$D,0),MATCH('2019'!M$6,[1]DataEx!$7:$7,0))</f>
        <v>61633418.82</v>
      </c>
      <c r="N59" s="213">
        <f>+INDEX([1]DataEx!$1:$1048576,MATCH('2019'!$A59,[1]DataEx!$D:$D,0),MATCH('2019'!N$6,[1]DataEx!$7:$7,0))</f>
        <v>2917512.03</v>
      </c>
      <c r="O59" s="213">
        <f>+INDEX([1]DataEx!$1:$1048576,MATCH('2019'!$A59,[1]DataEx!$D:$D,0),MATCH('2019'!O$6,[1]DataEx!$7:$7,0))</f>
        <v>16057936.98</v>
      </c>
      <c r="P59" s="213">
        <f>+INDEX([1]DataEx!$1:$1048576,MATCH('2019'!$A59,[1]DataEx!$D:$D,0),MATCH('2019'!P$6,[1]DataEx!$7:$7,0))</f>
        <v>4520498.25</v>
      </c>
      <c r="Q59" s="213">
        <f>+INDEX([1]DataEx!$1:$1048576,MATCH('2019'!$A59,[1]DataEx!$D:$D,0),MATCH('2019'!Q$6,[1]DataEx!$7:$7,0))</f>
        <v>9323019.1699999999</v>
      </c>
      <c r="R59" s="213">
        <f>+INDEX([1]DataEx!$1:$1048576,MATCH('2019'!$A59,[1]DataEx!$D:$D,0),MATCH('2019'!R$6,[1]DataEx!$7:$7,0))</f>
        <v>10138531.67</v>
      </c>
      <c r="S59" s="413">
        <f t="shared" si="3"/>
        <v>328925694.81</v>
      </c>
      <c r="T59" s="398">
        <f t="shared" si="4"/>
        <v>6.8282928486018565E-2</v>
      </c>
      <c r="V59" s="333"/>
    </row>
    <row r="60" spans="1:22" ht="13.5" thickBot="1">
      <c r="A60" s="146">
        <v>4418</v>
      </c>
      <c r="B60" s="549" t="str">
        <f>+VLOOKUP($A60,[1]Master!$D$27:$G$225,4,FALSE)</f>
        <v>Izdaci za kupovinu hartija od vrijednosti</v>
      </c>
      <c r="C60" s="550"/>
      <c r="D60" s="550"/>
      <c r="E60" s="550"/>
      <c r="F60" s="550"/>
      <c r="G60" s="195">
        <f>+INDEX([1]DataEx!$1:$1048576,MATCH('2019'!$A60,[1]DataEx!$D:$D,0),MATCH('2019'!G$6,[1]DataEx!$7:$7,0))</f>
        <v>0</v>
      </c>
      <c r="H60" s="195">
        <f>+INDEX([1]DataEx!$1:$1048576,MATCH('2019'!$A60,[1]DataEx!$D:$D,0),MATCH('2019'!H$6,[1]DataEx!$7:$7,0))</f>
        <v>35272.089999999997</v>
      </c>
      <c r="I60" s="195">
        <f>+INDEX([1]DataEx!$1:$1048576,MATCH('2019'!$A60,[1]DataEx!$D:$D,0),MATCH('2019'!I$6,[1]DataEx!$7:$7,0))</f>
        <v>0</v>
      </c>
      <c r="J60" s="195">
        <f>+INDEX([1]DataEx!$1:$1048576,MATCH('2019'!$A60,[1]DataEx!$D:$D,0),MATCH('2019'!J$6,[1]DataEx!$7:$7,0))</f>
        <v>39948396.369999997</v>
      </c>
      <c r="K60" s="195">
        <f>+INDEX([1]DataEx!$1:$1048576,MATCH('2019'!$A60,[1]DataEx!$D:$D,0),MATCH('2019'!K$6,[1]DataEx!$7:$7,0))</f>
        <v>0</v>
      </c>
      <c r="L60" s="195">
        <f>+INDEX([1]DataEx!$1:$1048576,MATCH('2019'!$A60,[1]DataEx!$D:$D,0),MATCH('2019'!L$6,[1]DataEx!$7:$7,0))</f>
        <v>0</v>
      </c>
      <c r="M60" s="195">
        <f>+INDEX([1]DataEx!$1:$1048576,MATCH('2019'!$A60,[1]DataEx!$D:$D,0),MATCH('2019'!M$6,[1]DataEx!$7:$7,0))</f>
        <v>0</v>
      </c>
      <c r="N60" s="195">
        <f>+INDEX([1]DataEx!$1:$1048576,MATCH('2019'!$A60,[1]DataEx!$D:$D,0),MATCH('2019'!N$6,[1]DataEx!$7:$7,0))</f>
        <v>0</v>
      </c>
      <c r="O60" s="195">
        <f>+INDEX([1]DataEx!$1:$1048576,MATCH('2019'!$A60,[1]DataEx!$D:$D,0),MATCH('2019'!O$6,[1]DataEx!$7:$7,0))</f>
        <v>0</v>
      </c>
      <c r="P60" s="195">
        <f>+INDEX([1]DataEx!$1:$1048576,MATCH('2019'!$A60,[1]DataEx!$D:$D,0),MATCH('2019'!P$6,[1]DataEx!$7:$7,0))</f>
        <v>0</v>
      </c>
      <c r="Q60" s="195">
        <f>+INDEX([1]DataEx!$1:$1048576,MATCH('2019'!$A60,[1]DataEx!$D:$D,0),MATCH('2019'!Q$6,[1]DataEx!$7:$7,0))</f>
        <v>14495201.140000001</v>
      </c>
      <c r="R60" s="195">
        <f>+INDEX([1]DataEx!$1:$1048576,MATCH('2019'!$A60,[1]DataEx!$D:$D,0),MATCH('2019'!R$6,[1]DataEx!$7:$7,0))</f>
        <v>2849828.78</v>
      </c>
      <c r="S60" s="412">
        <f>SUM(G60:R60)</f>
        <v>57328698.380000003</v>
      </c>
      <c r="T60" s="397">
        <f>+S60/$T$7</f>
        <v>1.1901081227294431E-2</v>
      </c>
      <c r="V60" s="333"/>
    </row>
    <row r="61" spans="1:22" ht="13.5" thickBot="1">
      <c r="A61" s="146">
        <v>1002</v>
      </c>
      <c r="B61" s="524" t="str">
        <f>+VLOOKUP($A61,[1]Master!$D$27:$G$225,4,FALSE)</f>
        <v>Nedostajuća sredstva</v>
      </c>
      <c r="C61" s="525"/>
      <c r="D61" s="525"/>
      <c r="E61" s="525"/>
      <c r="F61" s="525"/>
      <c r="G61" s="219">
        <f>+G55-G57-G60</f>
        <v>-51823204.080000006</v>
      </c>
      <c r="H61" s="219">
        <f t="shared" ref="H61:R61" si="12">+H55-H57-H60</f>
        <v>-81786741.190000013</v>
      </c>
      <c r="I61" s="219">
        <f t="shared" si="12"/>
        <v>-42391569.850000024</v>
      </c>
      <c r="J61" s="219">
        <f t="shared" si="12"/>
        <v>-48112066.919999957</v>
      </c>
      <c r="K61" s="219">
        <f t="shared" si="12"/>
        <v>-185617050.80000001</v>
      </c>
      <c r="L61" s="219">
        <f t="shared" si="12"/>
        <v>-11954328.339999985</v>
      </c>
      <c r="M61" s="219">
        <f t="shared" si="12"/>
        <v>-85778715.419999972</v>
      </c>
      <c r="N61" s="219">
        <f t="shared" si="12"/>
        <v>-43319806.299999997</v>
      </c>
      <c r="O61" s="219">
        <f t="shared" si="12"/>
        <v>-1363811.9299999848</v>
      </c>
      <c r="P61" s="219">
        <f t="shared" si="12"/>
        <v>-33781869.600000009</v>
      </c>
      <c r="Q61" s="219">
        <f t="shared" si="12"/>
        <v>-74574602.529999971</v>
      </c>
      <c r="R61" s="219">
        <f t="shared" si="12"/>
        <v>-47795276.410000019</v>
      </c>
      <c r="S61" s="414">
        <f t="shared" si="3"/>
        <v>-708299043.36999989</v>
      </c>
      <c r="T61" s="399">
        <f t="shared" si="4"/>
        <v>-0.1470384761308671</v>
      </c>
    </row>
    <row r="62" spans="1:22" ht="13.5" thickBot="1">
      <c r="A62" s="146">
        <v>1003</v>
      </c>
      <c r="B62" s="488" t="str">
        <f>+VLOOKUP($A62,[1]Master!$D$27:$G$225,4,FALSE)</f>
        <v>Finansiranje</v>
      </c>
      <c r="C62" s="489"/>
      <c r="D62" s="489"/>
      <c r="E62" s="489"/>
      <c r="F62" s="489"/>
      <c r="G62" s="153">
        <f>+SUM(G63:G66)</f>
        <v>51823204.080000006</v>
      </c>
      <c r="H62" s="153">
        <f t="shared" ref="H62:R62" si="13">+SUM(H63:H66)</f>
        <v>81786741.190000013</v>
      </c>
      <c r="I62" s="153">
        <f t="shared" si="13"/>
        <v>42391569.850000024</v>
      </c>
      <c r="J62" s="153">
        <f t="shared" si="13"/>
        <v>48112066.919999957</v>
      </c>
      <c r="K62" s="153">
        <f t="shared" si="13"/>
        <v>185617050.80000001</v>
      </c>
      <c r="L62" s="153">
        <f t="shared" si="13"/>
        <v>11954328.339999985</v>
      </c>
      <c r="M62" s="153">
        <f t="shared" si="13"/>
        <v>85778715.419999972</v>
      </c>
      <c r="N62" s="153">
        <f t="shared" si="13"/>
        <v>43319806.299999997</v>
      </c>
      <c r="O62" s="153">
        <f t="shared" si="13"/>
        <v>1363811.9299999848</v>
      </c>
      <c r="P62" s="153">
        <f t="shared" si="13"/>
        <v>33781869.600000024</v>
      </c>
      <c r="Q62" s="153">
        <f t="shared" si="13"/>
        <v>74574602.529999971</v>
      </c>
      <c r="R62" s="153">
        <f t="shared" si="13"/>
        <v>47795276.410000019</v>
      </c>
      <c r="S62" s="415">
        <f t="shared" si="3"/>
        <v>708299043.36999989</v>
      </c>
      <c r="T62" s="400">
        <f t="shared" si="4"/>
        <v>0.1470384761308671</v>
      </c>
    </row>
    <row r="63" spans="1:22">
      <c r="A63" s="146">
        <v>7511</v>
      </c>
      <c r="B63" s="522" t="str">
        <f>+VLOOKUP($A63,[1]Master!$D$27:$G$225,4,FALSE)</f>
        <v>Pozajmice i krediti od domaćih izvora</v>
      </c>
      <c r="C63" s="523"/>
      <c r="D63" s="523"/>
      <c r="E63" s="523"/>
      <c r="F63" s="523"/>
      <c r="G63" s="213">
        <f>+INDEX([1]DataEx!$1:$1048576,MATCH('2019'!$A63,[1]DataEx!$D:$D,0),MATCH('2019'!G$6,[1]DataEx!$7:$7,0))</f>
        <v>18000000</v>
      </c>
      <c r="H63" s="213">
        <f>+INDEX([1]DataEx!$1:$1048576,MATCH('2019'!$A63,[1]DataEx!$D:$D,0),MATCH('2019'!H$6,[1]DataEx!$7:$7,0))</f>
        <v>54000000</v>
      </c>
      <c r="I63" s="213">
        <f>+INDEX([1]DataEx!$1:$1048576,MATCH('2019'!$A63,[1]DataEx!$D:$D,0),MATCH('2019'!I$6,[1]DataEx!$7:$7,0))</f>
        <v>0</v>
      </c>
      <c r="J63" s="213">
        <f>+INDEX([1]DataEx!$1:$1048576,MATCH('2019'!$A63,[1]DataEx!$D:$D,0),MATCH('2019'!J$6,[1]DataEx!$7:$7,0))</f>
        <v>74623000</v>
      </c>
      <c r="K63" s="213">
        <f>+INDEX([1]DataEx!$1:$1048576,MATCH('2019'!$A63,[1]DataEx!$D:$D,0),MATCH('2019'!K$6,[1]DataEx!$7:$7,0))</f>
        <v>67815000</v>
      </c>
      <c r="L63" s="213">
        <f>+INDEX([1]DataEx!$1:$1048576,MATCH('2019'!$A63,[1]DataEx!$D:$D,0),MATCH('2019'!L$6,[1]DataEx!$7:$7,0))</f>
        <v>0</v>
      </c>
      <c r="M63" s="213">
        <f>+INDEX([1]DataEx!$1:$1048576,MATCH('2019'!$A63,[1]DataEx!$D:$D,0),MATCH('2019'!M$6,[1]DataEx!$7:$7,0))</f>
        <v>18000000</v>
      </c>
      <c r="N63" s="213">
        <f>+INDEX([1]DataEx!$1:$1048576,MATCH('2019'!$A63,[1]DataEx!$D:$D,0),MATCH('2019'!N$6,[1]DataEx!$7:$7,0))</f>
        <v>54000000</v>
      </c>
      <c r="O63" s="213">
        <f>+INDEX([1]DataEx!$1:$1048576,MATCH('2019'!$A63,[1]DataEx!$D:$D,0),MATCH('2019'!O$6,[1]DataEx!$7:$7,0))</f>
        <v>0</v>
      </c>
      <c r="P63" s="213">
        <f>+INDEX([1]DataEx!$1:$1048576,MATCH('2019'!$A63,[1]DataEx!$D:$D,0),MATCH('2019'!P$6,[1]DataEx!$7:$7,0))</f>
        <v>0</v>
      </c>
      <c r="Q63" s="213">
        <f>+INDEX([1]DataEx!$1:$1048576,MATCH('2019'!$A63,[1]DataEx!$D:$D,0),MATCH('2019'!Q$6,[1]DataEx!$7:$7,0))</f>
        <v>47000000</v>
      </c>
      <c r="R63" s="213">
        <f>+INDEX([1]DataEx!$1:$1048576,MATCH('2019'!$A63,[1]DataEx!$D:$D,0),MATCH('2019'!R$6,[1]DataEx!$7:$7,0))</f>
        <v>30000000</v>
      </c>
      <c r="S63" s="413">
        <f t="shared" si="3"/>
        <v>363438000</v>
      </c>
      <c r="T63" s="398">
        <f t="shared" si="4"/>
        <v>7.5447468393846917E-2</v>
      </c>
    </row>
    <row r="64" spans="1:22">
      <c r="A64" s="146">
        <v>7512</v>
      </c>
      <c r="B64" s="498" t="str">
        <f>+VLOOKUP($A64,[1]Master!$D$27:$G$225,4,FALSE)</f>
        <v>Pozajmice i krediti od inostranih izvora</v>
      </c>
      <c r="C64" s="499"/>
      <c r="D64" s="499"/>
      <c r="E64" s="499"/>
      <c r="F64" s="499"/>
      <c r="G64" s="213">
        <f>+INDEX([1]DataEx!$1:$1048576,MATCH('2019'!$A64,[1]DataEx!$D:$D,0),MATCH('2019'!G$6,[1]DataEx!$7:$7,0))</f>
        <v>25748930.140000001</v>
      </c>
      <c r="H64" s="213">
        <f>+INDEX([1]DataEx!$1:$1048576,MATCH('2019'!$A64,[1]DataEx!$D:$D,0),MATCH('2019'!H$6,[1]DataEx!$7:$7,0))</f>
        <v>3819449.69</v>
      </c>
      <c r="I64" s="213">
        <f>+INDEX([1]DataEx!$1:$1048576,MATCH('2019'!$A64,[1]DataEx!$D:$D,0),MATCH('2019'!I$6,[1]DataEx!$7:$7,0))</f>
        <v>14059999.119999999</v>
      </c>
      <c r="J64" s="213">
        <f>+INDEX([1]DataEx!$1:$1048576,MATCH('2019'!$A64,[1]DataEx!$D:$D,0),MATCH('2019'!J$6,[1]DataEx!$7:$7,0))</f>
        <v>6496285.4699999997</v>
      </c>
      <c r="K64" s="213">
        <f>+INDEX([1]DataEx!$1:$1048576,MATCH('2019'!$A64,[1]DataEx!$D:$D,0),MATCH('2019'!K$6,[1]DataEx!$7:$7,0))</f>
        <v>7856343.8600000003</v>
      </c>
      <c r="L64" s="213">
        <f>+INDEX([1]DataEx!$1:$1048576,MATCH('2019'!$A64,[1]DataEx!$D:$D,0),MATCH('2019'!L$6,[1]DataEx!$7:$7,0))</f>
        <v>8784836.1999999993</v>
      </c>
      <c r="M64" s="213">
        <f>+INDEX([1]DataEx!$1:$1048576,MATCH('2019'!$A64,[1]DataEx!$D:$D,0),MATCH('2019'!M$6,[1]DataEx!$7:$7,0))</f>
        <v>2698966.86</v>
      </c>
      <c r="N64" s="213">
        <f>+INDEX([1]DataEx!$1:$1048576,MATCH('2019'!$A64,[1]DataEx!$D:$D,0),MATCH('2019'!N$6,[1]DataEx!$7:$7,0))</f>
        <v>32388565.289999999</v>
      </c>
      <c r="O64" s="213">
        <f>+INDEX([1]DataEx!$1:$1048576,MATCH('2019'!$A64,[1]DataEx!$D:$D,0),MATCH('2019'!O$6,[1]DataEx!$7:$7,0))</f>
        <v>9020553.9199999999</v>
      </c>
      <c r="P64" s="213">
        <f>+INDEX([1]DataEx!$1:$1048576,MATCH('2019'!$A64,[1]DataEx!$D:$D,0),MATCH('2019'!P$6,[1]DataEx!$7:$7,0))</f>
        <v>512724701.25</v>
      </c>
      <c r="Q64" s="213">
        <f>+INDEX([1]DataEx!$1:$1048576,MATCH('2019'!$A64,[1]DataEx!$D:$D,0),MATCH('2019'!Q$6,[1]DataEx!$7:$7,0))</f>
        <v>10136902.300000001</v>
      </c>
      <c r="R64" s="213">
        <f>+INDEX([1]DataEx!$1:$1048576,MATCH('2019'!$A64,[1]DataEx!$D:$D,0),MATCH('2019'!R$6,[1]DataEx!$7:$7,0))</f>
        <v>17594759.329999998</v>
      </c>
      <c r="S64" s="413">
        <f t="shared" si="3"/>
        <v>651330293.42999995</v>
      </c>
      <c r="T64" s="398">
        <f t="shared" si="4"/>
        <v>0.13521211796101387</v>
      </c>
    </row>
    <row r="65" spans="1:20">
      <c r="A65" s="146">
        <v>72</v>
      </c>
      <c r="B65" s="498" t="str">
        <f>+VLOOKUP($A65,[1]Master!$D$27:$G$225,4,FALSE)</f>
        <v>Primici od prodaje imovine</v>
      </c>
      <c r="C65" s="499"/>
      <c r="D65" s="499"/>
      <c r="E65" s="499"/>
      <c r="F65" s="499"/>
      <c r="G65" s="213">
        <f>+INDEX([1]DataEx!$1:$1048576,MATCH('2019'!$A65,[1]DataEx!$D:$D,0),MATCH('2019'!G$6,[1]DataEx!$7:$7,0))</f>
        <v>26594.13</v>
      </c>
      <c r="H65" s="213">
        <f>+INDEX([1]DataEx!$1:$1048576,MATCH('2019'!$A65,[1]DataEx!$D:$D,0),MATCH('2019'!H$6,[1]DataEx!$7:$7,0))</f>
        <v>177395.91</v>
      </c>
      <c r="I65" s="213">
        <f>+INDEX([1]DataEx!$1:$1048576,MATCH('2019'!$A65,[1]DataEx!$D:$D,0),MATCH('2019'!I$6,[1]DataEx!$7:$7,0))</f>
        <v>180547.55</v>
      </c>
      <c r="J65" s="213">
        <f>+INDEX([1]DataEx!$1:$1048576,MATCH('2019'!$A65,[1]DataEx!$D:$D,0),MATCH('2019'!J$6,[1]DataEx!$7:$7,0))</f>
        <v>169636.46</v>
      </c>
      <c r="K65" s="213">
        <f>+INDEX([1]DataEx!$1:$1048576,MATCH('2019'!$A65,[1]DataEx!$D:$D,0),MATCH('2019'!K$6,[1]DataEx!$7:$7,0))</f>
        <v>223780.48000000001</v>
      </c>
      <c r="L65" s="213">
        <f>+INDEX([1]DataEx!$1:$1048576,MATCH('2019'!$A65,[1]DataEx!$D:$D,0),MATCH('2019'!L$6,[1]DataEx!$7:$7,0))</f>
        <v>722176.42</v>
      </c>
      <c r="M65" s="213">
        <f>+INDEX([1]DataEx!$1:$1048576,MATCH('2019'!$A65,[1]DataEx!$D:$D,0),MATCH('2019'!M$6,[1]DataEx!$7:$7,0))</f>
        <v>359609.29</v>
      </c>
      <c r="N65" s="213">
        <f>+INDEX([1]DataEx!$1:$1048576,MATCH('2019'!$A65,[1]DataEx!$D:$D,0),MATCH('2019'!N$6,[1]DataEx!$7:$7,0))</f>
        <v>176786.46</v>
      </c>
      <c r="O65" s="213">
        <f>+INDEX([1]DataEx!$1:$1048576,MATCH('2019'!$A65,[1]DataEx!$D:$D,0),MATCH('2019'!O$6,[1]DataEx!$7:$7,0))</f>
        <v>225833.46</v>
      </c>
      <c r="P65" s="213">
        <f>+INDEX([1]DataEx!$1:$1048576,MATCH('2019'!$A65,[1]DataEx!$D:$D,0),MATCH('2019'!P$6,[1]DataEx!$7:$7,0))</f>
        <v>679599.59</v>
      </c>
      <c r="Q65" s="213">
        <f>+INDEX([1]DataEx!$1:$1048576,MATCH('2019'!$A65,[1]DataEx!$D:$D,0),MATCH('2019'!Q$6,[1]DataEx!$7:$7,0))</f>
        <v>287050.87</v>
      </c>
      <c r="R65" s="213">
        <f>+INDEX([1]DataEx!$1:$1048576,MATCH('2019'!$A65,[1]DataEx!$D:$D,0),MATCH('2019'!R$6,[1]DataEx!$7:$7,0))</f>
        <v>1049072.3</v>
      </c>
      <c r="S65" s="413">
        <f t="shared" si="3"/>
        <v>4278082.92</v>
      </c>
      <c r="T65" s="398">
        <f t="shared" si="4"/>
        <v>8.8810340661393784E-4</v>
      </c>
    </row>
    <row r="66" spans="1:20" ht="13.5" thickBot="1">
      <c r="A66" s="146">
        <v>1004</v>
      </c>
      <c r="B66" s="225" t="str">
        <f>+VLOOKUP($A66,[1]Master!$D$27:$G$225,4,FALSE)</f>
        <v>Povećanje / smanjenje depozita</v>
      </c>
      <c r="C66" s="226"/>
      <c r="D66" s="226"/>
      <c r="E66" s="226"/>
      <c r="F66" s="226"/>
      <c r="G66" s="227">
        <f>-G61-SUM(G63:G65)</f>
        <v>8047679.8100000024</v>
      </c>
      <c r="H66" s="227">
        <f t="shared" ref="H66:R66" si="14">-H61-SUM(H63:H65)</f>
        <v>23789895.590000018</v>
      </c>
      <c r="I66" s="227">
        <f t="shared" si="14"/>
        <v>28151023.180000022</v>
      </c>
      <c r="J66" s="227">
        <f t="shared" si="14"/>
        <v>-33176855.010000035</v>
      </c>
      <c r="K66" s="227">
        <f t="shared" si="14"/>
        <v>109721926.46000001</v>
      </c>
      <c r="L66" s="227">
        <f t="shared" si="14"/>
        <v>2447315.7199999858</v>
      </c>
      <c r="M66" s="227">
        <f t="shared" si="14"/>
        <v>64720139.269999973</v>
      </c>
      <c r="N66" s="227">
        <f t="shared" si="14"/>
        <v>-43245545.449999988</v>
      </c>
      <c r="O66" s="227">
        <f t="shared" si="14"/>
        <v>-7882575.450000016</v>
      </c>
      <c r="P66" s="227">
        <f t="shared" si="14"/>
        <v>-479622431.23999995</v>
      </c>
      <c r="Q66" s="227">
        <f t="shared" si="14"/>
        <v>17150649.359999977</v>
      </c>
      <c r="R66" s="227">
        <f t="shared" si="14"/>
        <v>-848555.21999997646</v>
      </c>
      <c r="S66" s="416">
        <f>+SUM(G66:R66)</f>
        <v>-310747332.97999996</v>
      </c>
      <c r="T66" s="401">
        <f t="shared" si="4"/>
        <v>-6.4509213630607617E-2</v>
      </c>
    </row>
    <row r="67" spans="1:20">
      <c r="R67" s="326"/>
    </row>
    <row r="72" spans="1:20">
      <c r="R72" s="303"/>
    </row>
    <row r="100" spans="1:21"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</row>
    <row r="101" spans="1:21" ht="13.5" thickBot="1">
      <c r="G101" s="68" t="str">
        <f t="shared" ref="G101:R101" si="15">+CONCATENATE(G6,"p")</f>
        <v>2019-01p</v>
      </c>
      <c r="H101" s="68" t="str">
        <f t="shared" si="15"/>
        <v>2019-02p</v>
      </c>
      <c r="I101" s="68" t="str">
        <f t="shared" si="15"/>
        <v>2019-03p</v>
      </c>
      <c r="J101" s="68" t="str">
        <f t="shared" si="15"/>
        <v>2019-04p</v>
      </c>
      <c r="K101" s="68" t="str">
        <f t="shared" si="15"/>
        <v>2019-05p</v>
      </c>
      <c r="L101" s="68" t="str">
        <f t="shared" si="15"/>
        <v>2019-06p</v>
      </c>
      <c r="M101" s="68" t="str">
        <f t="shared" si="15"/>
        <v>2019-07p</v>
      </c>
      <c r="N101" s="68" t="str">
        <f t="shared" si="15"/>
        <v>2019-08p</v>
      </c>
      <c r="O101" s="68" t="str">
        <f t="shared" si="15"/>
        <v>2019-09p</v>
      </c>
      <c r="P101" s="68" t="str">
        <f t="shared" si="15"/>
        <v>2019-10p</v>
      </c>
      <c r="Q101" s="68" t="str">
        <f t="shared" si="15"/>
        <v>2019-11p</v>
      </c>
      <c r="R101" s="68" t="str">
        <f t="shared" si="15"/>
        <v>2019-12p</v>
      </c>
    </row>
    <row r="102" spans="1:21" ht="15.75" customHeight="1" thickBot="1">
      <c r="B102" s="541" t="str">
        <f>+[1]Master!G252</f>
        <v>Plan ostvarenja budžeta</v>
      </c>
      <c r="C102" s="542"/>
      <c r="D102" s="542"/>
      <c r="E102" s="542"/>
      <c r="F102" s="542"/>
      <c r="G102" s="555">
        <v>2019</v>
      </c>
      <c r="H102" s="556"/>
      <c r="I102" s="556"/>
      <c r="J102" s="556"/>
      <c r="K102" s="556"/>
      <c r="L102" s="556"/>
      <c r="M102" s="556"/>
      <c r="N102" s="556"/>
      <c r="O102" s="556"/>
      <c r="P102" s="556"/>
      <c r="Q102" s="556"/>
      <c r="R102" s="557"/>
      <c r="S102" s="107" t="str">
        <f>+S7</f>
        <v>BDP</v>
      </c>
      <c r="T102" s="108">
        <f>+T7</f>
        <v>4817100000</v>
      </c>
    </row>
    <row r="103" spans="1:21" ht="15.75" customHeight="1">
      <c r="B103" s="543"/>
      <c r="C103" s="544"/>
      <c r="D103" s="544"/>
      <c r="E103" s="544"/>
      <c r="F103" s="545"/>
      <c r="G103" s="71" t="str">
        <f t="shared" ref="G103:R103" si="16">+G8</f>
        <v>Januar</v>
      </c>
      <c r="H103" s="71" t="str">
        <f t="shared" si="16"/>
        <v>Februar</v>
      </c>
      <c r="I103" s="71" t="str">
        <f t="shared" si="16"/>
        <v>Mart</v>
      </c>
      <c r="J103" s="71" t="str">
        <f t="shared" si="16"/>
        <v>April</v>
      </c>
      <c r="K103" s="71" t="str">
        <f t="shared" si="16"/>
        <v>Maj</v>
      </c>
      <c r="L103" s="71" t="str">
        <f t="shared" si="16"/>
        <v>Jun</v>
      </c>
      <c r="M103" s="71" t="str">
        <f t="shared" si="16"/>
        <v>Jul</v>
      </c>
      <c r="N103" s="71" t="str">
        <f t="shared" si="16"/>
        <v>Avgust</v>
      </c>
      <c r="O103" s="71" t="str">
        <f t="shared" si="16"/>
        <v>Septembar</v>
      </c>
      <c r="P103" s="71" t="str">
        <f t="shared" si="16"/>
        <v>Oktobar</v>
      </c>
      <c r="Q103" s="71" t="str">
        <f t="shared" si="16"/>
        <v>Novembar</v>
      </c>
      <c r="R103" s="71" t="str">
        <f t="shared" si="16"/>
        <v>Decembar</v>
      </c>
      <c r="S103" s="555" t="str">
        <f>+[1]Master!G246</f>
        <v>Jan - Dec</v>
      </c>
      <c r="T103" s="557">
        <f>+T8</f>
        <v>0</v>
      </c>
    </row>
    <row r="104" spans="1:21" ht="13.5" thickBot="1">
      <c r="B104" s="546"/>
      <c r="C104" s="547"/>
      <c r="D104" s="547"/>
      <c r="E104" s="547"/>
      <c r="F104" s="548"/>
      <c r="G104" s="67" t="s">
        <v>419</v>
      </c>
      <c r="H104" s="67" t="s">
        <v>419</v>
      </c>
      <c r="I104" s="67" t="s">
        <v>419</v>
      </c>
      <c r="J104" s="67" t="s">
        <v>419</v>
      </c>
      <c r="K104" s="67" t="s">
        <v>419</v>
      </c>
      <c r="L104" s="67" t="s">
        <v>419</v>
      </c>
      <c r="M104" s="67" t="s">
        <v>419</v>
      </c>
      <c r="N104" s="67" t="s">
        <v>419</v>
      </c>
      <c r="O104" s="67" t="s">
        <v>419</v>
      </c>
      <c r="P104" s="67" t="s">
        <v>419</v>
      </c>
      <c r="Q104" s="67" t="s">
        <v>419</v>
      </c>
      <c r="R104" s="67" t="s">
        <v>419</v>
      </c>
      <c r="S104" s="65" t="s">
        <v>419</v>
      </c>
      <c r="T104" s="66" t="str">
        <f>+T9</f>
        <v>% BDP</v>
      </c>
    </row>
    <row r="105" spans="1:21" ht="13.5" thickBot="1">
      <c r="A105" s="116" t="str">
        <f t="shared" ref="A105:A147" si="17">+CONCATENATE(A10,"p")</f>
        <v>7p</v>
      </c>
      <c r="B105" s="558" t="str">
        <f>+VLOOKUP(LEFT($A105,LEN(A105)-1)*1,[1]Master!$D$27:$G$225,4,FALSE)</f>
        <v>Prihodi budžeta</v>
      </c>
      <c r="C105" s="559"/>
      <c r="D105" s="559"/>
      <c r="E105" s="559"/>
      <c r="F105" s="559"/>
      <c r="G105" s="93">
        <f t="shared" ref="G105:R105" si="18">+G106+G114+SUM(G119:G123)</f>
        <v>107257935.59</v>
      </c>
      <c r="H105" s="93">
        <f t="shared" si="18"/>
        <v>116544625.95</v>
      </c>
      <c r="I105" s="93">
        <f t="shared" si="18"/>
        <v>147544680.63</v>
      </c>
      <c r="J105" s="93">
        <f t="shared" si="18"/>
        <v>165045416.33000001</v>
      </c>
      <c r="K105" s="93">
        <f t="shared" si="18"/>
        <v>144226839.65000001</v>
      </c>
      <c r="L105" s="93">
        <f t="shared" si="18"/>
        <v>143393601.47999999</v>
      </c>
      <c r="M105" s="93">
        <f t="shared" si="18"/>
        <v>163636678.97122747</v>
      </c>
      <c r="N105" s="93">
        <f t="shared" si="18"/>
        <v>164502209.05473346</v>
      </c>
      <c r="O105" s="93">
        <f t="shared" si="18"/>
        <v>151400956.73161691</v>
      </c>
      <c r="P105" s="93">
        <f t="shared" si="18"/>
        <v>188402533.23753721</v>
      </c>
      <c r="Q105" s="93">
        <f t="shared" si="18"/>
        <v>148714658.46197224</v>
      </c>
      <c r="R105" s="93">
        <f t="shared" si="18"/>
        <v>193362777.67647338</v>
      </c>
      <c r="S105" s="417">
        <f>+SUM(G105:R105)</f>
        <v>1834032913.7635608</v>
      </c>
      <c r="T105" s="430">
        <f>+S105/$T$7</f>
        <v>0.38073382611188489</v>
      </c>
    </row>
    <row r="106" spans="1:21">
      <c r="A106" s="116" t="str">
        <f t="shared" si="17"/>
        <v>711p</v>
      </c>
      <c r="B106" s="560" t="str">
        <f>+VLOOKUP(LEFT($A106,LEN(A106)-1)*1,[1]Master!$D$27:$G$225,4,FALSE)</f>
        <v>Porezi</v>
      </c>
      <c r="C106" s="561"/>
      <c r="D106" s="561"/>
      <c r="E106" s="561"/>
      <c r="F106" s="561"/>
      <c r="G106" s="79">
        <f t="shared" ref="G106:R106" si="19">+SUM(G107:G113)</f>
        <v>72429730.420000002</v>
      </c>
      <c r="H106" s="79">
        <f t="shared" si="19"/>
        <v>68470908.439999998</v>
      </c>
      <c r="I106" s="79">
        <f t="shared" si="19"/>
        <v>98709545.510000005</v>
      </c>
      <c r="J106" s="79">
        <f t="shared" si="19"/>
        <v>106791818.52</v>
      </c>
      <c r="K106" s="79">
        <f t="shared" si="19"/>
        <v>94372185.030000001</v>
      </c>
      <c r="L106" s="79">
        <f t="shared" si="19"/>
        <v>89389439.689999998</v>
      </c>
      <c r="M106" s="79">
        <f t="shared" si="19"/>
        <v>106366803.00672032</v>
      </c>
      <c r="N106" s="79">
        <f t="shared" si="19"/>
        <v>110847613.63774106</v>
      </c>
      <c r="O106" s="79">
        <f t="shared" si="19"/>
        <v>101712748.66474015</v>
      </c>
      <c r="P106" s="79">
        <f t="shared" si="19"/>
        <v>96295636.228585869</v>
      </c>
      <c r="Q106" s="79">
        <f t="shared" si="19"/>
        <v>84393107.743797168</v>
      </c>
      <c r="R106" s="80">
        <f t="shared" si="19"/>
        <v>92890414.095145509</v>
      </c>
      <c r="S106" s="418">
        <f t="shared" ref="S106:S161" si="20">+SUM(G106:R106)</f>
        <v>1122669950.9867301</v>
      </c>
      <c r="T106" s="431">
        <f t="shared" ref="T106:T161" si="21">+S106/$T$7</f>
        <v>0.23305929936823611</v>
      </c>
      <c r="U106" s="259"/>
    </row>
    <row r="107" spans="1:21">
      <c r="A107" s="116" t="str">
        <f t="shared" si="17"/>
        <v>7111p</v>
      </c>
      <c r="B107" s="551" t="str">
        <f>+VLOOKUP(LEFT($A107,LEN(A107)-1)*1,[1]Master!$D$27:$G$225,4,FALSE)</f>
        <v>Porez na dohodak fizičkih lica</v>
      </c>
      <c r="C107" s="552"/>
      <c r="D107" s="552"/>
      <c r="E107" s="552"/>
      <c r="F107" s="552"/>
      <c r="G107" s="87">
        <f>+SUM([1]DataEx!FF220)</f>
        <v>4240913.8099999996</v>
      </c>
      <c r="H107" s="87">
        <f>+SUM([1]DataEx!FG220)</f>
        <v>9361661.1500000004</v>
      </c>
      <c r="I107" s="87">
        <f>+SUM([1]DataEx!FH220)</f>
        <v>9044961.5800000001</v>
      </c>
      <c r="J107" s="87">
        <f>+SUM([1]DataEx!FI220)</f>
        <v>10767101.800000001</v>
      </c>
      <c r="K107" s="87">
        <f>+SUM([1]DataEx!FJ220)</f>
        <v>10210712.41</v>
      </c>
      <c r="L107" s="87">
        <f>+SUM([1]DataEx!FK220)</f>
        <v>10125793.029999999</v>
      </c>
      <c r="M107" s="87">
        <f>+SUM([1]DataEx!FL220)</f>
        <v>10562928.102170853</v>
      </c>
      <c r="N107" s="87">
        <f>+SUM([1]DataEx!FM220)</f>
        <v>10477537.909352116</v>
      </c>
      <c r="O107" s="87">
        <f>+SUM([1]DataEx!FN220)</f>
        <v>8957410.6319850832</v>
      </c>
      <c r="P107" s="87">
        <f>+SUM([1]DataEx!FO220)</f>
        <v>9589847.5886837803</v>
      </c>
      <c r="Q107" s="87">
        <f>+SUM([1]DataEx!FP220)</f>
        <v>9803639.4384757541</v>
      </c>
      <c r="R107" s="87">
        <f>+SUM([1]DataEx!FQ220)</f>
        <v>17095010.594302431</v>
      </c>
      <c r="S107" s="419">
        <f t="shared" si="20"/>
        <v>120237518.04497004</v>
      </c>
      <c r="T107" s="432">
        <f t="shared" si="21"/>
        <v>2.4960560927730385E-2</v>
      </c>
    </row>
    <row r="108" spans="1:21">
      <c r="A108" s="116" t="str">
        <f t="shared" si="17"/>
        <v>7112p</v>
      </c>
      <c r="B108" s="551" t="str">
        <f>+VLOOKUP(LEFT($A108,LEN(A108)-1)*1,[1]Master!$D$27:$G$225,4,FALSE)</f>
        <v>Porez na dobit pravnih lica</v>
      </c>
      <c r="C108" s="552"/>
      <c r="D108" s="552"/>
      <c r="E108" s="552"/>
      <c r="F108" s="552"/>
      <c r="G108" s="87">
        <f>+SUM([1]DataEx!FF221)</f>
        <v>936843.13</v>
      </c>
      <c r="H108" s="87">
        <f>+SUM([1]DataEx!FG221)</f>
        <v>1962550.32</v>
      </c>
      <c r="I108" s="87">
        <f>+SUM([1]DataEx!FH221)</f>
        <v>22465664.23</v>
      </c>
      <c r="J108" s="87">
        <f>+SUM([1]DataEx!FI221)</f>
        <v>20408432.98</v>
      </c>
      <c r="K108" s="87">
        <f>+SUM([1]DataEx!FJ221)</f>
        <v>4781744.7</v>
      </c>
      <c r="L108" s="87">
        <f>+SUM([1]DataEx!FK221)</f>
        <v>3678815</v>
      </c>
      <c r="M108" s="87">
        <f>+SUM([1]DataEx!FL221)</f>
        <v>4457741.7110314406</v>
      </c>
      <c r="N108" s="87">
        <f>+SUM([1]DataEx!FM221)</f>
        <v>2685443.6740218201</v>
      </c>
      <c r="O108" s="87">
        <f>+SUM([1]DataEx!FN221)</f>
        <v>2555024.3067054804</v>
      </c>
      <c r="P108" s="87">
        <f>+SUM([1]DataEx!FO221)</f>
        <v>5099414.7304318398</v>
      </c>
      <c r="Q108" s="87">
        <f>+SUM([1]DataEx!FP221)</f>
        <v>845177.9860074711</v>
      </c>
      <c r="R108" s="87">
        <f>+SUM([1]DataEx!FQ221)</f>
        <v>1318007.3637119438</v>
      </c>
      <c r="S108" s="419">
        <f t="shared" si="20"/>
        <v>71194860.131909981</v>
      </c>
      <c r="T108" s="432">
        <f t="shared" si="21"/>
        <v>1.477961016626393E-2</v>
      </c>
    </row>
    <row r="109" spans="1:21">
      <c r="A109" s="116" t="str">
        <f t="shared" si="17"/>
        <v>7113p</v>
      </c>
      <c r="B109" s="551" t="str">
        <f>+VLOOKUP(LEFT($A109,LEN(A109)-1)*1,[1]Master!$D$27:$G$225,4,FALSE)</f>
        <v>Porez na promet nepokretnosti</v>
      </c>
      <c r="C109" s="552"/>
      <c r="D109" s="552"/>
      <c r="E109" s="552"/>
      <c r="F109" s="552"/>
      <c r="G109" s="87">
        <f>+SUM([1]DataEx!FF222)</f>
        <v>118243.45</v>
      </c>
      <c r="H109" s="87">
        <f>+SUM([1]DataEx!FG222)</f>
        <v>169568.16</v>
      </c>
      <c r="I109" s="87">
        <f>+SUM([1]DataEx!FH222)</f>
        <v>146352.49</v>
      </c>
      <c r="J109" s="87">
        <f>+SUM([1]DataEx!FI222)</f>
        <v>204359.36</v>
      </c>
      <c r="K109" s="87">
        <f>+SUM([1]DataEx!FJ222)</f>
        <v>147510.5</v>
      </c>
      <c r="L109" s="87">
        <f>+SUM([1]DataEx!FK222)</f>
        <v>158253.64000000001</v>
      </c>
      <c r="M109" s="87">
        <f>+SUM([1]DataEx!FL222)</f>
        <v>92289.827047712693</v>
      </c>
      <c r="N109" s="87">
        <f>+SUM([1]DataEx!FM222)</f>
        <v>199872.32178424072</v>
      </c>
      <c r="O109" s="87">
        <f>+SUM([1]DataEx!FN222)</f>
        <v>127416.86254210871</v>
      </c>
      <c r="P109" s="87">
        <f>+SUM([1]DataEx!FO222)</f>
        <v>134863.8150111227</v>
      </c>
      <c r="Q109" s="87">
        <f>+SUM([1]DataEx!FP222)</f>
        <v>174166.77614709371</v>
      </c>
      <c r="R109" s="87">
        <f>+SUM([1]DataEx!FQ222)</f>
        <v>189919.20786772171</v>
      </c>
      <c r="S109" s="419">
        <f t="shared" si="20"/>
        <v>1862816.4104000002</v>
      </c>
      <c r="T109" s="432">
        <f t="shared" si="21"/>
        <v>3.8670910099437427E-4</v>
      </c>
    </row>
    <row r="110" spans="1:21">
      <c r="A110" s="116" t="str">
        <f t="shared" si="17"/>
        <v>7114p</v>
      </c>
      <c r="B110" s="551" t="str">
        <f>+VLOOKUP(LEFT($A110,LEN(A110)-1)*1,[1]Master!$D$27:$G$225,4,FALSE)</f>
        <v>Porez na dodatu vrijednost</v>
      </c>
      <c r="C110" s="552"/>
      <c r="D110" s="552"/>
      <c r="E110" s="552"/>
      <c r="F110" s="552"/>
      <c r="G110" s="87">
        <f>+SUM([1]DataEx!FF223)</f>
        <v>49847223.18</v>
      </c>
      <c r="H110" s="87">
        <f>+SUM([1]DataEx!FG223)</f>
        <v>38958365.399999999</v>
      </c>
      <c r="I110" s="87">
        <f>+SUM([1]DataEx!FH223)</f>
        <v>50498218.18</v>
      </c>
      <c r="J110" s="87">
        <f>+SUM([1]DataEx!FI223)</f>
        <v>55142838.460000001</v>
      </c>
      <c r="K110" s="87">
        <f>+SUM([1]DataEx!FJ223)</f>
        <v>56428341.859999999</v>
      </c>
      <c r="L110" s="87">
        <f>+SUM([1]DataEx!FK223)</f>
        <v>52810087.229999997</v>
      </c>
      <c r="M110" s="87">
        <f>+SUM([1]DataEx!FL223)</f>
        <v>64608697.993098304</v>
      </c>
      <c r="N110" s="87">
        <f>+SUM([1]DataEx!FM223)</f>
        <v>66890311.931873396</v>
      </c>
      <c r="O110" s="87">
        <f>+SUM([1]DataEx!FN223)</f>
        <v>59747048.514482997</v>
      </c>
      <c r="P110" s="87">
        <f>+SUM([1]DataEx!FO223)</f>
        <v>59046360.535818897</v>
      </c>
      <c r="Q110" s="87">
        <f>+SUM([1]DataEx!FP223)</f>
        <v>50298426.623042099</v>
      </c>
      <c r="R110" s="87">
        <f>+SUM([1]DataEx!FQ223)</f>
        <v>53629737.7635343</v>
      </c>
      <c r="S110" s="419">
        <f t="shared" si="20"/>
        <v>657905657.67184997</v>
      </c>
      <c r="T110" s="432">
        <f t="shared" si="21"/>
        <v>0.1365771226820805</v>
      </c>
    </row>
    <row r="111" spans="1:21">
      <c r="A111" s="116" t="str">
        <f t="shared" si="17"/>
        <v>7115p</v>
      </c>
      <c r="B111" s="551" t="str">
        <f>+VLOOKUP(LEFT($A111,LEN(A111)-1)*1,[1]Master!$D$27:$G$225,4,FALSE)</f>
        <v>Akcize</v>
      </c>
      <c r="C111" s="552"/>
      <c r="D111" s="552"/>
      <c r="E111" s="552"/>
      <c r="F111" s="552"/>
      <c r="G111" s="87">
        <f>+SUM([1]DataEx!FF224)</f>
        <v>15141217.210000001</v>
      </c>
      <c r="H111" s="87">
        <f>+SUM([1]DataEx!FG224)</f>
        <v>13186126.23</v>
      </c>
      <c r="I111" s="87">
        <f>+SUM([1]DataEx!FH224)</f>
        <v>13315087.640000001</v>
      </c>
      <c r="J111" s="87">
        <f>+SUM([1]DataEx!FI224)</f>
        <v>16826313.73</v>
      </c>
      <c r="K111" s="87">
        <f>+SUM([1]DataEx!FJ224)</f>
        <v>19442485.359999999</v>
      </c>
      <c r="L111" s="87">
        <f>+SUM([1]DataEx!FK224)</f>
        <v>19205497.870000001</v>
      </c>
      <c r="M111" s="87">
        <f>+SUM([1]DataEx!FL224)</f>
        <v>23502946.676267412</v>
      </c>
      <c r="N111" s="87">
        <f>+SUM([1]DataEx!FM224)</f>
        <v>27414563.793734949</v>
      </c>
      <c r="O111" s="87">
        <f>+SUM([1]DataEx!FN224)</f>
        <v>27821146.884936411</v>
      </c>
      <c r="P111" s="87">
        <f>+SUM([1]DataEx!FO224)</f>
        <v>19593872.367677551</v>
      </c>
      <c r="Q111" s="87">
        <f>+SUM([1]DataEx!FP224)</f>
        <v>21076713.14050236</v>
      </c>
      <c r="R111" s="87">
        <f>+SUM([1]DataEx!FQ224)</f>
        <v>18275634.395081349</v>
      </c>
      <c r="S111" s="419">
        <f t="shared" si="20"/>
        <v>234801605.29820004</v>
      </c>
      <c r="T111" s="432">
        <f t="shared" si="21"/>
        <v>4.8743352909053177E-2</v>
      </c>
    </row>
    <row r="112" spans="1:21">
      <c r="A112" s="116" t="str">
        <f t="shared" si="17"/>
        <v>7116p</v>
      </c>
      <c r="B112" s="551" t="str">
        <f>+VLOOKUP(LEFT($A112,LEN(A112)-1)*1,[1]Master!$D$27:$G$225,4,FALSE)</f>
        <v>Porez na međunarodnu trgovinu i transakcije</v>
      </c>
      <c r="C112" s="552"/>
      <c r="D112" s="552"/>
      <c r="E112" s="552"/>
      <c r="F112" s="552"/>
      <c r="G112" s="87">
        <f>+SUM([1]DataEx!FF225)</f>
        <v>1424968.68</v>
      </c>
      <c r="H112" s="87">
        <f>+SUM([1]DataEx!FG225)</f>
        <v>1733788.33</v>
      </c>
      <c r="I112" s="87">
        <f>+SUM([1]DataEx!FH225)</f>
        <v>2462209.73</v>
      </c>
      <c r="J112" s="87">
        <f>+SUM([1]DataEx!FI225)</f>
        <v>2531899.16</v>
      </c>
      <c r="K112" s="87">
        <f>+SUM([1]DataEx!FJ225)</f>
        <v>2502520.2799999998</v>
      </c>
      <c r="L112" s="87">
        <f>+SUM([1]DataEx!FK225)</f>
        <v>2485583.9700000002</v>
      </c>
      <c r="M112" s="87">
        <f>+SUM([1]DataEx!FL225)</f>
        <v>2731455.7201732523</v>
      </c>
      <c r="N112" s="87">
        <f>+SUM([1]DataEx!FM225)</f>
        <v>2787010.1046283157</v>
      </c>
      <c r="O112" s="87">
        <f>+SUM([1]DataEx!FN225)</f>
        <v>2149778.7308390578</v>
      </c>
      <c r="P112" s="87">
        <f>+SUM([1]DataEx!FO225)</f>
        <v>2505449.340977564</v>
      </c>
      <c r="Q112" s="87">
        <f>+SUM([1]DataEx!FP225)</f>
        <v>1854095.8458453817</v>
      </c>
      <c r="R112" s="87">
        <f>+SUM([1]DataEx!FQ225)</f>
        <v>1998829.9373364251</v>
      </c>
      <c r="S112" s="419">
        <f t="shared" si="20"/>
        <v>27167589.829800002</v>
      </c>
      <c r="T112" s="432">
        <f t="shared" si="21"/>
        <v>5.6398226795789999E-3</v>
      </c>
    </row>
    <row r="113" spans="1:20">
      <c r="A113" s="116" t="str">
        <f t="shared" si="17"/>
        <v>7118p</v>
      </c>
      <c r="B113" s="551" t="str">
        <f>+VLOOKUP(LEFT($A113,LEN(A113)-1)*1,[1]Master!$D$27:$G$225,4,FALSE)</f>
        <v>Ostali državni porezi</v>
      </c>
      <c r="C113" s="552"/>
      <c r="D113" s="552"/>
      <c r="E113" s="552"/>
      <c r="F113" s="552"/>
      <c r="G113" s="87">
        <f>+SUM([1]DataEx!FF227)</f>
        <v>720320.96</v>
      </c>
      <c r="H113" s="87">
        <f>+SUM([1]DataEx!FG227)</f>
        <v>3098848.85</v>
      </c>
      <c r="I113" s="87">
        <f>+SUM([1]DataEx!FH227)</f>
        <v>777051.66</v>
      </c>
      <c r="J113" s="87">
        <f>+SUM([1]DataEx!FI227)</f>
        <v>910873.03</v>
      </c>
      <c r="K113" s="87">
        <f>+SUM([1]DataEx!FJ227)</f>
        <v>858869.92</v>
      </c>
      <c r="L113" s="87">
        <f>+SUM([1]DataEx!FK227)</f>
        <v>925408.95</v>
      </c>
      <c r="M113" s="87">
        <f>+SUM([1]DataEx!FL227)</f>
        <v>410742.9769313393</v>
      </c>
      <c r="N113" s="87">
        <f>+SUM([1]DataEx!FM227)</f>
        <v>392873.90234621655</v>
      </c>
      <c r="O113" s="87">
        <f>+SUM([1]DataEx!FN227)</f>
        <v>354922.73324901523</v>
      </c>
      <c r="P113" s="87">
        <f>+SUM([1]DataEx!FO227)</f>
        <v>325827.84998510586</v>
      </c>
      <c r="Q113" s="87">
        <f>+SUM([1]DataEx!FP227)</f>
        <v>340887.93377701013</v>
      </c>
      <c r="R113" s="87">
        <f>+SUM([1]DataEx!FQ227)</f>
        <v>383274.83331131347</v>
      </c>
      <c r="S113" s="419">
        <f t="shared" si="20"/>
        <v>9499903.5996000003</v>
      </c>
      <c r="T113" s="432">
        <f t="shared" si="21"/>
        <v>1.9721209025347201E-3</v>
      </c>
    </row>
    <row r="114" spans="1:20">
      <c r="A114" s="116" t="str">
        <f t="shared" si="17"/>
        <v>712p</v>
      </c>
      <c r="B114" s="553" t="str">
        <f>+VLOOKUP(LEFT($A114,LEN(A114)-1)*1,[1]Master!$D$27:$G$225,4,FALSE)</f>
        <v>Doprinosi</v>
      </c>
      <c r="C114" s="554"/>
      <c r="D114" s="554"/>
      <c r="E114" s="554"/>
      <c r="F114" s="554"/>
      <c r="G114" s="81">
        <f>+SUM(G115:G118)</f>
        <v>16498881.48</v>
      </c>
      <c r="H114" s="81">
        <f t="shared" ref="H114:R114" si="22">+SUM(H115:H118)</f>
        <v>41912269.38000001</v>
      </c>
      <c r="I114" s="81">
        <f t="shared" si="22"/>
        <v>41047599.18</v>
      </c>
      <c r="J114" s="81">
        <f t="shared" si="22"/>
        <v>50290988.940000005</v>
      </c>
      <c r="K114" s="81">
        <f t="shared" si="22"/>
        <v>37496285.130000003</v>
      </c>
      <c r="L114" s="81">
        <f t="shared" si="22"/>
        <v>45280786.510000005</v>
      </c>
      <c r="M114" s="81">
        <f t="shared" si="22"/>
        <v>46250891.035691187</v>
      </c>
      <c r="N114" s="81">
        <f t="shared" si="22"/>
        <v>44632014.674295112</v>
      </c>
      <c r="O114" s="81">
        <f t="shared" si="22"/>
        <v>41120271.333377153</v>
      </c>
      <c r="P114" s="81">
        <f t="shared" si="22"/>
        <v>46928850.635902815</v>
      </c>
      <c r="Q114" s="81">
        <f t="shared" si="22"/>
        <v>44128259.697538294</v>
      </c>
      <c r="R114" s="82">
        <f t="shared" si="22"/>
        <v>78626416.07852602</v>
      </c>
      <c r="S114" s="420">
        <f t="shared" si="20"/>
        <v>534213514.07533062</v>
      </c>
      <c r="T114" s="433">
        <f t="shared" si="21"/>
        <v>0.11089940297592547</v>
      </c>
    </row>
    <row r="115" spans="1:20">
      <c r="A115" s="116" t="str">
        <f t="shared" si="17"/>
        <v>7121p</v>
      </c>
      <c r="B115" s="551" t="str">
        <f>+VLOOKUP(LEFT($A115,LEN(A115)-1)*1,[1]Master!$D$27:$G$225,4,FALSE)</f>
        <v>Doprinosi za penzijsko i invalidsko osiguranje</v>
      </c>
      <c r="C115" s="552"/>
      <c r="D115" s="552"/>
      <c r="E115" s="552"/>
      <c r="F115" s="552"/>
      <c r="G115" s="87">
        <f>+SUM([1]DataEx!FF229)</f>
        <v>9695765.5800000001</v>
      </c>
      <c r="H115" s="87">
        <f>+SUM([1]DataEx!FG229)</f>
        <v>24593790.260000002</v>
      </c>
      <c r="I115" s="87">
        <f>+SUM([1]DataEx!FH229)</f>
        <v>23923752.719999999</v>
      </c>
      <c r="J115" s="87">
        <f>+SUM([1]DataEx!FI229)</f>
        <v>29650595.870000001</v>
      </c>
      <c r="K115" s="87">
        <f>+SUM([1]DataEx!FJ229)</f>
        <v>22104934.850000001</v>
      </c>
      <c r="L115" s="87">
        <f>+SUM([1]DataEx!FK229)</f>
        <v>27009559.609999999</v>
      </c>
      <c r="M115" s="87">
        <f>+SUM([1]DataEx!FL229)</f>
        <v>27482444.037160631</v>
      </c>
      <c r="N115" s="87">
        <f>+SUM([1]DataEx!FM229)</f>
        <v>27981870.622507609</v>
      </c>
      <c r="O115" s="87">
        <f>+SUM([1]DataEx!FN229)</f>
        <v>26275213.096976332</v>
      </c>
      <c r="P115" s="87">
        <f>+SUM([1]DataEx!FO229)</f>
        <v>30509092.335605875</v>
      </c>
      <c r="Q115" s="87">
        <f>+SUM([1]DataEx!FP229)</f>
        <v>28690565.779876817</v>
      </c>
      <c r="R115" s="87">
        <f>+SUM([1]DataEx!FQ229)</f>
        <v>49959164.412414543</v>
      </c>
      <c r="S115" s="419">
        <f t="shared" si="20"/>
        <v>327876749.17454183</v>
      </c>
      <c r="T115" s="432">
        <f t="shared" si="21"/>
        <v>6.8065173896024955E-2</v>
      </c>
    </row>
    <row r="116" spans="1:20">
      <c r="A116" s="116" t="str">
        <f t="shared" si="17"/>
        <v>7122p</v>
      </c>
      <c r="B116" s="551" t="str">
        <f>+VLOOKUP(LEFT($A116,LEN(A116)-1)*1,[1]Master!$D$27:$G$225,4,FALSE)</f>
        <v>Doprinosi za zdravstveno osiguranje</v>
      </c>
      <c r="C116" s="552"/>
      <c r="D116" s="552"/>
      <c r="E116" s="552"/>
      <c r="F116" s="552"/>
      <c r="G116" s="87">
        <f>+SUM([1]DataEx!FF230)</f>
        <v>5963049.2000000002</v>
      </c>
      <c r="H116" s="87">
        <f>+SUM([1]DataEx!FG230)</f>
        <v>15122476.890000001</v>
      </c>
      <c r="I116" s="87">
        <f>+SUM([1]DataEx!FH230)</f>
        <v>14777265.789999999</v>
      </c>
      <c r="J116" s="87">
        <f>+SUM([1]DataEx!FI230)</f>
        <v>17925167.550000001</v>
      </c>
      <c r="K116" s="87">
        <f>+SUM([1]DataEx!FJ230)</f>
        <v>13458982.5</v>
      </c>
      <c r="L116" s="87">
        <f>+SUM([1]DataEx!FK230)</f>
        <v>15925774.34</v>
      </c>
      <c r="M116" s="87">
        <f>+SUM([1]DataEx!FL230)</f>
        <v>16394230.760278165</v>
      </c>
      <c r="N116" s="87">
        <f>+SUM([1]DataEx!FM230)</f>
        <v>14239936.351746917</v>
      </c>
      <c r="O116" s="87">
        <f>+SUM([1]DataEx!FN230)</f>
        <v>12682409.588332439</v>
      </c>
      <c r="P116" s="87">
        <f>+SUM([1]DataEx!FO230)</f>
        <v>14130176.222576067</v>
      </c>
      <c r="Q116" s="87">
        <f>+SUM([1]DataEx!FP230)</f>
        <v>13398296.64486525</v>
      </c>
      <c r="R116" s="87">
        <f>+SUM([1]DataEx!FQ230)</f>
        <v>24833575.886677179</v>
      </c>
      <c r="S116" s="419">
        <f t="shared" si="20"/>
        <v>178851341.72447601</v>
      </c>
      <c r="T116" s="432">
        <f t="shared" si="21"/>
        <v>3.7128426174353038E-2</v>
      </c>
    </row>
    <row r="117" spans="1:20">
      <c r="A117" s="116" t="str">
        <f t="shared" si="17"/>
        <v>7123p</v>
      </c>
      <c r="B117" s="551" t="str">
        <f>+VLOOKUP(LEFT($A117,LEN(A117)-1)*1,[1]Master!$D$27:$G$225,4,FALSE)</f>
        <v>Doprinosi za osiguranje od nezaposlenosti</v>
      </c>
      <c r="C117" s="552"/>
      <c r="D117" s="552"/>
      <c r="E117" s="552"/>
      <c r="F117" s="552"/>
      <c r="G117" s="87">
        <f>+SUM([1]DataEx!FF231)</f>
        <v>459881.42</v>
      </c>
      <c r="H117" s="87">
        <f>+SUM([1]DataEx!FG231)</f>
        <v>1160315.8500000001</v>
      </c>
      <c r="I117" s="87">
        <f>+SUM([1]DataEx!FH231)</f>
        <v>1135767.8899999999</v>
      </c>
      <c r="J117" s="87">
        <f>+SUM([1]DataEx!FI231)</f>
        <v>1375720.59</v>
      </c>
      <c r="K117" s="87">
        <f>+SUM([1]DataEx!FJ231)</f>
        <v>1026106.03</v>
      </c>
      <c r="L117" s="87">
        <f>+SUM([1]DataEx!FK231)</f>
        <v>1222753.49</v>
      </c>
      <c r="M117" s="87">
        <f>+SUM([1]DataEx!FL231)</f>
        <v>1142926.9664523243</v>
      </c>
      <c r="N117" s="87">
        <f>+SUM([1]DataEx!FM231)</f>
        <v>1304199.4730337204</v>
      </c>
      <c r="O117" s="87">
        <f>+SUM([1]DataEx!FN231)</f>
        <v>1183707.9939274685</v>
      </c>
      <c r="P117" s="87">
        <f>+SUM([1]DataEx!FO231)</f>
        <v>1329191.3701360417</v>
      </c>
      <c r="Q117" s="87">
        <f>+SUM([1]DataEx!FP231)</f>
        <v>1263549.4031596093</v>
      </c>
      <c r="R117" s="87">
        <f>+SUM([1]DataEx!FQ231)</f>
        <v>2346588.9629115779</v>
      </c>
      <c r="S117" s="419">
        <f t="shared" si="20"/>
        <v>14950709.439620741</v>
      </c>
      <c r="T117" s="432">
        <f t="shared" si="21"/>
        <v>3.10367429358343E-3</v>
      </c>
    </row>
    <row r="118" spans="1:20">
      <c r="A118" s="116" t="str">
        <f t="shared" si="17"/>
        <v>7124p</v>
      </c>
      <c r="B118" s="551" t="str">
        <f>+VLOOKUP(LEFT($A118,LEN(A118)-1)*1,[1]Master!$D$27:$G$225,4,FALSE)</f>
        <v>Ostali doprinosi</v>
      </c>
      <c r="C118" s="552"/>
      <c r="D118" s="552"/>
      <c r="E118" s="552"/>
      <c r="F118" s="552"/>
      <c r="G118" s="87">
        <f>+SUM([1]DataEx!FF232)</f>
        <v>380185.28</v>
      </c>
      <c r="H118" s="87">
        <f>+SUM([1]DataEx!FG232)</f>
        <v>1035686.38</v>
      </c>
      <c r="I118" s="87">
        <f>+SUM([1]DataEx!FH232)</f>
        <v>1210812.78</v>
      </c>
      <c r="J118" s="87">
        <f>+SUM([1]DataEx!FI232)</f>
        <v>1339504.93</v>
      </c>
      <c r="K118" s="87">
        <f>+SUM([1]DataEx!FJ232)</f>
        <v>906261.75</v>
      </c>
      <c r="L118" s="87">
        <f>+SUM([1]DataEx!FK232)</f>
        <v>1122699.07</v>
      </c>
      <c r="M118" s="87">
        <f>+SUM([1]DataEx!FL232)</f>
        <v>1231289.271800064</v>
      </c>
      <c r="N118" s="87">
        <f>+SUM([1]DataEx!FM232)</f>
        <v>1106008.2270068659</v>
      </c>
      <c r="O118" s="87">
        <f>+SUM([1]DataEx!FN232)</f>
        <v>978940.65414091514</v>
      </c>
      <c r="P118" s="87">
        <f>+SUM([1]DataEx!FO232)</f>
        <v>960390.70758482651</v>
      </c>
      <c r="Q118" s="87">
        <f>+SUM([1]DataEx!FP232)</f>
        <v>775847.86963662016</v>
      </c>
      <c r="R118" s="87">
        <f>+SUM([1]DataEx!FQ232)</f>
        <v>1487086.8165227156</v>
      </c>
      <c r="S118" s="419">
        <f t="shared" si="20"/>
        <v>12534713.736692008</v>
      </c>
      <c r="T118" s="432">
        <f t="shared" si="21"/>
        <v>2.6021286119640463E-3</v>
      </c>
    </row>
    <row r="119" spans="1:20">
      <c r="A119" s="116" t="str">
        <f t="shared" si="17"/>
        <v>713p</v>
      </c>
      <c r="B119" s="562" t="str">
        <f>+VLOOKUP(LEFT($A119,LEN(A119)-1)*1,[1]Master!$D$27:$G$225,4,FALSE)</f>
        <v>Takse</v>
      </c>
      <c r="C119" s="563"/>
      <c r="D119" s="563"/>
      <c r="E119" s="563"/>
      <c r="F119" s="563"/>
      <c r="G119" s="83">
        <f>+SUM([1]DataEx!FF233)</f>
        <v>851162.27</v>
      </c>
      <c r="H119" s="83">
        <f>+SUM([1]DataEx!FG233)</f>
        <v>1041125.3899999999</v>
      </c>
      <c r="I119" s="83">
        <f>+SUM([1]DataEx!FH233)</f>
        <v>1066481.8799999999</v>
      </c>
      <c r="J119" s="83">
        <f>+SUM([1]DataEx!FI233)</f>
        <v>1290371.49</v>
      </c>
      <c r="K119" s="83">
        <f>+SUM([1]DataEx!FJ233)</f>
        <v>1208813.17</v>
      </c>
      <c r="L119" s="83">
        <f>+SUM([1]DataEx!FK233)</f>
        <v>1252534.6599999999</v>
      </c>
      <c r="M119" s="83">
        <f>+SUM([1]DataEx!FL233)</f>
        <v>1795731.4641523927</v>
      </c>
      <c r="N119" s="83">
        <f>+SUM([1]DataEx!FM233)</f>
        <v>1701456.5372229549</v>
      </c>
      <c r="O119" s="83">
        <f>+SUM([1]DataEx!FN233)</f>
        <v>1388736.0694359436</v>
      </c>
      <c r="P119" s="83">
        <f>+SUM([1]DataEx!FO233)</f>
        <v>1341528.8515351652</v>
      </c>
      <c r="Q119" s="83">
        <f>+SUM([1]DataEx!FP233)</f>
        <v>1134405.6022195939</v>
      </c>
      <c r="R119" s="83">
        <f>+SUM([1]DataEx!FQ233)</f>
        <v>1246141.5409339513</v>
      </c>
      <c r="S119" s="420">
        <f t="shared" si="20"/>
        <v>15318488.925500004</v>
      </c>
      <c r="T119" s="433">
        <f t="shared" si="21"/>
        <v>3.1800230274438984E-3</v>
      </c>
    </row>
    <row r="120" spans="1:20">
      <c r="A120" s="116" t="str">
        <f t="shared" si="17"/>
        <v>714p</v>
      </c>
      <c r="B120" s="562" t="str">
        <f>+VLOOKUP(LEFT($A120,LEN(A120)-1)*1,[1]Master!$D$27:$G$225,4,FALSE)</f>
        <v>Naknade</v>
      </c>
      <c r="C120" s="563"/>
      <c r="D120" s="563"/>
      <c r="E120" s="563"/>
      <c r="F120" s="563"/>
      <c r="G120" s="83">
        <f>+SUM([1]DataEx!FF238)</f>
        <v>2315003.25</v>
      </c>
      <c r="H120" s="83">
        <f>+SUM([1]DataEx!FG238)</f>
        <v>1541397.86</v>
      </c>
      <c r="I120" s="83">
        <f>+SUM([1]DataEx!FH238)</f>
        <v>2408517.5</v>
      </c>
      <c r="J120" s="83">
        <f>+SUM([1]DataEx!FI238)</f>
        <v>3310133.38</v>
      </c>
      <c r="K120" s="83">
        <f>+SUM([1]DataEx!FJ238)</f>
        <v>1792591.2</v>
      </c>
      <c r="L120" s="83">
        <f>+SUM([1]DataEx!FK238)</f>
        <v>2081141.31</v>
      </c>
      <c r="M120" s="83">
        <f>+SUM([1]DataEx!FL238)</f>
        <v>3811615.3822946725</v>
      </c>
      <c r="N120" s="83">
        <f>+SUM([1]DataEx!FM238)</f>
        <v>2369139.8885664819</v>
      </c>
      <c r="O120" s="83">
        <f>+SUM([1]DataEx!FN238)</f>
        <v>2509036.584840606</v>
      </c>
      <c r="P120" s="83">
        <f>+SUM([1]DataEx!FO238)</f>
        <v>3286740.3746407013</v>
      </c>
      <c r="Q120" s="83">
        <f>+SUM([1]DataEx!FP238)</f>
        <v>2611990.4957672656</v>
      </c>
      <c r="R120" s="83">
        <f>+SUM([1]DataEx!FQ238)</f>
        <v>3353537.6354902741</v>
      </c>
      <c r="S120" s="420">
        <f t="shared" si="20"/>
        <v>31390844.861600004</v>
      </c>
      <c r="T120" s="433">
        <f t="shared" si="21"/>
        <v>6.5165441576051988E-3</v>
      </c>
    </row>
    <row r="121" spans="1:20">
      <c r="A121" s="116" t="str">
        <f t="shared" si="17"/>
        <v>715p</v>
      </c>
      <c r="B121" s="562" t="str">
        <f>+VLOOKUP(LEFT($A121,LEN(A121)-1)*1,[1]Master!$D$27:$G$225,4,FALSE)</f>
        <v>Ostali prihodi</v>
      </c>
      <c r="C121" s="563"/>
      <c r="D121" s="563"/>
      <c r="E121" s="563"/>
      <c r="F121" s="563"/>
      <c r="G121" s="83">
        <f>+SUM([1]DataEx!FF245)</f>
        <v>1567288.04</v>
      </c>
      <c r="H121" s="83">
        <f>+SUM([1]DataEx!FG245)</f>
        <v>2199531.1</v>
      </c>
      <c r="I121" s="83">
        <f>+SUM([1]DataEx!FH245)</f>
        <v>3194097.81</v>
      </c>
      <c r="J121" s="83">
        <f>+SUM([1]DataEx!FI245)</f>
        <v>2385711.15</v>
      </c>
      <c r="K121" s="83">
        <f>+SUM([1]DataEx!FJ245)</f>
        <v>7159438.3900000006</v>
      </c>
      <c r="L121" s="83">
        <f>+SUM([1]DataEx!FK245)</f>
        <v>3263135.44</v>
      </c>
      <c r="M121" s="83">
        <f>+SUM([1]DataEx!FL245)</f>
        <v>3782335.0282840966</v>
      </c>
      <c r="N121" s="83">
        <f>+SUM([1]DataEx!FM245)</f>
        <v>3340173.0404689522</v>
      </c>
      <c r="O121" s="83">
        <f>+SUM([1]DataEx!FN245)</f>
        <v>2689732.0664405972</v>
      </c>
      <c r="P121" s="83">
        <f>+SUM([1]DataEx!FO245)</f>
        <v>37215962.809770532</v>
      </c>
      <c r="Q121" s="83">
        <f>+SUM([1]DataEx!FP245)</f>
        <v>3512092.3071244648</v>
      </c>
      <c r="R121" s="83">
        <f>+SUM([1]DataEx!FQ245)</f>
        <v>7138953.7303113183</v>
      </c>
      <c r="S121" s="420">
        <f t="shared" si="20"/>
        <v>77448450.912399963</v>
      </c>
      <c r="T121" s="433">
        <f t="shared" si="21"/>
        <v>1.607781671802536E-2</v>
      </c>
    </row>
    <row r="122" spans="1:20">
      <c r="A122" s="116" t="str">
        <f t="shared" si="17"/>
        <v>73p</v>
      </c>
      <c r="B122" s="562" t="str">
        <f>+VLOOKUP(LEFT($A122,LEN(A122)-1)*1,[1]Master!$D$27:$G$225,4,FALSE)</f>
        <v>Primici od otplate kredita i sredstva prenesena iz prethodne godine</v>
      </c>
      <c r="C122" s="563"/>
      <c r="D122" s="563"/>
      <c r="E122" s="563"/>
      <c r="F122" s="563"/>
      <c r="G122" s="83">
        <f>+SUM([1]DataEx!FF253)</f>
        <v>69158.880000000005</v>
      </c>
      <c r="H122" s="83">
        <f>+SUM([1]DataEx!FG253)</f>
        <v>378338.04</v>
      </c>
      <c r="I122" s="83">
        <f>+SUM([1]DataEx!FH253)</f>
        <v>257172.98</v>
      </c>
      <c r="J122" s="83">
        <f>+SUM([1]DataEx!FI253)</f>
        <v>349238.34</v>
      </c>
      <c r="K122" s="83">
        <f>+SUM([1]DataEx!FJ253)</f>
        <v>808656.23</v>
      </c>
      <c r="L122" s="83">
        <f>+SUM([1]DataEx!FK253)</f>
        <v>1298753.81</v>
      </c>
      <c r="M122" s="83">
        <f>+SUM([1]DataEx!FL253)</f>
        <v>142080.0960214606</v>
      </c>
      <c r="N122" s="83">
        <f>+SUM([1]DataEx!FM253)</f>
        <v>117083.56784272524</v>
      </c>
      <c r="O122" s="83">
        <f>+SUM([1]DataEx!FN253)</f>
        <v>723504.94882674748</v>
      </c>
      <c r="P122" s="83">
        <f>+SUM([1]DataEx!FO253)</f>
        <v>419152.39381785714</v>
      </c>
      <c r="Q122" s="83">
        <f>+SUM([1]DataEx!FP253)</f>
        <v>3373987.8037220733</v>
      </c>
      <c r="R122" s="83">
        <f>+SUM([1]DataEx!FQ253)</f>
        <v>574536.91176913551</v>
      </c>
      <c r="S122" s="420">
        <f t="shared" si="20"/>
        <v>8511664.0019999985</v>
      </c>
      <c r="T122" s="433">
        <f t="shared" si="21"/>
        <v>1.7669685084386868E-3</v>
      </c>
    </row>
    <row r="123" spans="1:20" ht="13.5" thickBot="1">
      <c r="A123" s="116" t="str">
        <f t="shared" si="17"/>
        <v>74p</v>
      </c>
      <c r="B123" s="564" t="str">
        <f>+VLOOKUP(LEFT($A123,LEN(A123)-1)*1,[1]Master!$D$27:$G$225,4,FALSE)</f>
        <v>Donacije i transferi</v>
      </c>
      <c r="C123" s="565"/>
      <c r="D123" s="565"/>
      <c r="E123" s="565"/>
      <c r="F123" s="565"/>
      <c r="G123" s="83">
        <f>+SUM([1]DataEx!FF256)</f>
        <v>13526711.25</v>
      </c>
      <c r="H123" s="83">
        <f>+SUM([1]DataEx!FG256)</f>
        <v>1001055.74</v>
      </c>
      <c r="I123" s="83">
        <f>+SUM([1]DataEx!FH256)</f>
        <v>861265.77</v>
      </c>
      <c r="J123" s="83">
        <f>+SUM([1]DataEx!FI256)</f>
        <v>627154.51</v>
      </c>
      <c r="K123" s="83">
        <f>+SUM([1]DataEx!FJ256)</f>
        <v>1388870.5</v>
      </c>
      <c r="L123" s="83">
        <f>+SUM([1]DataEx!FK256)</f>
        <v>827810.06</v>
      </c>
      <c r="M123" s="83">
        <f>+SUM([1]DataEx!FL256)</f>
        <v>1487222.9580633398</v>
      </c>
      <c r="N123" s="83">
        <f>+SUM([1]DataEx!FM256)</f>
        <v>1494727.7085961688</v>
      </c>
      <c r="O123" s="83">
        <f>+SUM([1]DataEx!FN256)</f>
        <v>1256927.0639557138</v>
      </c>
      <c r="P123" s="83">
        <f>+SUM([1]DataEx!FO256)</f>
        <v>2914661.9432842401</v>
      </c>
      <c r="Q123" s="83">
        <f>+SUM([1]DataEx!FP256)</f>
        <v>9560814.8118033875</v>
      </c>
      <c r="R123" s="83">
        <f>+SUM([1]DataEx!FQ256)</f>
        <v>9532777.6842971519</v>
      </c>
      <c r="S123" s="421">
        <f t="shared" si="20"/>
        <v>44480000</v>
      </c>
      <c r="T123" s="434">
        <f t="shared" si="21"/>
        <v>9.2337713562101673E-3</v>
      </c>
    </row>
    <row r="124" spans="1:20" ht="13.5" thickBot="1">
      <c r="A124" s="116" t="str">
        <f t="shared" si="17"/>
        <v>4p</v>
      </c>
      <c r="B124" s="566" t="str">
        <f>+VLOOKUP(LEFT($A124,LEN(A124)-1)*1,[1]Master!$D$27:$G$225,4,FALSE)</f>
        <v>Budžetski izdaci</v>
      </c>
      <c r="C124" s="567"/>
      <c r="D124" s="567"/>
      <c r="E124" s="567"/>
      <c r="F124" s="567"/>
      <c r="G124" s="93">
        <f>+G126+G137+G143+SUM(G144:G148)</f>
        <v>169675887.19749999</v>
      </c>
      <c r="H124" s="93">
        <f t="shared" ref="H124:R124" si="23">+H126+H137+H143+SUM(H144:H148)</f>
        <v>163118817.50749999</v>
      </c>
      <c r="I124" s="93">
        <f t="shared" si="23"/>
        <v>195750967.64750001</v>
      </c>
      <c r="J124" s="93">
        <f t="shared" si="23"/>
        <v>172597951.91749999</v>
      </c>
      <c r="K124" s="93">
        <f t="shared" si="23"/>
        <v>167763443.14750004</v>
      </c>
      <c r="L124" s="93">
        <f t="shared" si="23"/>
        <v>158638536.14750001</v>
      </c>
      <c r="M124" s="93">
        <f t="shared" si="23"/>
        <v>173593221.77416667</v>
      </c>
      <c r="N124" s="93">
        <f t="shared" si="23"/>
        <v>157395422.72416666</v>
      </c>
      <c r="O124" s="93">
        <f t="shared" si="23"/>
        <v>161208966.37416667</v>
      </c>
      <c r="P124" s="93">
        <f t="shared" si="23"/>
        <v>158508019.66083336</v>
      </c>
      <c r="Q124" s="93">
        <f t="shared" si="23"/>
        <v>152277719.94083336</v>
      </c>
      <c r="R124" s="93">
        <f t="shared" si="23"/>
        <v>146102024.36083338</v>
      </c>
      <c r="S124" s="422">
        <f>+SUM(G124:R124)</f>
        <v>1976630978.4000001</v>
      </c>
      <c r="T124" s="435">
        <f t="shared" si="21"/>
        <v>0.4103362974403687</v>
      </c>
    </row>
    <row r="125" spans="1:20" ht="13.5" thickBot="1">
      <c r="A125" s="116" t="str">
        <f t="shared" si="17"/>
        <v>40p</v>
      </c>
      <c r="B125" s="584" t="str">
        <f>+VLOOKUP(LEFT($A125,LEN(A125)-1)*1,[1]Master!$D$27:$G$225,4,FALSE)</f>
        <v>Tekuća budžetska potrošnja</v>
      </c>
      <c r="C125" s="585"/>
      <c r="D125" s="585"/>
      <c r="E125" s="585"/>
      <c r="F125" s="585"/>
      <c r="G125" s="78">
        <f t="shared" ref="G125:R125" si="24">+G124-G144</f>
        <v>142932137.20749998</v>
      </c>
      <c r="H125" s="78">
        <f t="shared" si="24"/>
        <v>136375067.51749998</v>
      </c>
      <c r="I125" s="78">
        <f t="shared" si="24"/>
        <v>169007217.65750003</v>
      </c>
      <c r="J125" s="78">
        <f t="shared" si="24"/>
        <v>145854201.92750001</v>
      </c>
      <c r="K125" s="78">
        <f t="shared" si="24"/>
        <v>141019693.15750003</v>
      </c>
      <c r="L125" s="78">
        <f t="shared" si="24"/>
        <v>131894786.15750001</v>
      </c>
      <c r="M125" s="78">
        <f t="shared" si="24"/>
        <v>146849471.78416669</v>
      </c>
      <c r="N125" s="78">
        <f t="shared" si="24"/>
        <v>130651672.73416667</v>
      </c>
      <c r="O125" s="78">
        <f t="shared" si="24"/>
        <v>134465216.38416666</v>
      </c>
      <c r="P125" s="78">
        <f t="shared" si="24"/>
        <v>131764269.67083336</v>
      </c>
      <c r="Q125" s="78">
        <f t="shared" si="24"/>
        <v>138033969.95083335</v>
      </c>
      <c r="R125" s="78">
        <f t="shared" si="24"/>
        <v>131858274.25083338</v>
      </c>
      <c r="S125" s="423">
        <f t="shared" si="20"/>
        <v>1680705978.4000001</v>
      </c>
      <c r="T125" s="436">
        <f t="shared" si="21"/>
        <v>0.34890410794876586</v>
      </c>
    </row>
    <row r="126" spans="1:20">
      <c r="A126" s="116" t="str">
        <f t="shared" si="17"/>
        <v>41p</v>
      </c>
      <c r="B126" s="568" t="str">
        <f>+VLOOKUP(LEFT($A126,LEN(A126)-1)*1,[1]Master!$D$27:$G$225,4,FALSE)</f>
        <v>Tekući izdaci</v>
      </c>
      <c r="C126" s="569"/>
      <c r="D126" s="569"/>
      <c r="E126" s="569"/>
      <c r="F126" s="569"/>
      <c r="G126" s="85">
        <f t="shared" ref="G126:R126" si="25">+SUM(G127:G136)</f>
        <v>71012418.442500025</v>
      </c>
      <c r="H126" s="85">
        <f t="shared" si="25"/>
        <v>64850080.682500012</v>
      </c>
      <c r="I126" s="85">
        <f t="shared" si="25"/>
        <v>94352135.732500002</v>
      </c>
      <c r="J126" s="85">
        <f t="shared" si="25"/>
        <v>80290960.742500007</v>
      </c>
      <c r="K126" s="85">
        <f t="shared" si="25"/>
        <v>75302081.212500021</v>
      </c>
      <c r="L126" s="85">
        <f t="shared" si="25"/>
        <v>66157575.742500022</v>
      </c>
      <c r="M126" s="85">
        <f t="shared" si="25"/>
        <v>71113855.702500001</v>
      </c>
      <c r="N126" s="85">
        <f t="shared" si="25"/>
        <v>62800153.3125</v>
      </c>
      <c r="O126" s="85">
        <f t="shared" si="25"/>
        <v>66815564.902500011</v>
      </c>
      <c r="P126" s="85">
        <f t="shared" si="25"/>
        <v>62629581.782500006</v>
      </c>
      <c r="Q126" s="85">
        <f t="shared" si="25"/>
        <v>68882826.062500015</v>
      </c>
      <c r="R126" s="86">
        <f t="shared" si="25"/>
        <v>62463700.292500041</v>
      </c>
      <c r="S126" s="418">
        <f t="shared" si="20"/>
        <v>846670934.61000013</v>
      </c>
      <c r="T126" s="431">
        <f t="shared" si="21"/>
        <v>0.17576362014697641</v>
      </c>
    </row>
    <row r="127" spans="1:20">
      <c r="A127" s="116" t="str">
        <f t="shared" si="17"/>
        <v>411p</v>
      </c>
      <c r="B127" s="551" t="str">
        <f>+VLOOKUP(LEFT($A127,LEN(A127)-1)*1,[1]Master!$D$27:$G$225,4,FALSE)</f>
        <v>Bruto zarade i doprinosi na teret poslodavca</v>
      </c>
      <c r="C127" s="552"/>
      <c r="D127" s="552"/>
      <c r="E127" s="552"/>
      <c r="F127" s="552"/>
      <c r="G127" s="87">
        <f>+SUM([1]DataEx!FF265)</f>
        <v>39362332.101666681</v>
      </c>
      <c r="H127" s="87">
        <f>+SUM([1]DataEx!FG265)</f>
        <v>39125646.701666676</v>
      </c>
      <c r="I127" s="87">
        <f>+SUM([1]DataEx!FH265)</f>
        <v>39113380.221666679</v>
      </c>
      <c r="J127" s="87">
        <f>+SUM([1]DataEx!FI265)</f>
        <v>39105431.161666669</v>
      </c>
      <c r="K127" s="87">
        <f>+SUM([1]DataEx!FJ265)</f>
        <v>39107573.981666677</v>
      </c>
      <c r="L127" s="87">
        <f>+SUM([1]DataEx!FK265)</f>
        <v>41935580.18166668</v>
      </c>
      <c r="M127" s="87">
        <f>+SUM([1]DataEx!FL265)</f>
        <v>39107470.111666672</v>
      </c>
      <c r="N127" s="87">
        <f>+SUM([1]DataEx!FM265)</f>
        <v>39093383.891666673</v>
      </c>
      <c r="O127" s="87">
        <f>+SUM([1]DataEx!FN265)</f>
        <v>39030288.911666676</v>
      </c>
      <c r="P127" s="87">
        <f>+SUM([1]DataEx!FO265)</f>
        <v>39107584.94166667</v>
      </c>
      <c r="Q127" s="87">
        <f>+SUM([1]DataEx!FP265)</f>
        <v>39107395.941666678</v>
      </c>
      <c r="R127" s="87">
        <f>+SUM([1]DataEx!FQ265)</f>
        <v>38858179.001666702</v>
      </c>
      <c r="S127" s="419">
        <f t="shared" si="20"/>
        <v>472054247.1500001</v>
      </c>
      <c r="T127" s="432">
        <f t="shared" si="21"/>
        <v>9.799552576238818E-2</v>
      </c>
    </row>
    <row r="128" spans="1:20">
      <c r="A128" s="116" t="str">
        <f t="shared" si="17"/>
        <v>412p</v>
      </c>
      <c r="B128" s="551" t="str">
        <f>+VLOOKUP(LEFT($A128,LEN(A128)-1)*1,[1]Master!$D$27:$G$225,4,FALSE)</f>
        <v>Ostala lična primanja</v>
      </c>
      <c r="C128" s="552"/>
      <c r="D128" s="552"/>
      <c r="E128" s="552"/>
      <c r="F128" s="552"/>
      <c r="G128" s="87">
        <f>+SUM([1]DataEx!FF271)</f>
        <v>1281057.9508333332</v>
      </c>
      <c r="H128" s="87">
        <f>+SUM([1]DataEx!FG271)</f>
        <v>1323983.3608333331</v>
      </c>
      <c r="I128" s="87">
        <f>+SUM([1]DataEx!FH271)</f>
        <v>1260740.2808333333</v>
      </c>
      <c r="J128" s="87">
        <f>+SUM([1]DataEx!FI271)</f>
        <v>1247473.6108333331</v>
      </c>
      <c r="K128" s="87">
        <f>+SUM([1]DataEx!FJ271)</f>
        <v>1248015.2908333333</v>
      </c>
      <c r="L128" s="87">
        <f>+SUM([1]DataEx!FK271)</f>
        <v>1249948.9408333332</v>
      </c>
      <c r="M128" s="87">
        <f>+SUM([1]DataEx!FL271)</f>
        <v>1249158.6208333333</v>
      </c>
      <c r="N128" s="87">
        <f>+SUM([1]DataEx!FM271)</f>
        <v>1249158.6208333333</v>
      </c>
      <c r="O128" s="87">
        <f>+SUM([1]DataEx!FN271)</f>
        <v>1249658.6108333331</v>
      </c>
      <c r="P128" s="87">
        <f>+SUM([1]DataEx!FO271)</f>
        <v>1239658.6108333331</v>
      </c>
      <c r="Q128" s="87">
        <f>+SUM([1]DataEx!FP271)</f>
        <v>1238097.2408333332</v>
      </c>
      <c r="R128" s="87">
        <f>+SUM([1]DataEx!FQ271)</f>
        <v>1240174.31083333</v>
      </c>
      <c r="S128" s="419">
        <f t="shared" si="20"/>
        <v>15077125.449999996</v>
      </c>
      <c r="T128" s="432">
        <f t="shared" si="21"/>
        <v>3.129917471092565E-3</v>
      </c>
    </row>
    <row r="129" spans="1:20">
      <c r="A129" s="116" t="str">
        <f t="shared" si="17"/>
        <v>413p</v>
      </c>
      <c r="B129" s="551" t="str">
        <f>+VLOOKUP(LEFT($A129,LEN(A129)-1)*1,[1]Master!$D$27:$G$225,4,FALSE)</f>
        <v>Rashodi za materijal</v>
      </c>
      <c r="C129" s="552"/>
      <c r="D129" s="552"/>
      <c r="E129" s="552"/>
      <c r="F129" s="552"/>
      <c r="G129" s="87">
        <f>+SUM([1]DataEx!FF279)</f>
        <v>3067786.435833334</v>
      </c>
      <c r="H129" s="87">
        <f>+SUM([1]DataEx!FG279)</f>
        <v>3019826.0658333339</v>
      </c>
      <c r="I129" s="87">
        <f>+SUM([1]DataEx!FH279)</f>
        <v>3058309.8858333337</v>
      </c>
      <c r="J129" s="87">
        <f>+SUM([1]DataEx!FI279)</f>
        <v>3046755.8058333341</v>
      </c>
      <c r="K129" s="87">
        <f>+SUM([1]DataEx!FJ279)</f>
        <v>3057105.8058333341</v>
      </c>
      <c r="L129" s="87">
        <f>+SUM([1]DataEx!FK279)</f>
        <v>3056755.8058333341</v>
      </c>
      <c r="M129" s="87">
        <f>+SUM([1]DataEx!FL279)</f>
        <v>3059180.8058333341</v>
      </c>
      <c r="N129" s="87">
        <f>+SUM([1]DataEx!FM279)</f>
        <v>3059180.8058333341</v>
      </c>
      <c r="O129" s="87">
        <f>+SUM([1]DataEx!FN279)</f>
        <v>3059040.8058333341</v>
      </c>
      <c r="P129" s="87">
        <f>+SUM([1]DataEx!FO279)</f>
        <v>3063161.8058333341</v>
      </c>
      <c r="Q129" s="87">
        <f>+SUM([1]DataEx!FP279)</f>
        <v>3060771.8058333341</v>
      </c>
      <c r="R129" s="87">
        <f>+SUM([1]DataEx!FQ279)</f>
        <v>3044951.8258333337</v>
      </c>
      <c r="S129" s="419">
        <f t="shared" si="20"/>
        <v>36652827.660000004</v>
      </c>
      <c r="T129" s="432">
        <f t="shared" si="21"/>
        <v>7.6088990596001752E-3</v>
      </c>
    </row>
    <row r="130" spans="1:20">
      <c r="A130" s="116" t="str">
        <f t="shared" si="17"/>
        <v>414p</v>
      </c>
      <c r="B130" s="551" t="str">
        <f>+VLOOKUP(LEFT($A130,LEN(A130)-1)*1,[1]Master!$D$27:$G$225,4,FALSE)</f>
        <v>Rashodi za usluge</v>
      </c>
      <c r="C130" s="552"/>
      <c r="D130" s="552"/>
      <c r="E130" s="552"/>
      <c r="F130" s="552"/>
      <c r="G130" s="87">
        <f>+SUM([1]DataEx!FF286)</f>
        <v>6120514.5875000004</v>
      </c>
      <c r="H130" s="87">
        <f>+SUM([1]DataEx!FG286)</f>
        <v>5971668.0075000003</v>
      </c>
      <c r="I130" s="87">
        <f>+SUM([1]DataEx!FH286)</f>
        <v>5177760.0175000001</v>
      </c>
      <c r="J130" s="87">
        <f>+SUM([1]DataEx!FI286)</f>
        <v>5087042.1275000004</v>
      </c>
      <c r="K130" s="87">
        <f>+SUM([1]DataEx!FJ286)</f>
        <v>5141875.5275000008</v>
      </c>
      <c r="L130" s="87">
        <f>+SUM([1]DataEx!FK286)</f>
        <v>5197534.4975000005</v>
      </c>
      <c r="M130" s="87">
        <f>+SUM([1]DataEx!FL286)</f>
        <v>5059087.2374999989</v>
      </c>
      <c r="N130" s="87">
        <f>+SUM([1]DataEx!FM286)</f>
        <v>5071091.2374999989</v>
      </c>
      <c r="O130" s="87">
        <f>+SUM([1]DataEx!FN286)</f>
        <v>5175886.7374999989</v>
      </c>
      <c r="P130" s="87">
        <f>+SUM([1]DataEx!FO286)</f>
        <v>5062253.3274999987</v>
      </c>
      <c r="Q130" s="87">
        <f>+SUM([1]DataEx!FP286)</f>
        <v>5061881.6574999988</v>
      </c>
      <c r="R130" s="87">
        <f>+SUM([1]DataEx!FQ286)</f>
        <v>5000451.0074999994</v>
      </c>
      <c r="S130" s="419">
        <f t="shared" si="20"/>
        <v>63127045.969999991</v>
      </c>
      <c r="T130" s="432">
        <f t="shared" si="21"/>
        <v>1.3104782124099559E-2</v>
      </c>
    </row>
    <row r="131" spans="1:20">
      <c r="A131" s="116" t="str">
        <f t="shared" si="17"/>
        <v>415p</v>
      </c>
      <c r="B131" s="551" t="str">
        <f>+VLOOKUP(LEFT($A131,LEN(A131)-1)*1,[1]Master!$D$27:$G$225,4,FALSE)</f>
        <v>Rashodi za tekuće održavanje</v>
      </c>
      <c r="C131" s="552"/>
      <c r="D131" s="552"/>
      <c r="E131" s="552"/>
      <c r="F131" s="552"/>
      <c r="G131" s="87">
        <f>+SUM([1]DataEx!FF296)</f>
        <v>1931829.4616666667</v>
      </c>
      <c r="H131" s="87">
        <f>+SUM([1]DataEx!FG296)</f>
        <v>1929704.3816666668</v>
      </c>
      <c r="I131" s="87">
        <f>+SUM([1]DataEx!FH296)</f>
        <v>1921162.7116666667</v>
      </c>
      <c r="J131" s="87">
        <f>+SUM([1]DataEx!FI296)</f>
        <v>1920662.7116666667</v>
      </c>
      <c r="K131" s="87">
        <f>+SUM([1]DataEx!FJ296)</f>
        <v>1927678.7016666669</v>
      </c>
      <c r="L131" s="87">
        <f>+SUM([1]DataEx!FK296)</f>
        <v>1927612.7316666667</v>
      </c>
      <c r="M131" s="87">
        <f>+SUM([1]DataEx!FL296)</f>
        <v>1934953.7116666667</v>
      </c>
      <c r="N131" s="87">
        <f>+SUM([1]DataEx!FM296)</f>
        <v>1934887.7116666667</v>
      </c>
      <c r="O131" s="87">
        <f>+SUM([1]DataEx!FN296)</f>
        <v>1926953.7016666669</v>
      </c>
      <c r="P131" s="87">
        <f>+SUM([1]DataEx!FO296)</f>
        <v>1926887.7016666669</v>
      </c>
      <c r="Q131" s="87">
        <f>+SUM([1]DataEx!FP296)</f>
        <v>1926953.7016666669</v>
      </c>
      <c r="R131" s="87">
        <f>+SUM([1]DataEx!FQ296)</f>
        <v>1908616.3716666668</v>
      </c>
      <c r="S131" s="419">
        <f t="shared" si="20"/>
        <v>23117903.600000001</v>
      </c>
      <c r="T131" s="432">
        <f t="shared" si="21"/>
        <v>4.7991330053351608E-3</v>
      </c>
    </row>
    <row r="132" spans="1:20">
      <c r="A132" s="116" t="str">
        <f t="shared" si="17"/>
        <v>416p</v>
      </c>
      <c r="B132" s="551" t="str">
        <f>+VLOOKUP(LEFT($A132,LEN(A132)-1)*1,[1]Master!$D$27:$G$225,4,FALSE)</f>
        <v>Kamate</v>
      </c>
      <c r="C132" s="552"/>
      <c r="D132" s="552"/>
      <c r="E132" s="552"/>
      <c r="F132" s="552"/>
      <c r="G132" s="87">
        <f>+SUM([1]DataEx!FF300)</f>
        <v>7980725.0000000009</v>
      </c>
      <c r="H132" s="87">
        <f>+SUM([1]DataEx!FG300)</f>
        <v>986719.96000000054</v>
      </c>
      <c r="I132" s="87">
        <f>+SUM([1]DataEx!FH300)</f>
        <v>28101499.100000001</v>
      </c>
      <c r="J132" s="87">
        <f>+SUM([1]DataEx!FI300)</f>
        <v>18499732.100000001</v>
      </c>
      <c r="K132" s="87">
        <f>+SUM([1]DataEx!FJ300)</f>
        <v>14045836.270000001</v>
      </c>
      <c r="L132" s="87">
        <f>+SUM([1]DataEx!FK300)</f>
        <v>1973802.6600000008</v>
      </c>
      <c r="M132" s="87">
        <f>+SUM([1]DataEx!FL300)</f>
        <v>8764475.7899999991</v>
      </c>
      <c r="N132" s="87">
        <f>+SUM([1]DataEx!FM300)</f>
        <v>1297206.1400000008</v>
      </c>
      <c r="O132" s="87">
        <f>+SUM([1]DataEx!FN300)</f>
        <v>3140325.8000000007</v>
      </c>
      <c r="P132" s="87">
        <f>+SUM([1]DataEx!FO300)</f>
        <v>1321292.0800000008</v>
      </c>
      <c r="Q132" s="87">
        <f>+SUM([1]DataEx!FP300)</f>
        <v>7803737.330000001</v>
      </c>
      <c r="R132" s="87">
        <f>+SUM([1]DataEx!FQ300)</f>
        <v>1837347.7700000007</v>
      </c>
      <c r="S132" s="419">
        <f t="shared" si="20"/>
        <v>95752699.999999985</v>
      </c>
      <c r="T132" s="432">
        <f t="shared" si="21"/>
        <v>1.9877664985157042E-2</v>
      </c>
    </row>
    <row r="133" spans="1:20">
      <c r="A133" s="116" t="str">
        <f t="shared" si="17"/>
        <v>417p</v>
      </c>
      <c r="B133" s="551" t="str">
        <f>+VLOOKUP(LEFT($A133,LEN(A133)-1)*1,[1]Master!$D$27:$G$225,4,FALSE)</f>
        <v>Renta</v>
      </c>
      <c r="C133" s="552"/>
      <c r="D133" s="552"/>
      <c r="E133" s="552"/>
      <c r="F133" s="552"/>
      <c r="G133" s="87">
        <f>+SUM([1]DataEx!FF303)</f>
        <v>832820.39</v>
      </c>
      <c r="H133" s="87">
        <f>+SUM([1]DataEx!FG303)</f>
        <v>780840.39</v>
      </c>
      <c r="I133" s="87">
        <f>+SUM([1]DataEx!FH303)</f>
        <v>793807.47</v>
      </c>
      <c r="J133" s="87">
        <f>+SUM([1]DataEx!FI303)</f>
        <v>776070.39</v>
      </c>
      <c r="K133" s="87">
        <f>+SUM([1]DataEx!FJ303)</f>
        <v>793070.39</v>
      </c>
      <c r="L133" s="87">
        <f>+SUM([1]DataEx!FK303)</f>
        <v>826070.39</v>
      </c>
      <c r="M133" s="87">
        <f>+SUM([1]DataEx!FL303)</f>
        <v>846570.39</v>
      </c>
      <c r="N133" s="87">
        <f>+SUM([1]DataEx!FM303)</f>
        <v>846570.39</v>
      </c>
      <c r="O133" s="87">
        <f>+SUM([1]DataEx!FN303)</f>
        <v>826570.39</v>
      </c>
      <c r="P133" s="87">
        <f>+SUM([1]DataEx!FO303)</f>
        <v>826570.39</v>
      </c>
      <c r="Q133" s="87">
        <f>+SUM([1]DataEx!FP303)</f>
        <v>826570.39</v>
      </c>
      <c r="R133" s="87">
        <f>+SUM([1]DataEx!FQ303)</f>
        <v>845570.39</v>
      </c>
      <c r="S133" s="419">
        <f t="shared" si="20"/>
        <v>9821101.7599999998</v>
      </c>
      <c r="T133" s="432">
        <f t="shared" si="21"/>
        <v>2.0387996429386975E-3</v>
      </c>
    </row>
    <row r="134" spans="1:20">
      <c r="A134" s="116" t="str">
        <f t="shared" si="17"/>
        <v>418p</v>
      </c>
      <c r="B134" s="551" t="str">
        <f>+VLOOKUP(LEFT($A134,LEN(A134)-1)*1,[1]Master!$D$27:$G$225,4,FALSE)</f>
        <v>Subvencije</v>
      </c>
      <c r="C134" s="552"/>
      <c r="D134" s="552"/>
      <c r="E134" s="552"/>
      <c r="F134" s="552"/>
      <c r="G134" s="87">
        <f>+SUM([1]DataEx!FF307)</f>
        <v>2149037.4966666666</v>
      </c>
      <c r="H134" s="87">
        <f>+SUM([1]DataEx!FG307)</f>
        <v>2320829.9566666665</v>
      </c>
      <c r="I134" s="87">
        <f>+SUM([1]DataEx!FH307)</f>
        <v>4834564.4966666671</v>
      </c>
      <c r="J134" s="87">
        <f>+SUM([1]DataEx!FI307)</f>
        <v>2443787.4966666666</v>
      </c>
      <c r="K134" s="87">
        <f>+SUM([1]DataEx!FJ307)</f>
        <v>2190037.4966666666</v>
      </c>
      <c r="L134" s="87">
        <f>+SUM([1]DataEx!FK307)</f>
        <v>1990037.4966666666</v>
      </c>
      <c r="M134" s="87">
        <f>+SUM([1]DataEx!FL307)</f>
        <v>1956704.1566666667</v>
      </c>
      <c r="N134" s="87">
        <f>+SUM([1]DataEx!FM307)</f>
        <v>2253357.6966666663</v>
      </c>
      <c r="O134" s="87">
        <f>+SUM([1]DataEx!FN307)</f>
        <v>4447481.1566666672</v>
      </c>
      <c r="P134" s="87">
        <f>+SUM([1]DataEx!FO307)</f>
        <v>2156704.1566666663</v>
      </c>
      <c r="Q134" s="87">
        <f>+SUM([1]DataEx!FP307)</f>
        <v>2056704.1966666668</v>
      </c>
      <c r="R134" s="87">
        <f>+SUM([1]DataEx!FQ307)</f>
        <v>2015354.1966666668</v>
      </c>
      <c r="S134" s="419">
        <f t="shared" si="20"/>
        <v>30814599.999999993</v>
      </c>
      <c r="T134" s="432">
        <f t="shared" si="21"/>
        <v>6.3969193082975221E-3</v>
      </c>
    </row>
    <row r="135" spans="1:20">
      <c r="A135" s="116" t="str">
        <f t="shared" si="17"/>
        <v>419p</v>
      </c>
      <c r="B135" s="551" t="str">
        <f>+VLOOKUP(LEFT($A135,LEN(A135)-1)*1,[1]Master!$D$27:$G$225,4,FALSE)</f>
        <v>Ostali izdaci</v>
      </c>
      <c r="C135" s="552"/>
      <c r="D135" s="552"/>
      <c r="E135" s="552"/>
      <c r="F135" s="552"/>
      <c r="G135" s="87">
        <f>+SUM([1]DataEx!FF311)</f>
        <v>3473855.870833334</v>
      </c>
      <c r="H135" s="87">
        <f>+SUM([1]DataEx!FG311)</f>
        <v>4119817.790833334</v>
      </c>
      <c r="I135" s="87">
        <f>+SUM([1]DataEx!FH311)</f>
        <v>5047234.1108333347</v>
      </c>
      <c r="J135" s="87">
        <f>+SUM([1]DataEx!FI311)</f>
        <v>3132271.9408333339</v>
      </c>
      <c r="K135" s="87">
        <f>+SUM([1]DataEx!FJ311)</f>
        <v>3070265.2508333339</v>
      </c>
      <c r="L135" s="87">
        <f>+SUM([1]DataEx!FK311)</f>
        <v>3309652.560833334</v>
      </c>
      <c r="M135" s="87">
        <f>+SUM([1]DataEx!FL311)</f>
        <v>4122049.5508333351</v>
      </c>
      <c r="N135" s="87">
        <f>+SUM([1]DataEx!FM311)</f>
        <v>3027649.6708333334</v>
      </c>
      <c r="O135" s="87">
        <f>+SUM([1]DataEx!FN311)</f>
        <v>2986649.6408333336</v>
      </c>
      <c r="P135" s="87">
        <f>+SUM([1]DataEx!FO311)</f>
        <v>2977759.6208333336</v>
      </c>
      <c r="Q135" s="87">
        <f>+SUM([1]DataEx!FP311)</f>
        <v>3014504.6508333334</v>
      </c>
      <c r="R135" s="87">
        <f>+SUM([1]DataEx!FQ311)</f>
        <v>2914612.7408333337</v>
      </c>
      <c r="S135" s="419">
        <f t="shared" si="20"/>
        <v>41196323.400000006</v>
      </c>
      <c r="T135" s="432">
        <f t="shared" si="21"/>
        <v>8.5521005169085142E-3</v>
      </c>
    </row>
    <row r="136" spans="1:20">
      <c r="A136" s="116" t="str">
        <f t="shared" si="17"/>
        <v>440p</v>
      </c>
      <c r="B136" s="551" t="str">
        <f>+VLOOKUP(LEFT($A136,LEN(A136)-1)*1,[1]Master!$D$27:$G$225,4,FALSE)</f>
        <v>Kapitalni izdaci u tekućem budžetu</v>
      </c>
      <c r="C136" s="552"/>
      <c r="D136" s="552"/>
      <c r="E136" s="552"/>
      <c r="F136" s="552"/>
      <c r="G136" s="87">
        <f>+SUM([1]DataEx!FF369)</f>
        <v>4812459.1475000009</v>
      </c>
      <c r="H136" s="87">
        <f>+SUM([1]DataEx!FG369)</f>
        <v>5271044.0675000008</v>
      </c>
      <c r="I136" s="87">
        <f>+SUM([1]DataEx!FH369)</f>
        <v>5043677.4375000009</v>
      </c>
      <c r="J136" s="87">
        <f>+SUM([1]DataEx!FI369)</f>
        <v>5031733.3975000009</v>
      </c>
      <c r="K136" s="87">
        <f>+SUM([1]DataEx!FJ369)</f>
        <v>4720622.4975000015</v>
      </c>
      <c r="L136" s="87">
        <f>+SUM([1]DataEx!FK369)</f>
        <v>4690580.477500001</v>
      </c>
      <c r="M136" s="87">
        <f>+SUM([1]DataEx!FL369)</f>
        <v>5014205.3275000015</v>
      </c>
      <c r="N136" s="87">
        <f>+SUM([1]DataEx!FM369)</f>
        <v>4967667.1475000018</v>
      </c>
      <c r="O136" s="87">
        <f>+SUM([1]DataEx!FN369)</f>
        <v>4972709.1475000018</v>
      </c>
      <c r="P136" s="87">
        <f>+SUM([1]DataEx!FO369)</f>
        <v>4947709.1475000018</v>
      </c>
      <c r="Q136" s="87">
        <f>+SUM([1]DataEx!FP369)</f>
        <v>4786209.1475000018</v>
      </c>
      <c r="R136" s="87">
        <f>+SUM([1]DataEx!FQ369)</f>
        <v>4798442.6775000012</v>
      </c>
      <c r="S136" s="419">
        <f t="shared" si="20"/>
        <v>59057059.620000012</v>
      </c>
      <c r="T136" s="432">
        <f t="shared" si="21"/>
        <v>1.2259878271158998E-2</v>
      </c>
    </row>
    <row r="137" spans="1:20">
      <c r="A137" s="116" t="str">
        <f t="shared" si="17"/>
        <v>42p</v>
      </c>
      <c r="B137" s="570" t="str">
        <f>+VLOOKUP(LEFT($A137,LEN(A137)-1)*1,[1]Master!$D$27:$G$225,4,FALSE)</f>
        <v>Transferi za socijalnu zaštitu</v>
      </c>
      <c r="C137" s="571"/>
      <c r="D137" s="571"/>
      <c r="E137" s="571"/>
      <c r="F137" s="571"/>
      <c r="G137" s="84">
        <f t="shared" ref="G137:R137" si="26">+SUM(G138:G142)</f>
        <v>46204849.909999982</v>
      </c>
      <c r="H137" s="84">
        <f t="shared" si="26"/>
        <v>46206149.810000002</v>
      </c>
      <c r="I137" s="84">
        <f t="shared" si="26"/>
        <v>46206149.810000002</v>
      </c>
      <c r="J137" s="84">
        <f t="shared" si="26"/>
        <v>46206149.810000002</v>
      </c>
      <c r="K137" s="84">
        <f t="shared" si="26"/>
        <v>46206149.810000002</v>
      </c>
      <c r="L137" s="84">
        <f t="shared" si="26"/>
        <v>46206149.810000002</v>
      </c>
      <c r="M137" s="84">
        <f t="shared" si="26"/>
        <v>46206149.810000002</v>
      </c>
      <c r="N137" s="84">
        <f t="shared" si="26"/>
        <v>46206149.810000002</v>
      </c>
      <c r="O137" s="84">
        <f t="shared" si="26"/>
        <v>46206149.810000002</v>
      </c>
      <c r="P137" s="84">
        <f t="shared" si="26"/>
        <v>47329512.010000005</v>
      </c>
      <c r="Q137" s="84">
        <f t="shared" si="26"/>
        <v>47329512.010000005</v>
      </c>
      <c r="R137" s="84">
        <f t="shared" si="26"/>
        <v>47329512.010000005</v>
      </c>
      <c r="S137" s="420">
        <f t="shared" si="20"/>
        <v>557842584.41999996</v>
      </c>
      <c r="T137" s="433">
        <f t="shared" si="21"/>
        <v>0.11580465101824748</v>
      </c>
    </row>
    <row r="138" spans="1:20">
      <c r="A138" s="116" t="str">
        <f t="shared" si="17"/>
        <v>421p</v>
      </c>
      <c r="B138" s="551" t="str">
        <f>+VLOOKUP(LEFT($A138,LEN(A138)-1)*1,[1]Master!$D$27:$G$225,4,FALSE)</f>
        <v>Prava iz oblasti socijalne zaštite</v>
      </c>
      <c r="C138" s="552"/>
      <c r="D138" s="552"/>
      <c r="E138" s="552"/>
      <c r="F138" s="552"/>
      <c r="G138" s="87">
        <f>SUM([1]DataEx!FF322)</f>
        <v>6747975.0000000028</v>
      </c>
      <c r="H138" s="87">
        <f>SUM([1]DataEx!FG322)</f>
        <v>6749275.0000000028</v>
      </c>
      <c r="I138" s="87">
        <f>SUM([1]DataEx!FH322)</f>
        <v>6749275.0000000028</v>
      </c>
      <c r="J138" s="87">
        <f>SUM([1]DataEx!FI322)</f>
        <v>6749275.0000000028</v>
      </c>
      <c r="K138" s="87">
        <f>SUM([1]DataEx!FJ322)</f>
        <v>6749275.0000000028</v>
      </c>
      <c r="L138" s="87">
        <f>SUM([1]DataEx!FK322)</f>
        <v>6749275.0000000028</v>
      </c>
      <c r="M138" s="87">
        <f>SUM([1]DataEx!FL322)</f>
        <v>6749275.0000000028</v>
      </c>
      <c r="N138" s="87">
        <f>SUM([1]DataEx!FM322)</f>
        <v>6749275.0000000028</v>
      </c>
      <c r="O138" s="87">
        <f>SUM([1]DataEx!FN322)</f>
        <v>6749275.0000000028</v>
      </c>
      <c r="P138" s="87">
        <f>SUM([1]DataEx!FO322)</f>
        <v>6749275.0000000028</v>
      </c>
      <c r="Q138" s="87">
        <f>SUM([1]DataEx!FP322)</f>
        <v>6749275.0000000028</v>
      </c>
      <c r="R138" s="87">
        <f>SUM([1]DataEx!FQ322)</f>
        <v>6749275.0000000028</v>
      </c>
      <c r="S138" s="419">
        <f t="shared" si="20"/>
        <v>80990000.000000015</v>
      </c>
      <c r="T138" s="432">
        <f t="shared" si="21"/>
        <v>1.6813020281912356E-2</v>
      </c>
    </row>
    <row r="139" spans="1:20">
      <c r="A139" s="116" t="str">
        <f t="shared" si="17"/>
        <v>422p</v>
      </c>
      <c r="B139" s="551" t="str">
        <f>+VLOOKUP(LEFT($A139,LEN(A139)-1)*1,[1]Master!$D$27:$G$225,4,FALSE)</f>
        <v>Sredstva za tehnološke viškove</v>
      </c>
      <c r="C139" s="552"/>
      <c r="D139" s="552"/>
      <c r="E139" s="552"/>
      <c r="F139" s="552"/>
      <c r="G139" s="87">
        <f>SUM([1]DataEx!FF330)</f>
        <v>1236031.8000000014</v>
      </c>
      <c r="H139" s="87">
        <f>SUM([1]DataEx!FG330)</f>
        <v>1236031.8699999999</v>
      </c>
      <c r="I139" s="87">
        <f>SUM([1]DataEx!FH330)</f>
        <v>1236031.8699999999</v>
      </c>
      <c r="J139" s="87">
        <f>SUM([1]DataEx!FI330)</f>
        <v>1236031.8699999999</v>
      </c>
      <c r="K139" s="87">
        <f>SUM([1]DataEx!FJ330)</f>
        <v>1236031.8699999999</v>
      </c>
      <c r="L139" s="87">
        <f>SUM([1]DataEx!FK330)</f>
        <v>1236031.8699999999</v>
      </c>
      <c r="M139" s="87">
        <f>SUM([1]DataEx!FL330)</f>
        <v>1236031.8699999999</v>
      </c>
      <c r="N139" s="87">
        <f>SUM([1]DataEx!FM330)</f>
        <v>1236031.8699999999</v>
      </c>
      <c r="O139" s="87">
        <f>SUM([1]DataEx!FN330)</f>
        <v>1236031.8699999999</v>
      </c>
      <c r="P139" s="87">
        <f>SUM([1]DataEx!FO330)</f>
        <v>2359394.0699999998</v>
      </c>
      <c r="Q139" s="87">
        <f>SUM([1]DataEx!FP330)</f>
        <v>2359394.0699999998</v>
      </c>
      <c r="R139" s="87">
        <f>SUM([1]DataEx!FQ330)</f>
        <v>2359394.0699999998</v>
      </c>
      <c r="S139" s="419">
        <f t="shared" si="20"/>
        <v>18202468.969999999</v>
      </c>
      <c r="T139" s="432">
        <f t="shared" si="21"/>
        <v>3.7787193477403416E-3</v>
      </c>
    </row>
    <row r="140" spans="1:20">
      <c r="A140" s="116" t="str">
        <f t="shared" si="17"/>
        <v>423p</v>
      </c>
      <c r="B140" s="551" t="str">
        <f>+VLOOKUP(LEFT($A140,LEN(A140)-1)*1,[1]Master!$D$27:$G$225,4,FALSE)</f>
        <v>Prava iz oblasti penzijskog i invalidskog osiguranja</v>
      </c>
      <c r="C140" s="552"/>
      <c r="D140" s="552"/>
      <c r="E140" s="552"/>
      <c r="F140" s="552"/>
      <c r="G140" s="87">
        <f>SUM([1]DataEx!FF336)</f>
        <v>35752084.619999975</v>
      </c>
      <c r="H140" s="87">
        <f>SUM([1]DataEx!FG336)</f>
        <v>35752084.530000001</v>
      </c>
      <c r="I140" s="87">
        <f>SUM([1]DataEx!FH336)</f>
        <v>35752084.530000001</v>
      </c>
      <c r="J140" s="87">
        <f>SUM([1]DataEx!FI336)</f>
        <v>35752084.530000001</v>
      </c>
      <c r="K140" s="87">
        <f>SUM([1]DataEx!FJ336)</f>
        <v>35752084.530000001</v>
      </c>
      <c r="L140" s="87">
        <f>SUM([1]DataEx!FK336)</f>
        <v>35752084.530000001</v>
      </c>
      <c r="M140" s="87">
        <f>SUM([1]DataEx!FL336)</f>
        <v>35752084.530000001</v>
      </c>
      <c r="N140" s="87">
        <f>SUM([1]DataEx!FM336)</f>
        <v>35752084.530000001</v>
      </c>
      <c r="O140" s="87">
        <f>SUM([1]DataEx!FN336)</f>
        <v>35752084.530000001</v>
      </c>
      <c r="P140" s="87">
        <f>SUM([1]DataEx!FO336)</f>
        <v>35752084.530000001</v>
      </c>
      <c r="Q140" s="87">
        <f>SUM([1]DataEx!FP336)</f>
        <v>35752084.530000001</v>
      </c>
      <c r="R140" s="87">
        <f>SUM([1]DataEx!FQ336)</f>
        <v>35752084.530000001</v>
      </c>
      <c r="S140" s="419">
        <f t="shared" si="20"/>
        <v>429025014.44999993</v>
      </c>
      <c r="T140" s="432">
        <f t="shared" si="21"/>
        <v>8.9062924674596727E-2</v>
      </c>
    </row>
    <row r="141" spans="1:20">
      <c r="A141" s="116" t="str">
        <f t="shared" si="17"/>
        <v>424p</v>
      </c>
      <c r="B141" s="551" t="str">
        <f>+VLOOKUP(LEFT($A141,LEN(A141)-1)*1,[1]Master!$D$27:$G$225,4,FALSE)</f>
        <v>Ostala prava iz oblasti zdravstvene zaštite</v>
      </c>
      <c r="C141" s="552"/>
      <c r="D141" s="552"/>
      <c r="E141" s="552"/>
      <c r="F141" s="552"/>
      <c r="G141" s="87">
        <f>SUM([1]DataEx!FF344)</f>
        <v>1583341.7399999984</v>
      </c>
      <c r="H141" s="87">
        <f>SUM([1]DataEx!FG344)</f>
        <v>1583341.6600000001</v>
      </c>
      <c r="I141" s="87">
        <f>SUM([1]DataEx!FH344)</f>
        <v>1583341.6600000001</v>
      </c>
      <c r="J141" s="87">
        <f>SUM([1]DataEx!FI344)</f>
        <v>1583341.6600000001</v>
      </c>
      <c r="K141" s="87">
        <f>SUM([1]DataEx!FJ344)</f>
        <v>1583341.6600000001</v>
      </c>
      <c r="L141" s="87">
        <f>SUM([1]DataEx!FK344)</f>
        <v>1583341.6600000001</v>
      </c>
      <c r="M141" s="87">
        <f>SUM([1]DataEx!FL344)</f>
        <v>1583341.6600000001</v>
      </c>
      <c r="N141" s="87">
        <f>SUM([1]DataEx!FM344)</f>
        <v>1583341.6600000001</v>
      </c>
      <c r="O141" s="87">
        <f>SUM([1]DataEx!FN344)</f>
        <v>1583341.6600000001</v>
      </c>
      <c r="P141" s="87">
        <f>SUM([1]DataEx!FO344)</f>
        <v>1583341.6600000001</v>
      </c>
      <c r="Q141" s="87">
        <f>SUM([1]DataEx!FP344)</f>
        <v>1583341.6600000001</v>
      </c>
      <c r="R141" s="87">
        <f>SUM([1]DataEx!FQ344)</f>
        <v>1583341.6600000001</v>
      </c>
      <c r="S141" s="419">
        <f t="shared" si="20"/>
        <v>19000100</v>
      </c>
      <c r="T141" s="432">
        <f t="shared" si="21"/>
        <v>3.9443025886944424E-3</v>
      </c>
    </row>
    <row r="142" spans="1:20">
      <c r="A142" s="116" t="str">
        <f t="shared" si="17"/>
        <v>425p</v>
      </c>
      <c r="B142" s="551" t="str">
        <f>+VLOOKUP(LEFT($A142,LEN(A142)-1)*1,[1]Master!$D$27:$G$225,4,FALSE)</f>
        <v>Ostala prava iz zdravstvenog osiguranja</v>
      </c>
      <c r="C142" s="552"/>
      <c r="D142" s="552"/>
      <c r="E142" s="552"/>
      <c r="F142" s="552"/>
      <c r="G142" s="87">
        <f>SUM([1]DataEx!FF346)</f>
        <v>885416.75</v>
      </c>
      <c r="H142" s="87">
        <f>SUM([1]DataEx!FG346)</f>
        <v>885416.75</v>
      </c>
      <c r="I142" s="87">
        <f>SUM([1]DataEx!FH346)</f>
        <v>885416.75</v>
      </c>
      <c r="J142" s="87">
        <f>SUM([1]DataEx!FI346)</f>
        <v>885416.75</v>
      </c>
      <c r="K142" s="87">
        <f>SUM([1]DataEx!FJ346)</f>
        <v>885416.75</v>
      </c>
      <c r="L142" s="87">
        <f>SUM([1]DataEx!FK346)</f>
        <v>885416.75</v>
      </c>
      <c r="M142" s="87">
        <f>SUM([1]DataEx!FL346)</f>
        <v>885416.75</v>
      </c>
      <c r="N142" s="87">
        <f>SUM([1]DataEx!FM346)</f>
        <v>885416.75</v>
      </c>
      <c r="O142" s="87">
        <f>SUM([1]DataEx!FN346)</f>
        <v>885416.75</v>
      </c>
      <c r="P142" s="87">
        <f>SUM([1]DataEx!FO346)</f>
        <v>885416.75</v>
      </c>
      <c r="Q142" s="87">
        <f>SUM([1]DataEx!FP346)</f>
        <v>885416.75</v>
      </c>
      <c r="R142" s="87">
        <f>SUM([1]DataEx!FQ346)</f>
        <v>885416.75</v>
      </c>
      <c r="S142" s="419">
        <f t="shared" si="20"/>
        <v>10625001</v>
      </c>
      <c r="T142" s="432">
        <f t="shared" si="21"/>
        <v>2.2056841253036059E-3</v>
      </c>
    </row>
    <row r="143" spans="1:20">
      <c r="A143" s="116" t="str">
        <f t="shared" si="17"/>
        <v>43p</v>
      </c>
      <c r="B143" s="576" t="str">
        <f>+VLOOKUP(LEFT($A143,LEN(A143)-1)*1,[1]Master!$D$27:$G$225,4,FALSE)</f>
        <v xml:space="preserve">Transferi institucijama, pojedincima, nevladinom i javnom sektoru </v>
      </c>
      <c r="C143" s="577"/>
      <c r="D143" s="577"/>
      <c r="E143" s="577"/>
      <c r="F143" s="577"/>
      <c r="G143" s="83">
        <f>SUM([1]DataEx!FF350)</f>
        <v>20338750.958333332</v>
      </c>
      <c r="H143" s="83">
        <f>SUM([1]DataEx!FG350)</f>
        <v>22018439.158333331</v>
      </c>
      <c r="I143" s="83">
        <f>SUM([1]DataEx!FH350)</f>
        <v>17975691.918333333</v>
      </c>
      <c r="J143" s="83">
        <f>SUM([1]DataEx!FI350)</f>
        <v>15972358.598333333</v>
      </c>
      <c r="K143" s="83">
        <f>SUM([1]DataEx!FJ350)</f>
        <v>15993608.598333333</v>
      </c>
      <c r="L143" s="83">
        <f>SUM([1]DataEx!FK350)</f>
        <v>16020602.668333333</v>
      </c>
      <c r="M143" s="83">
        <f>SUM([1]DataEx!FL350)</f>
        <v>22848909.595000003</v>
      </c>
      <c r="N143" s="83">
        <f>SUM([1]DataEx!FM350)</f>
        <v>17972208.524999999</v>
      </c>
      <c r="O143" s="83">
        <f>SUM([1]DataEx!FN350)</f>
        <v>17992208.524999999</v>
      </c>
      <c r="P143" s="83">
        <f>SUM([1]DataEx!FO350)</f>
        <v>17923875.184999999</v>
      </c>
      <c r="Q143" s="83">
        <f>SUM([1]DataEx!FP350)</f>
        <v>17866375.204999998</v>
      </c>
      <c r="R143" s="83">
        <f>SUM([1]DataEx!FQ350)</f>
        <v>18024758.024999999</v>
      </c>
      <c r="S143" s="420">
        <f>+SUM(G143:R143)</f>
        <v>220947786.96000001</v>
      </c>
      <c r="T143" s="433">
        <f t="shared" si="21"/>
        <v>4.5867386385999874E-2</v>
      </c>
    </row>
    <row r="144" spans="1:20">
      <c r="A144" s="116" t="str">
        <f t="shared" si="17"/>
        <v>44p</v>
      </c>
      <c r="B144" s="576" t="str">
        <f>+VLOOKUP(LEFT($A144,LEN(A144)-1)*1,[1]Master!$D$27:$G$225,4,FALSE)</f>
        <v>Kapitalni budžet</v>
      </c>
      <c r="C144" s="577"/>
      <c r="D144" s="577"/>
      <c r="E144" s="577"/>
      <c r="F144" s="577"/>
      <c r="G144" s="83">
        <f>SUM([1]DataEx!FF368)</f>
        <v>26743749.989999995</v>
      </c>
      <c r="H144" s="83">
        <f>SUM([1]DataEx!FG368)</f>
        <v>26743749.989999995</v>
      </c>
      <c r="I144" s="83">
        <f>SUM([1]DataEx!FH368)</f>
        <v>26743749.989999995</v>
      </c>
      <c r="J144" s="83">
        <f>SUM([1]DataEx!FI368)</f>
        <v>26743749.989999995</v>
      </c>
      <c r="K144" s="83">
        <f>SUM([1]DataEx!FJ368)</f>
        <v>26743749.989999995</v>
      </c>
      <c r="L144" s="83">
        <f>SUM([1]DataEx!FK368)</f>
        <v>26743749.989999995</v>
      </c>
      <c r="M144" s="83">
        <f>SUM([1]DataEx!FL368)</f>
        <v>26743749.989999995</v>
      </c>
      <c r="N144" s="83">
        <f>SUM([1]DataEx!FM368)</f>
        <v>26743749.989999995</v>
      </c>
      <c r="O144" s="83">
        <f>SUM([1]DataEx!FN368)</f>
        <v>26743749.989999995</v>
      </c>
      <c r="P144" s="83">
        <f>SUM([1]DataEx!FO368)</f>
        <v>26743749.989999995</v>
      </c>
      <c r="Q144" s="83">
        <f>SUM([1]DataEx!FP368)</f>
        <v>14243749.989999998</v>
      </c>
      <c r="R144" s="83">
        <f>SUM([1]DataEx!FQ368)</f>
        <v>14243750.109999999</v>
      </c>
      <c r="S144" s="420">
        <f t="shared" si="20"/>
        <v>295925000</v>
      </c>
      <c r="T144" s="433">
        <f t="shared" si="21"/>
        <v>6.1432189491602833E-2</v>
      </c>
    </row>
    <row r="145" spans="1:20">
      <c r="A145" s="116" t="str">
        <f t="shared" si="17"/>
        <v>451p</v>
      </c>
      <c r="B145" s="572" t="str">
        <f>+VLOOKUP(LEFT($A145,LEN(A145)-1)*1,[1]Master!$D$27:$G$225,4,FALSE)</f>
        <v>Pozajmice i krediti</v>
      </c>
      <c r="C145" s="573"/>
      <c r="D145" s="573"/>
      <c r="E145" s="573"/>
      <c r="F145" s="573"/>
      <c r="G145" s="87">
        <f>SUM([1]DataEx!FF379)</f>
        <v>190000.08333333334</v>
      </c>
      <c r="H145" s="87">
        <f>SUM([1]DataEx!FG379)</f>
        <v>190000.08333333334</v>
      </c>
      <c r="I145" s="87">
        <f>SUM([1]DataEx!FH379)</f>
        <v>190000.08333333334</v>
      </c>
      <c r="J145" s="87">
        <f>SUM([1]DataEx!FI379)</f>
        <v>190000.08333333334</v>
      </c>
      <c r="K145" s="87">
        <f>SUM([1]DataEx!FJ379)</f>
        <v>190000.08333333334</v>
      </c>
      <c r="L145" s="87">
        <f>SUM([1]DataEx!FK379)</f>
        <v>190000.08333333334</v>
      </c>
      <c r="M145" s="87">
        <f>SUM([1]DataEx!FL379)</f>
        <v>190000.08333333334</v>
      </c>
      <c r="N145" s="87">
        <f>SUM([1]DataEx!FM379)</f>
        <v>190000.08333333334</v>
      </c>
      <c r="O145" s="87">
        <f>SUM([1]DataEx!FN379)</f>
        <v>190000.08333333334</v>
      </c>
      <c r="P145" s="87">
        <f>SUM([1]DataEx!FO379)</f>
        <v>190000.08333333334</v>
      </c>
      <c r="Q145" s="87">
        <f>SUM([1]DataEx!FP379)</f>
        <v>190000.08333333334</v>
      </c>
      <c r="R145" s="87">
        <f>SUM([1]DataEx!FQ379)</f>
        <v>190000.08333333334</v>
      </c>
      <c r="S145" s="419">
        <f t="shared" si="20"/>
        <v>2280000.9999999995</v>
      </c>
      <c r="T145" s="432">
        <f t="shared" si="21"/>
        <v>4.7331402711174765E-4</v>
      </c>
    </row>
    <row r="146" spans="1:20">
      <c r="A146" s="116" t="str">
        <f t="shared" si="17"/>
        <v>47p</v>
      </c>
      <c r="B146" s="572" t="str">
        <f>+VLOOKUP(LEFT($A146,LEN(A146)-1)*1,[1]Master!$D$27:$G$225,4,FALSE)</f>
        <v>Rezerve</v>
      </c>
      <c r="C146" s="573"/>
      <c r="D146" s="573"/>
      <c r="E146" s="573"/>
      <c r="F146" s="573"/>
      <c r="G146" s="87">
        <f>SUM([1]DataEx!FF394)</f>
        <v>1650583.3333333333</v>
      </c>
      <c r="H146" s="87">
        <f>SUM([1]DataEx!FG394)</f>
        <v>1843583.3333333333</v>
      </c>
      <c r="I146" s="87">
        <f>SUM([1]DataEx!FH394)</f>
        <v>1650583.3333333333</v>
      </c>
      <c r="J146" s="87">
        <f>SUM([1]DataEx!FI394)</f>
        <v>1650583.3333333333</v>
      </c>
      <c r="K146" s="87">
        <f>SUM([1]DataEx!FJ394)</f>
        <v>1650583.3333333333</v>
      </c>
      <c r="L146" s="87">
        <f>SUM([1]DataEx!FK394)</f>
        <v>1650583.3333333333</v>
      </c>
      <c r="M146" s="87">
        <f>SUM([1]DataEx!FL394)</f>
        <v>4650583.3333333302</v>
      </c>
      <c r="N146" s="87">
        <f>SUM([1]DataEx!FM394)</f>
        <v>1650583.3333333333</v>
      </c>
      <c r="O146" s="87">
        <f>SUM([1]DataEx!FN394)</f>
        <v>1650583.3333333333</v>
      </c>
      <c r="P146" s="87">
        <f>SUM([1]DataEx!FO394)</f>
        <v>2317250</v>
      </c>
      <c r="Q146" s="87">
        <f>SUM([1]DataEx!FP394)</f>
        <v>2317250</v>
      </c>
      <c r="R146" s="87">
        <f>SUM([1]DataEx!FQ394)</f>
        <v>2317250</v>
      </c>
      <c r="S146" s="419">
        <f t="shared" si="20"/>
        <v>24999999.999999996</v>
      </c>
      <c r="T146" s="432">
        <f t="shared" si="21"/>
        <v>5.1898445122584118E-3</v>
      </c>
    </row>
    <row r="147" spans="1:20">
      <c r="A147" s="116" t="str">
        <f t="shared" si="17"/>
        <v>462p</v>
      </c>
      <c r="B147" s="572" t="str">
        <f>+VLOOKUP(LEFT($A147,LEN(A147)-1)*1,[1]Master!$D$27:$G$225,4,FALSE)</f>
        <v>Otplata garancija</v>
      </c>
      <c r="C147" s="573"/>
      <c r="D147" s="573"/>
      <c r="E147" s="573"/>
      <c r="F147" s="573"/>
      <c r="G147" s="87">
        <f>SUM([1]DataEx!FF390)</f>
        <v>2253720.0299999998</v>
      </c>
      <c r="H147" s="87">
        <f>SUM([1]DataEx!FG390)</f>
        <v>0</v>
      </c>
      <c r="I147" s="87">
        <f>SUM([1]DataEx!FH390)</f>
        <v>7180952.3800000008</v>
      </c>
      <c r="J147" s="87">
        <f>SUM([1]DataEx!FI390)</f>
        <v>0</v>
      </c>
      <c r="K147" s="87">
        <f>SUM([1]DataEx!FJ390)</f>
        <v>0</v>
      </c>
      <c r="L147" s="87">
        <f>SUM([1]DataEx!FK390)</f>
        <v>0</v>
      </c>
      <c r="M147" s="87">
        <f>SUM([1]DataEx!FL390)</f>
        <v>0</v>
      </c>
      <c r="N147" s="87">
        <f>SUM([1]DataEx!FM390)</f>
        <v>0</v>
      </c>
      <c r="O147" s="87">
        <f>SUM([1]DataEx!FN390)</f>
        <v>0</v>
      </c>
      <c r="P147" s="87">
        <f>SUM([1]DataEx!FO390)</f>
        <v>0</v>
      </c>
      <c r="Q147" s="87">
        <f>SUM([1]DataEx!FP390)</f>
        <v>0</v>
      </c>
      <c r="R147" s="87">
        <f>SUM([1]DataEx!FQ390)</f>
        <v>0</v>
      </c>
      <c r="S147" s="419">
        <f t="shared" si="20"/>
        <v>9434672.4100000001</v>
      </c>
      <c r="T147" s="432">
        <f t="shared" si="21"/>
        <v>1.9585793132797743E-3</v>
      </c>
    </row>
    <row r="148" spans="1:20">
      <c r="A148" s="117" t="str">
        <f>+CONCATENATE(A53,"p")</f>
        <v>4630p</v>
      </c>
      <c r="B148" s="572" t="str">
        <f>+VLOOKUP(LEFT($A148,LEN(A148)-1)*1,[1]Master!$D$27:$G$225,4,FALSE)</f>
        <v>Otplata obaveza iz prethodnih godina</v>
      </c>
      <c r="C148" s="573"/>
      <c r="D148" s="573"/>
      <c r="E148" s="573"/>
      <c r="F148" s="573"/>
      <c r="G148" s="96">
        <f>SUM([1]DataEx!FF393)</f>
        <v>1281814.4500000002</v>
      </c>
      <c r="H148" s="96">
        <f>SUM([1]DataEx!FG393)</f>
        <v>1266814.4500000002</v>
      </c>
      <c r="I148" s="96">
        <f>SUM([1]DataEx!FH393)</f>
        <v>1451704.4</v>
      </c>
      <c r="J148" s="96">
        <f>SUM([1]DataEx!FI393)</f>
        <v>1544149.3599999999</v>
      </c>
      <c r="K148" s="96">
        <f>SUM([1]DataEx!FJ393)</f>
        <v>1677270.12</v>
      </c>
      <c r="L148" s="96">
        <f>SUM([1]DataEx!FK393)</f>
        <v>1669874.52</v>
      </c>
      <c r="M148" s="96">
        <f>SUM([1]DataEx!FL393)</f>
        <v>1839973.2600000002</v>
      </c>
      <c r="N148" s="96">
        <f>SUM([1]DataEx!FM393)</f>
        <v>1832577.67</v>
      </c>
      <c r="O148" s="96">
        <f>SUM([1]DataEx!FN393)</f>
        <v>1610709.73</v>
      </c>
      <c r="P148" s="96">
        <f>SUM([1]DataEx!FO393)</f>
        <v>1374050.6099999999</v>
      </c>
      <c r="Q148" s="96">
        <f>SUM([1]DataEx!FP393)</f>
        <v>1448006.5899999999</v>
      </c>
      <c r="R148" s="96">
        <f>SUM([1]DataEx!FQ393)</f>
        <v>1533053.84</v>
      </c>
      <c r="S148" s="424">
        <f>+SUM(G148:R148)</f>
        <v>18529999</v>
      </c>
      <c r="T148" s="437">
        <f>+S148/$T$7</f>
        <v>3.8467125448921552E-3</v>
      </c>
    </row>
    <row r="149" spans="1:20" ht="13.5" thickBot="1">
      <c r="A149" s="116"/>
      <c r="B149" s="586" t="s">
        <v>688</v>
      </c>
      <c r="C149" s="587"/>
      <c r="D149" s="587"/>
      <c r="E149" s="587"/>
      <c r="F149" s="587"/>
      <c r="G149" s="87">
        <f>SUM([1]DataEx!FF382)</f>
        <v>0</v>
      </c>
      <c r="H149" s="87">
        <f>SUM([1]DataEx!FG382)</f>
        <v>0</v>
      </c>
      <c r="I149" s="87">
        <f>SUM([1]DataEx!FH382)</f>
        <v>0</v>
      </c>
      <c r="J149" s="87">
        <f>SUM([1]DataEx!FI382)</f>
        <v>0</v>
      </c>
      <c r="K149" s="87">
        <f>SUM([1]DataEx!FJ382)</f>
        <v>0</v>
      </c>
      <c r="L149" s="87">
        <f>SUM([1]DataEx!FK382)</f>
        <v>0</v>
      </c>
      <c r="M149" s="87">
        <f>SUM([1]DataEx!FL382)</f>
        <v>0</v>
      </c>
      <c r="N149" s="87">
        <f>SUM([1]DataEx!FM382)</f>
        <v>0</v>
      </c>
      <c r="O149" s="87">
        <f>SUM([1]DataEx!FN382)</f>
        <v>0</v>
      </c>
      <c r="P149" s="87">
        <f>SUM([1]DataEx!FO382)</f>
        <v>0</v>
      </c>
      <c r="Q149" s="87">
        <f>SUM([1]DataEx!FP382)</f>
        <v>0</v>
      </c>
      <c r="R149" s="87">
        <f>SUM([1]DataEx!FQ382)</f>
        <v>0</v>
      </c>
      <c r="S149" s="410">
        <f>SUM(G149:R149)</f>
        <v>0</v>
      </c>
      <c r="T149" s="395">
        <f t="shared" si="21"/>
        <v>0</v>
      </c>
    </row>
    <row r="150" spans="1:20" ht="13.5" thickBot="1">
      <c r="A150" s="117" t="str">
        <f>+CONCATENATE(A55,"p")</f>
        <v>1000p</v>
      </c>
      <c r="B150" s="574" t="str">
        <f>+VLOOKUP(LEFT($A150,LEN(A150)-1)*1,[1]Master!$D$27:$G$225,4,FALSE)</f>
        <v>Suficit / deficit</v>
      </c>
      <c r="C150" s="575"/>
      <c r="D150" s="575"/>
      <c r="E150" s="575"/>
      <c r="F150" s="575"/>
      <c r="G150" s="93">
        <f t="shared" ref="G150:R150" si="27">+G105-G124</f>
        <v>-62417951.607499987</v>
      </c>
      <c r="H150" s="93">
        <f t="shared" si="27"/>
        <v>-46574191.55749999</v>
      </c>
      <c r="I150" s="93">
        <f t="shared" si="27"/>
        <v>-48206287.017500013</v>
      </c>
      <c r="J150" s="93">
        <f t="shared" si="27"/>
        <v>-7552535.5874999762</v>
      </c>
      <c r="K150" s="93">
        <f t="shared" si="27"/>
        <v>-23536603.497500032</v>
      </c>
      <c r="L150" s="93">
        <f t="shared" si="27"/>
        <v>-15244934.667500019</v>
      </c>
      <c r="M150" s="93">
        <f t="shared" si="27"/>
        <v>-9956542.8029392064</v>
      </c>
      <c r="N150" s="93">
        <f t="shared" si="27"/>
        <v>7106786.3305667937</v>
      </c>
      <c r="O150" s="93">
        <f t="shared" si="27"/>
        <v>-9808009.6425497532</v>
      </c>
      <c r="P150" s="93">
        <f t="shared" si="27"/>
        <v>29894513.576703846</v>
      </c>
      <c r="Q150" s="93">
        <f t="shared" si="27"/>
        <v>-3563061.4788611233</v>
      </c>
      <c r="R150" s="93">
        <f t="shared" si="27"/>
        <v>47260753.315640002</v>
      </c>
      <c r="S150" s="425">
        <f t="shared" si="20"/>
        <v>-142598064.63643947</v>
      </c>
      <c r="T150" s="438">
        <f t="shared" si="21"/>
        <v>-2.9602471328483832E-2</v>
      </c>
    </row>
    <row r="151" spans="1:20" ht="13.5" thickBot="1">
      <c r="A151" s="117" t="str">
        <f>+CONCATENATE(A56,"p")</f>
        <v>1001p</v>
      </c>
      <c r="B151" s="580" t="str">
        <f>+VLOOKUP(LEFT($A151,LEN(A151)-1)*1,[1]Master!$D$27:$G$225,4,FALSE)</f>
        <v>Primarni bilans</v>
      </c>
      <c r="C151" s="581"/>
      <c r="D151" s="581"/>
      <c r="E151" s="581"/>
      <c r="F151" s="581"/>
      <c r="G151" s="94">
        <f t="shared" ref="G151:R151" si="28">+G150+G132</f>
        <v>-54437226.607499987</v>
      </c>
      <c r="H151" s="94">
        <f t="shared" si="28"/>
        <v>-45587471.597499989</v>
      </c>
      <c r="I151" s="94">
        <f t="shared" si="28"/>
        <v>-20104787.917500012</v>
      </c>
      <c r="J151" s="94">
        <f t="shared" si="28"/>
        <v>10947196.512500025</v>
      </c>
      <c r="K151" s="94">
        <f t="shared" si="28"/>
        <v>-9490767.2275000308</v>
      </c>
      <c r="L151" s="94">
        <f t="shared" si="28"/>
        <v>-13271132.007500019</v>
      </c>
      <c r="M151" s="94">
        <f t="shared" si="28"/>
        <v>-1192067.0129392073</v>
      </c>
      <c r="N151" s="94">
        <f t="shared" si="28"/>
        <v>8403992.4705667943</v>
      </c>
      <c r="O151" s="94">
        <f t="shared" si="28"/>
        <v>-6667683.8425497524</v>
      </c>
      <c r="P151" s="94">
        <f t="shared" si="28"/>
        <v>31215805.656703848</v>
      </c>
      <c r="Q151" s="94">
        <f t="shared" si="28"/>
        <v>4240675.8511388777</v>
      </c>
      <c r="R151" s="94">
        <f t="shared" si="28"/>
        <v>49098101.085640006</v>
      </c>
      <c r="S151" s="425">
        <f t="shared" si="20"/>
        <v>-46845364.63643948</v>
      </c>
      <c r="T151" s="438">
        <f t="shared" si="21"/>
        <v>-9.7248063433267896E-3</v>
      </c>
    </row>
    <row r="152" spans="1:20">
      <c r="A152" s="117" t="str">
        <f>+CONCATENATE(A57,"p")</f>
        <v>46p</v>
      </c>
      <c r="B152" s="570" t="str">
        <f>+VLOOKUP(LEFT($A152,LEN(A152)-1)*1,[1]Master!$D$27:$G$225,4,FALSE)</f>
        <v>Otplata dugova</v>
      </c>
      <c r="C152" s="571"/>
      <c r="D152" s="571"/>
      <c r="E152" s="571"/>
      <c r="F152" s="571"/>
      <c r="G152" s="84">
        <f t="shared" ref="G152:R152" si="29">+SUM(G153:G154)</f>
        <v>1718363.6600000001</v>
      </c>
      <c r="H152" s="84">
        <f t="shared" si="29"/>
        <v>3362692.9499999997</v>
      </c>
      <c r="I152" s="84">
        <f t="shared" si="29"/>
        <v>17620925.690000001</v>
      </c>
      <c r="J152" s="84">
        <f t="shared" si="29"/>
        <v>21217195.289999999</v>
      </c>
      <c r="K152" s="84">
        <f t="shared" si="29"/>
        <v>181489557.88</v>
      </c>
      <c r="L152" s="84">
        <f t="shared" si="29"/>
        <v>16844785.800000001</v>
      </c>
      <c r="M152" s="84">
        <f t="shared" si="29"/>
        <v>61721044.270000003</v>
      </c>
      <c r="N152" s="84">
        <f t="shared" si="29"/>
        <v>13754741.09</v>
      </c>
      <c r="O152" s="84">
        <f t="shared" si="29"/>
        <v>17831317.309999999</v>
      </c>
      <c r="P152" s="84">
        <f t="shared" si="29"/>
        <v>6151156.2299999995</v>
      </c>
      <c r="Q152" s="84">
        <f t="shared" si="29"/>
        <v>10176505.869999999</v>
      </c>
      <c r="R152" s="84">
        <f t="shared" si="29"/>
        <v>21711713.960000001</v>
      </c>
      <c r="S152" s="426">
        <f t="shared" si="20"/>
        <v>373600000</v>
      </c>
      <c r="T152" s="439">
        <f t="shared" si="21"/>
        <v>7.7557036391189715E-2</v>
      </c>
    </row>
    <row r="153" spans="1:20">
      <c r="A153" s="117" t="str">
        <f>+CONCATENATE(A58,"p")</f>
        <v>4611p</v>
      </c>
      <c r="B153" s="578" t="str">
        <f>+VLOOKUP(LEFT($A153,LEN(A153)-1)*1,[1]Master!$D$27:$G$225,4,FALSE)</f>
        <v>Otplata hartija od vrijednosti i kredita rezidentima</v>
      </c>
      <c r="C153" s="579"/>
      <c r="D153" s="579"/>
      <c r="E153" s="579"/>
      <c r="F153" s="579"/>
      <c r="G153" s="96">
        <f>SUM([1]DataEx!FF388)</f>
        <v>84944.84</v>
      </c>
      <c r="H153" s="96">
        <f>SUM([1]DataEx!FG388)</f>
        <v>835385.84</v>
      </c>
      <c r="I153" s="96">
        <f>SUM([1]DataEx!FH388)</f>
        <v>1812259.88</v>
      </c>
      <c r="J153" s="96">
        <f>SUM([1]DataEx!FI388)</f>
        <v>4541832.53</v>
      </c>
      <c r="K153" s="96">
        <f>SUM([1]DataEx!FJ388)</f>
        <v>2836722.65</v>
      </c>
      <c r="L153" s="96">
        <f>SUM([1]DataEx!FK388)</f>
        <v>7054086.1200000001</v>
      </c>
      <c r="M153" s="96">
        <f>SUM([1]DataEx!FL388)</f>
        <v>87625.45</v>
      </c>
      <c r="N153" s="96">
        <f>SUM([1]DataEx!FM388)</f>
        <v>10838080.380000001</v>
      </c>
      <c r="O153" s="96">
        <f>SUM([1]DataEx!FN388)</f>
        <v>1831359.63</v>
      </c>
      <c r="P153" s="96">
        <f>SUM([1]DataEx!FO388)</f>
        <v>1571862.21</v>
      </c>
      <c r="Q153" s="96">
        <f>SUM([1]DataEx!FP388)</f>
        <v>839459.36</v>
      </c>
      <c r="R153" s="96">
        <f>SUM([1]DataEx!FQ388)</f>
        <v>11766381.15</v>
      </c>
      <c r="S153" s="424">
        <f t="shared" si="20"/>
        <v>44100000.039999999</v>
      </c>
      <c r="T153" s="437">
        <f t="shared" si="21"/>
        <v>9.1548857279275912E-3</v>
      </c>
    </row>
    <row r="154" spans="1:20" ht="13.5" thickBot="1">
      <c r="A154" s="117" t="str">
        <f>+CONCATENATE(A59,"p")</f>
        <v>4612p</v>
      </c>
      <c r="B154" s="572" t="str">
        <f>+VLOOKUP(LEFT($A154,LEN(A154)-1)*1,[1]Master!$D$27:$G$225,4,FALSE)</f>
        <v>Otplata hartija od vrijednosti i kredita nerezidentima</v>
      </c>
      <c r="C154" s="573"/>
      <c r="D154" s="573"/>
      <c r="E154" s="573"/>
      <c r="F154" s="573"/>
      <c r="G154" s="96">
        <f>SUM([1]DataEx!FF389)</f>
        <v>1633418.82</v>
      </c>
      <c r="H154" s="96">
        <f>SUM([1]DataEx!FG389)</f>
        <v>2527307.11</v>
      </c>
      <c r="I154" s="96">
        <f>SUM([1]DataEx!FH389)</f>
        <v>15808665.810000001</v>
      </c>
      <c r="J154" s="96">
        <f>SUM([1]DataEx!FI389)</f>
        <v>16675362.76</v>
      </c>
      <c r="K154" s="96">
        <f>SUM([1]DataEx!FJ389)</f>
        <v>178652835.22999999</v>
      </c>
      <c r="L154" s="96">
        <f>SUM([1]DataEx!FK389)</f>
        <v>9790699.6799999997</v>
      </c>
      <c r="M154" s="96">
        <f>SUM([1]DataEx!FL389)</f>
        <v>61633418.82</v>
      </c>
      <c r="N154" s="96">
        <f>SUM([1]DataEx!FM389)</f>
        <v>2916660.71</v>
      </c>
      <c r="O154" s="96">
        <f>SUM([1]DataEx!FN389)</f>
        <v>15999957.68</v>
      </c>
      <c r="P154" s="96">
        <f>SUM([1]DataEx!FO389)</f>
        <v>4579294.0199999996</v>
      </c>
      <c r="Q154" s="96">
        <f>SUM([1]DataEx!FP389)</f>
        <v>9337046.5099999998</v>
      </c>
      <c r="R154" s="96">
        <f>SUM([1]DataEx!FQ389)</f>
        <v>9945332.8100000005</v>
      </c>
      <c r="S154" s="424">
        <f t="shared" si="20"/>
        <v>329499999.95999998</v>
      </c>
      <c r="T154" s="437">
        <f t="shared" si="21"/>
        <v>6.8402150663262121E-2</v>
      </c>
    </row>
    <row r="155" spans="1:20" ht="13.5" thickBot="1">
      <c r="A155" s="117"/>
      <c r="B155" s="486" t="s">
        <v>773</v>
      </c>
      <c r="C155" s="487"/>
      <c r="D155" s="487"/>
      <c r="E155" s="487"/>
      <c r="F155" s="487"/>
      <c r="G155" s="94">
        <f>+[1]DataEx!FF377</f>
        <v>26666.67</v>
      </c>
      <c r="H155" s="94">
        <f>+[1]DataEx!FG377</f>
        <v>26666.67</v>
      </c>
      <c r="I155" s="94">
        <f>+[1]DataEx!FH377</f>
        <v>26666.67</v>
      </c>
      <c r="J155" s="94">
        <f>+[1]DataEx!FI377</f>
        <v>39926666.670000002</v>
      </c>
      <c r="K155" s="94">
        <f>+[1]DataEx!FJ377</f>
        <v>26666.67</v>
      </c>
      <c r="L155" s="94">
        <f>+[1]DataEx!FK377</f>
        <v>26666.67</v>
      </c>
      <c r="M155" s="94">
        <f>+[1]DataEx!FL377</f>
        <v>26666.67</v>
      </c>
      <c r="N155" s="94">
        <f>+[1]DataEx!FM377</f>
        <v>26666.67</v>
      </c>
      <c r="O155" s="94">
        <f>+[1]DataEx!FN377</f>
        <v>26666.67</v>
      </c>
      <c r="P155" s="94">
        <f>+[1]DataEx!FO377</f>
        <v>26666.67</v>
      </c>
      <c r="Q155" s="94">
        <f>+[1]DataEx!FP377</f>
        <v>26666.67</v>
      </c>
      <c r="R155" s="94">
        <f>+[1]DataEx!FQ377</f>
        <v>26666.63</v>
      </c>
      <c r="S155" s="425">
        <f t="shared" si="20"/>
        <v>40220000.000000015</v>
      </c>
      <c r="T155" s="438">
        <f t="shared" si="21"/>
        <v>8.3494218513213373E-3</v>
      </c>
    </row>
    <row r="156" spans="1:20" ht="13.5" thickBot="1">
      <c r="A156" s="117" t="str">
        <f t="shared" ref="A156:A161" si="30">+CONCATENATE(A61,"p")</f>
        <v>1002p</v>
      </c>
      <c r="B156" s="582" t="str">
        <f>+VLOOKUP(LEFT($A156,LEN(A156)-1)*1,[1]Master!$D$27:$G$225,4,FALSE)</f>
        <v>Nedostajuća sredstva</v>
      </c>
      <c r="C156" s="583"/>
      <c r="D156" s="583"/>
      <c r="E156" s="583"/>
      <c r="F156" s="583"/>
      <c r="G156" s="77">
        <f t="shared" ref="G156:R156" si="31">+G150-G152-G155</f>
        <v>-64162981.937499985</v>
      </c>
      <c r="H156" s="77">
        <f t="shared" si="31"/>
        <v>-49963551.177499995</v>
      </c>
      <c r="I156" s="77">
        <f t="shared" si="31"/>
        <v>-65853879.377500013</v>
      </c>
      <c r="J156" s="77">
        <f t="shared" si="31"/>
        <v>-68696397.547499985</v>
      </c>
      <c r="K156" s="77">
        <f t="shared" si="31"/>
        <v>-205052828.04750001</v>
      </c>
      <c r="L156" s="77">
        <f t="shared" si="31"/>
        <v>-32116387.137500022</v>
      </c>
      <c r="M156" s="77">
        <f t="shared" si="31"/>
        <v>-71704253.742939219</v>
      </c>
      <c r="N156" s="77">
        <f t="shared" si="31"/>
        <v>-6674621.4294332061</v>
      </c>
      <c r="O156" s="77">
        <f t="shared" si="31"/>
        <v>-27665993.622549754</v>
      </c>
      <c r="P156" s="77">
        <f t="shared" si="31"/>
        <v>23716690.676703844</v>
      </c>
      <c r="Q156" s="77">
        <f t="shared" si="31"/>
        <v>-13766234.018861122</v>
      </c>
      <c r="R156" s="77">
        <f t="shared" si="31"/>
        <v>25522372.725640003</v>
      </c>
      <c r="S156" s="427">
        <f t="shared" si="20"/>
        <v>-556418064.63643956</v>
      </c>
      <c r="T156" s="440">
        <f t="shared" si="21"/>
        <v>-0.1155089295709949</v>
      </c>
    </row>
    <row r="157" spans="1:20" ht="13.5" thickBot="1">
      <c r="A157" s="117" t="str">
        <f t="shared" si="30"/>
        <v>1003p</v>
      </c>
      <c r="B157" s="566" t="str">
        <f>+VLOOKUP(LEFT($A157,LEN(A157)-1)*1,[1]Master!$D$27:$G$225,4,FALSE)</f>
        <v>Finansiranje</v>
      </c>
      <c r="C157" s="567"/>
      <c r="D157" s="567"/>
      <c r="E157" s="567"/>
      <c r="F157" s="567"/>
      <c r="G157" s="93">
        <f t="shared" ref="G157:R157" si="32">+SUM(G158:G161)</f>
        <v>64162981.937499985</v>
      </c>
      <c r="H157" s="93">
        <f t="shared" si="32"/>
        <v>49963551.177499995</v>
      </c>
      <c r="I157" s="93">
        <f t="shared" si="32"/>
        <v>65853879.377500013</v>
      </c>
      <c r="J157" s="93">
        <f t="shared" si="32"/>
        <v>68696397.547499985</v>
      </c>
      <c r="K157" s="93">
        <f t="shared" si="32"/>
        <v>205052828.04750001</v>
      </c>
      <c r="L157" s="93">
        <f t="shared" si="32"/>
        <v>32116387.137500022</v>
      </c>
      <c r="M157" s="93">
        <f t="shared" si="32"/>
        <v>71704253.742939219</v>
      </c>
      <c r="N157" s="93">
        <f t="shared" si="32"/>
        <v>6674621.4294332061</v>
      </c>
      <c r="O157" s="93">
        <f t="shared" si="32"/>
        <v>27665993.622549754</v>
      </c>
      <c r="P157" s="93">
        <f t="shared" si="32"/>
        <v>-23716690.67670384</v>
      </c>
      <c r="Q157" s="93">
        <f t="shared" si="32"/>
        <v>13766234.018861122</v>
      </c>
      <c r="R157" s="93">
        <f t="shared" si="32"/>
        <v>-25522372.725640006</v>
      </c>
      <c r="S157" s="428">
        <f t="shared" si="20"/>
        <v>556418064.63643956</v>
      </c>
      <c r="T157" s="441">
        <f t="shared" si="21"/>
        <v>0.1155089295709949</v>
      </c>
    </row>
    <row r="158" spans="1:20">
      <c r="A158" s="117" t="str">
        <f t="shared" si="30"/>
        <v>7511p</v>
      </c>
      <c r="B158" s="578" t="str">
        <f>+VLOOKUP(LEFT($A158,LEN(A158)-1)*1,[1]Master!$D$27:$G$225,4,FALSE)</f>
        <v>Pozajmice i krediti od domaćih izvora</v>
      </c>
      <c r="C158" s="579"/>
      <c r="D158" s="579"/>
      <c r="E158" s="579"/>
      <c r="F158" s="579"/>
      <c r="G158" s="96">
        <f>+[1]DataEx!FF261</f>
        <v>0</v>
      </c>
      <c r="H158" s="96">
        <f>+[1]DataEx!FG261</f>
        <v>0</v>
      </c>
      <c r="I158" s="96">
        <f>+[1]DataEx!FH261</f>
        <v>95000000</v>
      </c>
      <c r="J158" s="96">
        <f>+[1]DataEx!FI261</f>
        <v>0</v>
      </c>
      <c r="K158" s="96">
        <f>+[1]DataEx!FJ261</f>
        <v>95000000</v>
      </c>
      <c r="L158" s="96">
        <f>+[1]DataEx!FK261</f>
        <v>0</v>
      </c>
      <c r="M158" s="96">
        <f>+[1]DataEx!FL261</f>
        <v>0</v>
      </c>
      <c r="N158" s="96">
        <f>+[1]DataEx!FM261</f>
        <v>0</v>
      </c>
      <c r="O158" s="96">
        <f>+[1]DataEx!FN261</f>
        <v>0</v>
      </c>
      <c r="P158" s="96">
        <f>+[1]DataEx!FO261</f>
        <v>0</v>
      </c>
      <c r="Q158" s="96">
        <f>+[1]DataEx!FP261</f>
        <v>0</v>
      </c>
      <c r="R158" s="96">
        <f>+[1]DataEx!FQ261</f>
        <v>0</v>
      </c>
      <c r="S158" s="424">
        <f t="shared" si="20"/>
        <v>190000000</v>
      </c>
      <c r="T158" s="437">
        <f t="shared" si="21"/>
        <v>3.9442818293163935E-2</v>
      </c>
    </row>
    <row r="159" spans="1:20">
      <c r="A159" s="117" t="str">
        <f t="shared" si="30"/>
        <v>7512p</v>
      </c>
      <c r="B159" s="572" t="str">
        <f>+VLOOKUP(LEFT($A159,LEN(A159)-1)*1,[1]Master!$D$27:$G$225,4,FALSE)</f>
        <v>Pozajmice i krediti od inostranih izvora</v>
      </c>
      <c r="C159" s="573"/>
      <c r="D159" s="573"/>
      <c r="E159" s="573"/>
      <c r="F159" s="573"/>
      <c r="G159" s="96">
        <f>+[1]DataEx!FF262</f>
        <v>24022843.850000001</v>
      </c>
      <c r="H159" s="96">
        <f>+[1]DataEx!FG262</f>
        <v>0</v>
      </c>
      <c r="I159" s="96">
        <f>+[1]DataEx!FH262</f>
        <v>12399337.390000001</v>
      </c>
      <c r="J159" s="96">
        <f>+[1]DataEx!FI262</f>
        <v>15000000</v>
      </c>
      <c r="K159" s="96">
        <f>+[1]DataEx!FJ262</f>
        <v>17000000</v>
      </c>
      <c r="L159" s="96">
        <f>+[1]DataEx!FK262</f>
        <v>17000000</v>
      </c>
      <c r="M159" s="96">
        <f>+[1]DataEx!FL262</f>
        <v>17000000</v>
      </c>
      <c r="N159" s="96">
        <f>+[1]DataEx!FM262</f>
        <v>15000000</v>
      </c>
      <c r="O159" s="96">
        <f>+[1]DataEx!FN262</f>
        <v>17000000</v>
      </c>
      <c r="P159" s="96">
        <f>+[1]DataEx!FO262</f>
        <v>17000000</v>
      </c>
      <c r="Q159" s="96">
        <f>+[1]DataEx!FP262</f>
        <v>15000000</v>
      </c>
      <c r="R159" s="96">
        <f>+[1]DataEx!FQ262</f>
        <v>13983087.501553783</v>
      </c>
      <c r="S159" s="424">
        <f t="shared" si="20"/>
        <v>180405268.74155378</v>
      </c>
      <c r="T159" s="437">
        <f t="shared" si="21"/>
        <v>3.745101175843428E-2</v>
      </c>
    </row>
    <row r="160" spans="1:20">
      <c r="A160" s="117" t="str">
        <f t="shared" si="30"/>
        <v>72p</v>
      </c>
      <c r="B160" s="572" t="str">
        <f>+VLOOKUP(LEFT($A160,LEN(A160)-1)*1,[1]Master!$D$27:$G$225,4,FALSE)</f>
        <v>Primici od prodaje imovine</v>
      </c>
      <c r="C160" s="573"/>
      <c r="D160" s="573"/>
      <c r="E160" s="573"/>
      <c r="F160" s="573"/>
      <c r="G160" s="96">
        <f>+[1]DataEx!FF250</f>
        <v>500000</v>
      </c>
      <c r="H160" s="96">
        <f>+[1]DataEx!FG250</f>
        <v>500000</v>
      </c>
      <c r="I160" s="96">
        <f>+[1]DataEx!FH250</f>
        <v>500000</v>
      </c>
      <c r="J160" s="96">
        <f>+[1]DataEx!FI250</f>
        <v>500000</v>
      </c>
      <c r="K160" s="96">
        <f>+[1]DataEx!FJ250</f>
        <v>500000</v>
      </c>
      <c r="L160" s="96">
        <f>+[1]DataEx!FK250</f>
        <v>500000</v>
      </c>
      <c r="M160" s="96">
        <f>+[1]DataEx!FL250</f>
        <v>500000</v>
      </c>
      <c r="N160" s="96">
        <f>+[1]DataEx!FM250</f>
        <v>500000</v>
      </c>
      <c r="O160" s="96">
        <f>+[1]DataEx!FN250</f>
        <v>500000</v>
      </c>
      <c r="P160" s="96">
        <f>+[1]DataEx!FO250</f>
        <v>500000</v>
      </c>
      <c r="Q160" s="96">
        <f>+[1]DataEx!FP250</f>
        <v>500000</v>
      </c>
      <c r="R160" s="96">
        <f>+[1]DataEx!FQ250</f>
        <v>500000</v>
      </c>
      <c r="S160" s="424">
        <f t="shared" si="20"/>
        <v>6000000</v>
      </c>
      <c r="T160" s="437">
        <f t="shared" si="21"/>
        <v>1.2455626829420191E-3</v>
      </c>
    </row>
    <row r="161" spans="1:20" ht="13.5" thickBot="1">
      <c r="A161" s="117" t="str">
        <f t="shared" si="30"/>
        <v>1004p</v>
      </c>
      <c r="B161" s="98" t="str">
        <f>+VLOOKUP(LEFT($A161,LEN(A161)-1)*1,[1]Master!$D$27:$G$225,4,FALSE)</f>
        <v>Povećanje / smanjenje depozita</v>
      </c>
      <c r="C161" s="99"/>
      <c r="D161" s="99"/>
      <c r="E161" s="99"/>
      <c r="F161" s="99"/>
      <c r="G161" s="97">
        <f t="shared" ref="G161:R161" si="33">-G156-SUM(G158:G160)</f>
        <v>39640138.087499984</v>
      </c>
      <c r="H161" s="97">
        <f t="shared" si="33"/>
        <v>49463551.177499995</v>
      </c>
      <c r="I161" s="97">
        <f t="shared" si="33"/>
        <v>-42045458.012499988</v>
      </c>
      <c r="J161" s="97">
        <f t="shared" si="33"/>
        <v>53196397.547499985</v>
      </c>
      <c r="K161" s="97">
        <f t="shared" si="33"/>
        <v>92552828.047500014</v>
      </c>
      <c r="L161" s="97">
        <f t="shared" si="33"/>
        <v>14616387.137500022</v>
      </c>
      <c r="M161" s="97">
        <f t="shared" si="33"/>
        <v>54204253.742939219</v>
      </c>
      <c r="N161" s="97">
        <f t="shared" si="33"/>
        <v>-8825378.5705667939</v>
      </c>
      <c r="O161" s="97">
        <f t="shared" si="33"/>
        <v>10165993.622549754</v>
      </c>
      <c r="P161" s="97">
        <f t="shared" si="33"/>
        <v>-41216690.67670384</v>
      </c>
      <c r="Q161" s="97">
        <f t="shared" si="33"/>
        <v>-1733765.9811388776</v>
      </c>
      <c r="R161" s="97">
        <f t="shared" si="33"/>
        <v>-40005460.227193788</v>
      </c>
      <c r="S161" s="429">
        <f t="shared" si="20"/>
        <v>180012795.89488566</v>
      </c>
      <c r="T161" s="442">
        <f t="shared" si="21"/>
        <v>3.7369536836454643E-2</v>
      </c>
    </row>
  </sheetData>
  <mergeCells count="118">
    <mergeCell ref="B157:F157"/>
    <mergeCell ref="B158:F158"/>
    <mergeCell ref="B159:F159"/>
    <mergeCell ref="B160:F160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G102:R102"/>
    <mergeCell ref="S103:T103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65:F65"/>
    <mergeCell ref="B102:F104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62"/>
  <sheetViews>
    <sheetView zoomScaleNormal="100" workbookViewId="0">
      <pane ySplit="1" topLeftCell="A2" activePane="bottomLeft" state="frozen"/>
      <selection pane="bottomLeft" activeCell="W8" sqref="W8"/>
    </sheetView>
  </sheetViews>
  <sheetFormatPr defaultColWidth="9.140625" defaultRowHeight="12.75"/>
  <cols>
    <col min="1" max="1" width="5.42578125" style="70" customWidth="1"/>
    <col min="2" max="4" width="9.140625" style="260"/>
    <col min="5" max="5" width="4.7109375" style="260" customWidth="1"/>
    <col min="6" max="6" width="0.42578125" style="260" customWidth="1"/>
    <col min="7" max="9" width="10.7109375" style="260" customWidth="1"/>
    <col min="10" max="10" width="14.42578125" style="260" customWidth="1"/>
    <col min="11" max="18" width="10.7109375" style="260" customWidth="1"/>
    <col min="19" max="19" width="13.28515625" style="260" customWidth="1"/>
    <col min="20" max="20" width="10.7109375" style="260" customWidth="1"/>
    <col min="21" max="21" width="11.42578125" style="260" customWidth="1"/>
    <col min="22" max="22" width="11" style="260" bestFit="1" customWidth="1"/>
    <col min="23" max="16384" width="9.140625" style="260"/>
  </cols>
  <sheetData>
    <row r="1" spans="1:20" s="1" customFormat="1" ht="3" customHeight="1">
      <c r="A1" s="69"/>
    </row>
    <row r="2" spans="1:20" s="1" customFormat="1" ht="15">
      <c r="A2" s="233"/>
      <c r="B2" s="126"/>
      <c r="C2" s="127"/>
      <c r="D2" s="126"/>
      <c r="E2" s="128" t="str">
        <f>+[1]Master!G6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3"/>
      <c r="B3" s="126"/>
      <c r="C3" s="126"/>
      <c r="D3" s="126"/>
      <c r="E3" s="129" t="str">
        <f>+[1]Master!G7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3"/>
      <c r="B4" s="126"/>
      <c r="C4" s="126"/>
      <c r="D4" s="126"/>
      <c r="E4" s="129" t="str">
        <f>+[1]Master!G8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3"/>
      <c r="B5" s="126"/>
      <c r="C5" s="126"/>
      <c r="D5" s="126"/>
      <c r="E5" s="126"/>
      <c r="F5" s="126"/>
      <c r="G5" s="234">
        <f>+RIGHT(G6,2)*1</f>
        <v>1</v>
      </c>
      <c r="H5" s="234">
        <f t="shared" ref="H5:R5" si="0">+RIGHT(H6,2)*1</f>
        <v>2</v>
      </c>
      <c r="I5" s="234">
        <f t="shared" si="0"/>
        <v>3</v>
      </c>
      <c r="J5" s="234">
        <f t="shared" si="0"/>
        <v>4</v>
      </c>
      <c r="K5" s="234">
        <f t="shared" si="0"/>
        <v>5</v>
      </c>
      <c r="L5" s="234">
        <f t="shared" si="0"/>
        <v>6</v>
      </c>
      <c r="M5" s="234">
        <f t="shared" si="0"/>
        <v>7</v>
      </c>
      <c r="N5" s="234">
        <f t="shared" si="0"/>
        <v>8</v>
      </c>
      <c r="O5" s="234">
        <f t="shared" si="0"/>
        <v>9</v>
      </c>
      <c r="P5" s="234">
        <f t="shared" si="0"/>
        <v>10</v>
      </c>
      <c r="Q5" s="234">
        <f t="shared" si="0"/>
        <v>11</v>
      </c>
      <c r="R5" s="234">
        <f t="shared" si="0"/>
        <v>12</v>
      </c>
      <c r="S5" s="126"/>
      <c r="T5" s="126"/>
    </row>
    <row r="6" spans="1:20" ht="13.5" thickBot="1">
      <c r="A6" s="146"/>
      <c r="B6" s="235"/>
      <c r="C6" s="235"/>
      <c r="D6" s="235"/>
      <c r="E6" s="235"/>
      <c r="F6" s="235"/>
      <c r="G6" s="236" t="s">
        <v>744</v>
      </c>
      <c r="H6" s="236" t="s">
        <v>745</v>
      </c>
      <c r="I6" s="236" t="s">
        <v>746</v>
      </c>
      <c r="J6" s="236" t="s">
        <v>747</v>
      </c>
      <c r="K6" s="236" t="s">
        <v>748</v>
      </c>
      <c r="L6" s="236" t="s">
        <v>749</v>
      </c>
      <c r="M6" s="236" t="s">
        <v>750</v>
      </c>
      <c r="N6" s="236" t="s">
        <v>751</v>
      </c>
      <c r="O6" s="236" t="s">
        <v>752</v>
      </c>
      <c r="P6" s="236" t="s">
        <v>753</v>
      </c>
      <c r="Q6" s="236" t="s">
        <v>754</v>
      </c>
      <c r="R6" s="236" t="s">
        <v>755</v>
      </c>
      <c r="S6" s="235"/>
      <c r="T6" s="235"/>
    </row>
    <row r="7" spans="1:20" ht="15" customHeight="1" thickBot="1">
      <c r="A7" s="146"/>
      <c r="B7" s="528" t="str">
        <f>+[1]Master!G251</f>
        <v>Ostvarenje budžeta</v>
      </c>
      <c r="C7" s="509"/>
      <c r="D7" s="509"/>
      <c r="E7" s="509"/>
      <c r="F7" s="509"/>
      <c r="G7" s="517">
        <v>2018</v>
      </c>
      <c r="H7" s="518"/>
      <c r="I7" s="518"/>
      <c r="J7" s="518"/>
      <c r="K7" s="518"/>
      <c r="L7" s="518"/>
      <c r="M7" s="518"/>
      <c r="N7" s="518"/>
      <c r="O7" s="518"/>
      <c r="P7" s="518"/>
      <c r="Q7" s="518"/>
      <c r="R7" s="521"/>
      <c r="S7" s="237" t="str">
        <f>+[1]Master!G248</f>
        <v>BDP</v>
      </c>
      <c r="T7" s="238">
        <v>4663130000</v>
      </c>
    </row>
    <row r="8" spans="1:20" ht="16.5" customHeight="1">
      <c r="A8" s="146"/>
      <c r="B8" s="510"/>
      <c r="C8" s="511"/>
      <c r="D8" s="511"/>
      <c r="E8" s="511"/>
      <c r="F8" s="512"/>
      <c r="G8" s="147" t="str">
        <f>+[1]Master!G231</f>
        <v>Januar</v>
      </c>
      <c r="H8" s="147" t="str">
        <f>+[1]Master!G232</f>
        <v>Februar</v>
      </c>
      <c r="I8" s="147" t="str">
        <f>+[1]Master!G233</f>
        <v>Mart</v>
      </c>
      <c r="J8" s="147" t="str">
        <f>+[1]Master!G234</f>
        <v>April</v>
      </c>
      <c r="K8" s="147" t="str">
        <f>+[1]Master!G235</f>
        <v>Maj</v>
      </c>
      <c r="L8" s="147" t="str">
        <f>+[1]Master!G236</f>
        <v>Jun</v>
      </c>
      <c r="M8" s="147" t="str">
        <f>+[1]Master!G237</f>
        <v>Jul</v>
      </c>
      <c r="N8" s="147" t="str">
        <f>+[1]Master!G238</f>
        <v>Avgust</v>
      </c>
      <c r="O8" s="147" t="str">
        <f>+[1]Master!G239</f>
        <v>Septembar</v>
      </c>
      <c r="P8" s="147" t="str">
        <f>+[1]Master!G240</f>
        <v>Oktobar</v>
      </c>
      <c r="Q8" s="147" t="str">
        <f>+[1]Master!G241</f>
        <v>Novembar</v>
      </c>
      <c r="R8" s="147" t="str">
        <f>+[1]Master!G242</f>
        <v>Decembar</v>
      </c>
      <c r="S8" s="517" t="str">
        <f>+[1]Master!G245</f>
        <v>Jan - Dec</v>
      </c>
      <c r="T8" s="521"/>
    </row>
    <row r="9" spans="1:20" ht="13.5" thickBot="1">
      <c r="A9" s="146"/>
      <c r="B9" s="513"/>
      <c r="C9" s="514"/>
      <c r="D9" s="514"/>
      <c r="E9" s="514"/>
      <c r="F9" s="515"/>
      <c r="G9" s="139" t="s">
        <v>419</v>
      </c>
      <c r="H9" s="139" t="s">
        <v>419</v>
      </c>
      <c r="I9" s="139" t="s">
        <v>419</v>
      </c>
      <c r="J9" s="139" t="s">
        <v>419</v>
      </c>
      <c r="K9" s="139" t="s">
        <v>419</v>
      </c>
      <c r="L9" s="139" t="s">
        <v>419</v>
      </c>
      <c r="M9" s="139" t="s">
        <v>419</v>
      </c>
      <c r="N9" s="139" t="s">
        <v>419</v>
      </c>
      <c r="O9" s="139" t="s">
        <v>419</v>
      </c>
      <c r="P9" s="139" t="s">
        <v>419</v>
      </c>
      <c r="Q9" s="139" t="s">
        <v>419</v>
      </c>
      <c r="R9" s="139" t="s">
        <v>419</v>
      </c>
      <c r="S9" s="239" t="s">
        <v>419</v>
      </c>
      <c r="T9" s="240" t="str">
        <f>+[1]Master!G249</f>
        <v>% BDP</v>
      </c>
    </row>
    <row r="10" spans="1:20" ht="13.5" thickBot="1">
      <c r="A10" s="152">
        <v>7</v>
      </c>
      <c r="B10" s="476" t="str">
        <f>+VLOOKUP($A10,[1]Master!$D$27:$G$225,4,FALSE)</f>
        <v>Prihodi budžeta</v>
      </c>
      <c r="C10" s="477"/>
      <c r="D10" s="477"/>
      <c r="E10" s="477"/>
      <c r="F10" s="477"/>
      <c r="G10" s="153">
        <f t="shared" ref="G10:R10" si="1">+G11+G19+SUM(G24:G28)</f>
        <v>81573046.349999994</v>
      </c>
      <c r="H10" s="153">
        <f t="shared" si="1"/>
        <v>107080107.34</v>
      </c>
      <c r="I10" s="153">
        <f t="shared" si="1"/>
        <v>138824742.16</v>
      </c>
      <c r="J10" s="153">
        <f t="shared" si="1"/>
        <v>156838196.73000002</v>
      </c>
      <c r="K10" s="153">
        <f t="shared" si="1"/>
        <v>138843146.69</v>
      </c>
      <c r="L10" s="153">
        <f t="shared" si="1"/>
        <v>140712902.74000001</v>
      </c>
      <c r="M10" s="153">
        <f t="shared" si="1"/>
        <v>160533597.69999999</v>
      </c>
      <c r="N10" s="153">
        <f t="shared" si="1"/>
        <v>161264030.17000002</v>
      </c>
      <c r="O10" s="153">
        <f t="shared" si="1"/>
        <v>187333296.65000001</v>
      </c>
      <c r="P10" s="153">
        <f t="shared" si="1"/>
        <v>145768654.70000002</v>
      </c>
      <c r="Q10" s="153">
        <f t="shared" si="1"/>
        <v>142235974.88999999</v>
      </c>
      <c r="R10" s="153">
        <f t="shared" si="1"/>
        <v>185010591.01999998</v>
      </c>
      <c r="S10" s="402">
        <f>+SUM(G10:R10)</f>
        <v>1746018287.1400003</v>
      </c>
      <c r="T10" s="387">
        <f>+S10/$T$7</f>
        <v>0.3744305406754691</v>
      </c>
    </row>
    <row r="11" spans="1:20">
      <c r="A11" s="152">
        <v>711</v>
      </c>
      <c r="B11" s="478" t="str">
        <f>+VLOOKUP($A11,[1]Master!$D$27:$G$225,4,FALSE)</f>
        <v>Porezi</v>
      </c>
      <c r="C11" s="479"/>
      <c r="D11" s="479"/>
      <c r="E11" s="479"/>
      <c r="F11" s="479"/>
      <c r="G11" s="159">
        <f t="shared" ref="G11:R11" si="2">+SUM(G12:G18)</f>
        <v>60295851.510000005</v>
      </c>
      <c r="H11" s="159">
        <f t="shared" si="2"/>
        <v>64797597.330000006</v>
      </c>
      <c r="I11" s="159">
        <f t="shared" si="2"/>
        <v>89261850.609999985</v>
      </c>
      <c r="J11" s="159">
        <f t="shared" si="2"/>
        <v>97799793.080000013</v>
      </c>
      <c r="K11" s="159">
        <f t="shared" si="2"/>
        <v>90553351.069999993</v>
      </c>
      <c r="L11" s="159">
        <f t="shared" si="2"/>
        <v>87503254.430000007</v>
      </c>
      <c r="M11" s="159">
        <f t="shared" si="2"/>
        <v>105015545.47</v>
      </c>
      <c r="N11" s="159">
        <f t="shared" si="2"/>
        <v>107951400.74000001</v>
      </c>
      <c r="O11" s="159">
        <f t="shared" si="2"/>
        <v>102839740.52</v>
      </c>
      <c r="P11" s="159">
        <f t="shared" si="2"/>
        <v>89707200.510000005</v>
      </c>
      <c r="Q11" s="159">
        <f t="shared" si="2"/>
        <v>81788199.11999999</v>
      </c>
      <c r="R11" s="242">
        <f t="shared" si="2"/>
        <v>91433416.909999996</v>
      </c>
      <c r="S11" s="403">
        <f t="shared" ref="S11:S66" si="3">+SUM(G11:R11)</f>
        <v>1068947201.3</v>
      </c>
      <c r="T11" s="388">
        <f t="shared" ref="T11:T67" si="4">+S11/$T$7</f>
        <v>0.22923384106812375</v>
      </c>
    </row>
    <row r="12" spans="1:20">
      <c r="A12" s="152">
        <v>7111</v>
      </c>
      <c r="B12" s="480" t="str">
        <f>+VLOOKUP($A12,[1]Master!$D$27:$G$225,4,FALSE)</f>
        <v>Porez na dohodak fizičkih lica</v>
      </c>
      <c r="C12" s="481"/>
      <c r="D12" s="481"/>
      <c r="E12" s="481"/>
      <c r="F12" s="481"/>
      <c r="G12" s="165">
        <f>+INDEX([1]DataEx!$1:$1048576,MATCH('2018'!$A12,[1]DataEx!$D:$D,0),MATCH('2018'!G$6,[1]DataEx!$7:$7,0))</f>
        <v>3496624.83</v>
      </c>
      <c r="H12" s="165">
        <f>+INDEX([1]DataEx!$1:$1048576,MATCH('2018'!$A12,[1]DataEx!$D:$D,0),MATCH('2018'!H$6,[1]DataEx!$7:$7,0))</f>
        <v>8897390.9499999993</v>
      </c>
      <c r="I12" s="165">
        <f>+INDEX([1]DataEx!$1:$1048576,MATCH('2018'!$A12,[1]DataEx!$D:$D,0),MATCH('2018'!I$6,[1]DataEx!$7:$7,0))</f>
        <v>10001520.890000001</v>
      </c>
      <c r="J12" s="165">
        <f>+INDEX([1]DataEx!$1:$1048576,MATCH('2018'!$A12,[1]DataEx!$D:$D,0),MATCH('2018'!J$6,[1]DataEx!$7:$7,0))</f>
        <v>9899613.5099999998</v>
      </c>
      <c r="K12" s="165">
        <f>+INDEX([1]DataEx!$1:$1048576,MATCH('2018'!$A12,[1]DataEx!$D:$D,0),MATCH('2018'!K$6,[1]DataEx!$7:$7,0))</f>
        <v>10330673.77</v>
      </c>
      <c r="L12" s="165">
        <f>+INDEX([1]DataEx!$1:$1048576,MATCH('2018'!$A12,[1]DataEx!$D:$D,0),MATCH('2018'!L$6,[1]DataEx!$7:$7,0))</f>
        <v>10475384.99</v>
      </c>
      <c r="M12" s="165">
        <f>+INDEX([1]DataEx!$1:$1048576,MATCH('2018'!$A12,[1]DataEx!$D:$D,0),MATCH('2018'!M$6,[1]DataEx!$7:$7,0))</f>
        <v>11318576.82</v>
      </c>
      <c r="N12" s="165">
        <f>+INDEX([1]DataEx!$1:$1048576,MATCH('2018'!$A12,[1]DataEx!$D:$D,0),MATCH('2018'!N$6,[1]DataEx!$7:$7,0))</f>
        <v>11227078</v>
      </c>
      <c r="O12" s="165">
        <f>+INDEX([1]DataEx!$1:$1048576,MATCH('2018'!$A12,[1]DataEx!$D:$D,0),MATCH('2018'!O$6,[1]DataEx!$7:$7,0))</f>
        <v>9598204.1500000004</v>
      </c>
      <c r="P12" s="165">
        <f>+INDEX([1]DataEx!$1:$1048576,MATCH('2018'!$A12,[1]DataEx!$D:$D,0),MATCH('2018'!P$6,[1]DataEx!$7:$7,0))</f>
        <v>10275884.26</v>
      </c>
      <c r="Q12" s="165">
        <f>+INDEX([1]DataEx!$1:$1048576,MATCH('2018'!$A12,[1]DataEx!$D:$D,0),MATCH('2018'!Q$6,[1]DataEx!$7:$7,0))</f>
        <v>10504970.310000001</v>
      </c>
      <c r="R12" s="165">
        <f>+INDEX([1]DataEx!$1:$1048576,MATCH('2018'!$A12,[1]DataEx!$D:$D,0),MATCH('2018'!R$6,[1]DataEx!$7:$7,0))</f>
        <v>18872459.579999998</v>
      </c>
      <c r="S12" s="404">
        <f t="shared" si="3"/>
        <v>124898382.06000002</v>
      </c>
      <c r="T12" s="389">
        <f t="shared" si="4"/>
        <v>2.6784237638667593E-2</v>
      </c>
    </row>
    <row r="13" spans="1:20">
      <c r="A13" s="152">
        <v>7112</v>
      </c>
      <c r="B13" s="480" t="str">
        <f>+VLOOKUP($A13,[1]Master!$D$27:$G$225,4,FALSE)</f>
        <v>Porez na dobit pravnih lica</v>
      </c>
      <c r="C13" s="481"/>
      <c r="D13" s="481"/>
      <c r="E13" s="481"/>
      <c r="F13" s="481"/>
      <c r="G13" s="165">
        <f>+INDEX([1]DataEx!$1:$1048576,MATCH('2018'!$A13,[1]DataEx!$D:$D,0),MATCH('2018'!G$6,[1]DataEx!$7:$7,0))</f>
        <v>475602.8</v>
      </c>
      <c r="H13" s="165">
        <f>+INDEX([1]DataEx!$1:$1048576,MATCH('2018'!$A13,[1]DataEx!$D:$D,0),MATCH('2018'!H$6,[1]DataEx!$7:$7,0))</f>
        <v>1641570.62</v>
      </c>
      <c r="I13" s="165">
        <f>+INDEX([1]DataEx!$1:$1048576,MATCH('2018'!$A13,[1]DataEx!$D:$D,0),MATCH('2018'!I$6,[1]DataEx!$7:$7,0))</f>
        <v>22262597.649999999</v>
      </c>
      <c r="J13" s="165">
        <f>+INDEX([1]DataEx!$1:$1048576,MATCH('2018'!$A13,[1]DataEx!$D:$D,0),MATCH('2018'!J$6,[1]DataEx!$7:$7,0))</f>
        <v>18095823.48</v>
      </c>
      <c r="K13" s="165">
        <f>+INDEX([1]DataEx!$1:$1048576,MATCH('2018'!$A13,[1]DataEx!$D:$D,0),MATCH('2018'!K$6,[1]DataEx!$7:$7,0))</f>
        <v>3730435.57</v>
      </c>
      <c r="L13" s="165">
        <f>+INDEX([1]DataEx!$1:$1048576,MATCH('2018'!$A13,[1]DataEx!$D:$D,0),MATCH('2018'!L$6,[1]DataEx!$7:$7,0))</f>
        <v>3402383.37</v>
      </c>
      <c r="M13" s="165">
        <f>+INDEX([1]DataEx!$1:$1048576,MATCH('2018'!$A13,[1]DataEx!$D:$D,0),MATCH('2018'!M$6,[1]DataEx!$7:$7,0))</f>
        <v>4232537.58</v>
      </c>
      <c r="N13" s="165">
        <f>+INDEX([1]DataEx!$1:$1048576,MATCH('2018'!$A13,[1]DataEx!$D:$D,0),MATCH('2018'!N$6,[1]DataEx!$7:$7,0))</f>
        <v>3499255.87</v>
      </c>
      <c r="O13" s="165">
        <f>+INDEX([1]DataEx!$1:$1048576,MATCH('2018'!$A13,[1]DataEx!$D:$D,0),MATCH('2018'!O$6,[1]DataEx!$7:$7,0))</f>
        <v>7173346.1399999997</v>
      </c>
      <c r="P13" s="165">
        <f>+INDEX([1]DataEx!$1:$1048576,MATCH('2018'!$A13,[1]DataEx!$D:$D,0),MATCH('2018'!P$6,[1]DataEx!$7:$7,0))</f>
        <v>1043872.54</v>
      </c>
      <c r="Q13" s="165">
        <f>+INDEX([1]DataEx!$1:$1048576,MATCH('2018'!$A13,[1]DataEx!$D:$D,0),MATCH('2018'!Q$6,[1]DataEx!$7:$7,0))</f>
        <v>802479.78</v>
      </c>
      <c r="R13" s="165">
        <f>+INDEX([1]DataEx!$1:$1048576,MATCH('2018'!$A13,[1]DataEx!$D:$D,0),MATCH('2018'!R$6,[1]DataEx!$7:$7,0))</f>
        <v>1812573.03</v>
      </c>
      <c r="S13" s="404">
        <f t="shared" si="3"/>
        <v>68172478.429999992</v>
      </c>
      <c r="T13" s="389">
        <f t="shared" si="4"/>
        <v>1.4619467703023505E-2</v>
      </c>
    </row>
    <row r="14" spans="1:20">
      <c r="A14" s="152">
        <v>7113</v>
      </c>
      <c r="B14" s="480" t="str">
        <f>+VLOOKUP($A14,[1]Master!$D$27:$G$225,4,FALSE)</f>
        <v>Porez na promet nepokretnosti</v>
      </c>
      <c r="C14" s="481"/>
      <c r="D14" s="481"/>
      <c r="E14" s="481"/>
      <c r="F14" s="481"/>
      <c r="G14" s="165">
        <f>+INDEX([1]DataEx!$1:$1048576,MATCH('2018'!$A14,[1]DataEx!$D:$D,0),MATCH('2018'!G$6,[1]DataEx!$7:$7,0))</f>
        <v>93380.49</v>
      </c>
      <c r="H14" s="165">
        <f>+INDEX([1]DataEx!$1:$1048576,MATCH('2018'!$A14,[1]DataEx!$D:$D,0),MATCH('2018'!H$6,[1]DataEx!$7:$7,0))</f>
        <v>116565.53</v>
      </c>
      <c r="I14" s="165">
        <f>+INDEX([1]DataEx!$1:$1048576,MATCH('2018'!$A14,[1]DataEx!$D:$D,0),MATCH('2018'!I$6,[1]DataEx!$7:$7,0))</f>
        <v>203411.31</v>
      </c>
      <c r="J14" s="165">
        <f>+INDEX([1]DataEx!$1:$1048576,MATCH('2018'!$A14,[1]DataEx!$D:$D,0),MATCH('2018'!J$6,[1]DataEx!$7:$7,0))</f>
        <v>117398.62</v>
      </c>
      <c r="K14" s="165">
        <f>+INDEX([1]DataEx!$1:$1048576,MATCH('2018'!$A14,[1]DataEx!$D:$D,0),MATCH('2018'!K$6,[1]DataEx!$7:$7,0))</f>
        <v>143886.48000000001</v>
      </c>
      <c r="L14" s="165">
        <f>+INDEX([1]DataEx!$1:$1048576,MATCH('2018'!$A14,[1]DataEx!$D:$D,0),MATCH('2018'!L$6,[1]DataEx!$7:$7,0))</f>
        <v>122124.66</v>
      </c>
      <c r="M14" s="165">
        <f>+INDEX([1]DataEx!$1:$1048576,MATCH('2018'!$A14,[1]DataEx!$D:$D,0),MATCH('2018'!M$6,[1]DataEx!$7:$7,0))</f>
        <v>114234.91</v>
      </c>
      <c r="N14" s="165">
        <f>+INDEX([1]DataEx!$1:$1048576,MATCH('2018'!$A14,[1]DataEx!$D:$D,0),MATCH('2018'!N$6,[1]DataEx!$7:$7,0))</f>
        <v>218611.11</v>
      </c>
      <c r="O14" s="165">
        <f>+INDEX([1]DataEx!$1:$1048576,MATCH('2018'!$A14,[1]DataEx!$D:$D,0),MATCH('2018'!O$6,[1]DataEx!$7:$7,0))</f>
        <v>148315.04999999999</v>
      </c>
      <c r="P14" s="165">
        <f>+INDEX([1]DataEx!$1:$1048576,MATCH('2018'!$A14,[1]DataEx!$D:$D,0),MATCH('2018'!P$6,[1]DataEx!$7:$7,0))</f>
        <v>155540.06</v>
      </c>
      <c r="Q14" s="165">
        <f>+INDEX([1]DataEx!$1:$1048576,MATCH('2018'!$A14,[1]DataEx!$D:$D,0),MATCH('2018'!Q$6,[1]DataEx!$7:$7,0))</f>
        <v>193671.67</v>
      </c>
      <c r="R14" s="165">
        <f>+INDEX([1]DataEx!$1:$1048576,MATCH('2018'!$A14,[1]DataEx!$D:$D,0),MATCH('2018'!R$6,[1]DataEx!$7:$7,0))</f>
        <v>208954.63</v>
      </c>
      <c r="S14" s="404">
        <f t="shared" si="3"/>
        <v>1836094.52</v>
      </c>
      <c r="T14" s="389">
        <f t="shared" si="4"/>
        <v>3.9374722986491905E-4</v>
      </c>
    </row>
    <row r="15" spans="1:20">
      <c r="A15" s="152">
        <v>7114</v>
      </c>
      <c r="B15" s="480" t="str">
        <f>+VLOOKUP($A15,[1]Master!$D$27:$G$225,4,FALSE)</f>
        <v>Porez na dodatu vrijednost</v>
      </c>
      <c r="C15" s="481"/>
      <c r="D15" s="481"/>
      <c r="E15" s="481"/>
      <c r="F15" s="481"/>
      <c r="G15" s="165">
        <f>+INDEX([1]DataEx!$1:$1048576,MATCH('2018'!$A15,[1]DataEx!$D:$D,0),MATCH('2018'!G$6,[1]DataEx!$7:$7,0))</f>
        <v>40926868.810000002</v>
      </c>
      <c r="H15" s="165">
        <f>+INDEX([1]DataEx!$1:$1048576,MATCH('2018'!$A15,[1]DataEx!$D:$D,0),MATCH('2018'!H$6,[1]DataEx!$7:$7,0))</f>
        <v>38270122.18</v>
      </c>
      <c r="I15" s="165">
        <f>+INDEX([1]DataEx!$1:$1048576,MATCH('2018'!$A15,[1]DataEx!$D:$D,0),MATCH('2018'!I$6,[1]DataEx!$7:$7,0))</f>
        <v>40510183.409999996</v>
      </c>
      <c r="J15" s="165">
        <f>+INDEX([1]DataEx!$1:$1048576,MATCH('2018'!$A15,[1]DataEx!$D:$D,0),MATCH('2018'!J$6,[1]DataEx!$7:$7,0))</f>
        <v>50343037.649999999</v>
      </c>
      <c r="K15" s="165">
        <f>+INDEX([1]DataEx!$1:$1048576,MATCH('2018'!$A15,[1]DataEx!$D:$D,0),MATCH('2018'!K$6,[1]DataEx!$7:$7,0))</f>
        <v>53847636.579999998</v>
      </c>
      <c r="L15" s="165">
        <f>+INDEX([1]DataEx!$1:$1048576,MATCH('2018'!$A15,[1]DataEx!$D:$D,0),MATCH('2018'!L$6,[1]DataEx!$7:$7,0))</f>
        <v>52130099.289999999</v>
      </c>
      <c r="M15" s="165">
        <f>+INDEX([1]DataEx!$1:$1048576,MATCH('2018'!$A15,[1]DataEx!$D:$D,0),MATCH('2018'!M$6,[1]DataEx!$7:$7,0))</f>
        <v>63886169.009999998</v>
      </c>
      <c r="N15" s="165">
        <f>+INDEX([1]DataEx!$1:$1048576,MATCH('2018'!$A15,[1]DataEx!$D:$D,0),MATCH('2018'!N$6,[1]DataEx!$7:$7,0))</f>
        <v>64152277.310000002</v>
      </c>
      <c r="O15" s="165">
        <f>+INDEX([1]DataEx!$1:$1048576,MATCH('2018'!$A15,[1]DataEx!$D:$D,0),MATCH('2018'!O$6,[1]DataEx!$7:$7,0))</f>
        <v>57402321.350000001</v>
      </c>
      <c r="P15" s="165">
        <f>+INDEX([1]DataEx!$1:$1048576,MATCH('2018'!$A15,[1]DataEx!$D:$D,0),MATCH('2018'!P$6,[1]DataEx!$7:$7,0))</f>
        <v>56740213.189999998</v>
      </c>
      <c r="Q15" s="165">
        <f>+INDEX([1]DataEx!$1:$1048576,MATCH('2018'!$A15,[1]DataEx!$D:$D,0),MATCH('2018'!Q$6,[1]DataEx!$7:$7,0))</f>
        <v>47812481.689999998</v>
      </c>
      <c r="R15" s="165">
        <f>+INDEX([1]DataEx!$1:$1048576,MATCH('2018'!$A15,[1]DataEx!$D:$D,0),MATCH('2018'!R$6,[1]DataEx!$7:$7,0))</f>
        <v>50892268.439999998</v>
      </c>
      <c r="S15" s="404">
        <f t="shared" si="3"/>
        <v>616913678.91000009</v>
      </c>
      <c r="T15" s="389">
        <f t="shared" si="4"/>
        <v>0.13229604984420337</v>
      </c>
    </row>
    <row r="16" spans="1:20">
      <c r="A16" s="152">
        <v>7115</v>
      </c>
      <c r="B16" s="480" t="str">
        <f>+VLOOKUP($A16,[1]Master!$D$27:$G$225,4,FALSE)</f>
        <v>Akcize</v>
      </c>
      <c r="C16" s="481"/>
      <c r="D16" s="481"/>
      <c r="E16" s="481"/>
      <c r="F16" s="481"/>
      <c r="G16" s="165">
        <f>+INDEX([1]DataEx!$1:$1048576,MATCH('2018'!$A16,[1]DataEx!$D:$D,0),MATCH('2018'!G$6,[1]DataEx!$7:$7,0))</f>
        <v>13370061.67</v>
      </c>
      <c r="H16" s="165">
        <f>+INDEX([1]DataEx!$1:$1048576,MATCH('2018'!$A16,[1]DataEx!$D:$D,0),MATCH('2018'!H$6,[1]DataEx!$7:$7,0))</f>
        <v>13585674.48</v>
      </c>
      <c r="I16" s="165">
        <f>+INDEX([1]DataEx!$1:$1048576,MATCH('2018'!$A16,[1]DataEx!$D:$D,0),MATCH('2018'!I$6,[1]DataEx!$7:$7,0))</f>
        <v>13376493.630000001</v>
      </c>
      <c r="J16" s="165">
        <f>+INDEX([1]DataEx!$1:$1048576,MATCH('2018'!$A16,[1]DataEx!$D:$D,0),MATCH('2018'!J$6,[1]DataEx!$7:$7,0))</f>
        <v>16425170.310000001</v>
      </c>
      <c r="K16" s="165">
        <f>+INDEX([1]DataEx!$1:$1048576,MATCH('2018'!$A16,[1]DataEx!$D:$D,0),MATCH('2018'!K$6,[1]DataEx!$7:$7,0))</f>
        <v>19160303.329999998</v>
      </c>
      <c r="L16" s="165">
        <f>+INDEX([1]DataEx!$1:$1048576,MATCH('2018'!$A16,[1]DataEx!$D:$D,0),MATCH('2018'!L$6,[1]DataEx!$7:$7,0))</f>
        <v>18124078.879999999</v>
      </c>
      <c r="M16" s="165">
        <f>+INDEX([1]DataEx!$1:$1048576,MATCH('2018'!$A16,[1]DataEx!$D:$D,0),MATCH('2018'!M$6,[1]DataEx!$7:$7,0))</f>
        <v>21799989.129999999</v>
      </c>
      <c r="N16" s="165">
        <f>+INDEX([1]DataEx!$1:$1048576,MATCH('2018'!$A16,[1]DataEx!$D:$D,0),MATCH('2018'!N$6,[1]DataEx!$7:$7,0))</f>
        <v>25150486.629999999</v>
      </c>
      <c r="O16" s="165">
        <f>+INDEX([1]DataEx!$1:$1048576,MATCH('2018'!$A16,[1]DataEx!$D:$D,0),MATCH('2018'!O$6,[1]DataEx!$7:$7,0))</f>
        <v>25504339.800000001</v>
      </c>
      <c r="P16" s="165">
        <f>+INDEX([1]DataEx!$1:$1048576,MATCH('2018'!$A16,[1]DataEx!$D:$D,0),MATCH('2018'!P$6,[1]DataEx!$7:$7,0))</f>
        <v>18141856.039999999</v>
      </c>
      <c r="Q16" s="165">
        <f>+INDEX([1]DataEx!$1:$1048576,MATCH('2018'!$A16,[1]DataEx!$D:$D,0),MATCH('2018'!Q$6,[1]DataEx!$7:$7,0))</f>
        <v>19778303.699999999</v>
      </c>
      <c r="R16" s="165">
        <f>+INDEX([1]DataEx!$1:$1048576,MATCH('2018'!$A16,[1]DataEx!$D:$D,0),MATCH('2018'!R$6,[1]DataEx!$7:$7,0))</f>
        <v>16761286.810000001</v>
      </c>
      <c r="S16" s="404">
        <f t="shared" si="3"/>
        <v>221178044.41</v>
      </c>
      <c r="T16" s="389">
        <f t="shared" si="4"/>
        <v>4.7431241335755166E-2</v>
      </c>
    </row>
    <row r="17" spans="1:25">
      <c r="A17" s="152">
        <v>7116</v>
      </c>
      <c r="B17" s="480" t="str">
        <f>+VLOOKUP($A17,[1]Master!$D$27:$G$225,4,FALSE)</f>
        <v>Porez na međunarodnu trgovinu i transakcije</v>
      </c>
      <c r="C17" s="481"/>
      <c r="D17" s="481"/>
      <c r="E17" s="481"/>
      <c r="F17" s="481"/>
      <c r="G17" s="165">
        <f>+INDEX([1]DataEx!$1:$1048576,MATCH('2018'!$A17,[1]DataEx!$D:$D,0),MATCH('2018'!G$6,[1]DataEx!$7:$7,0))</f>
        <v>1218936.71</v>
      </c>
      <c r="H17" s="165">
        <f>+INDEX([1]DataEx!$1:$1048576,MATCH('2018'!$A17,[1]DataEx!$D:$D,0),MATCH('2018'!H$6,[1]DataEx!$7:$7,0))</f>
        <v>1678360</v>
      </c>
      <c r="I17" s="165">
        <f>+INDEX([1]DataEx!$1:$1048576,MATCH('2018'!$A17,[1]DataEx!$D:$D,0),MATCH('2018'!I$6,[1]DataEx!$7:$7,0))</f>
        <v>2228428.98</v>
      </c>
      <c r="J17" s="165">
        <f>+INDEX([1]DataEx!$1:$1048576,MATCH('2018'!$A17,[1]DataEx!$D:$D,0),MATCH('2018'!J$6,[1]DataEx!$7:$7,0))</f>
        <v>2192466.4500000002</v>
      </c>
      <c r="K17" s="165">
        <f>+INDEX([1]DataEx!$1:$1048576,MATCH('2018'!$A17,[1]DataEx!$D:$D,0),MATCH('2018'!K$6,[1]DataEx!$7:$7,0))</f>
        <v>2597651.13</v>
      </c>
      <c r="L17" s="165">
        <f>+INDEX([1]DataEx!$1:$1048576,MATCH('2018'!$A17,[1]DataEx!$D:$D,0),MATCH('2018'!L$6,[1]DataEx!$7:$7,0))</f>
        <v>2330703.23</v>
      </c>
      <c r="M17" s="165">
        <f>+INDEX([1]DataEx!$1:$1048576,MATCH('2018'!$A17,[1]DataEx!$D:$D,0),MATCH('2018'!M$6,[1]DataEx!$7:$7,0))</f>
        <v>2801895.93</v>
      </c>
      <c r="N17" s="165">
        <f>+INDEX([1]DataEx!$1:$1048576,MATCH('2018'!$A17,[1]DataEx!$D:$D,0),MATCH('2018'!N$6,[1]DataEx!$7:$7,0))</f>
        <v>2858882.98</v>
      </c>
      <c r="O17" s="165">
        <f>+INDEX([1]DataEx!$1:$1048576,MATCH('2018'!$A17,[1]DataEx!$D:$D,0),MATCH('2018'!O$6,[1]DataEx!$7:$7,0))</f>
        <v>2205218.35</v>
      </c>
      <c r="P17" s="165">
        <f>+INDEX([1]DataEx!$1:$1048576,MATCH('2018'!$A17,[1]DataEx!$D:$D,0),MATCH('2018'!P$6,[1]DataEx!$7:$7,0))</f>
        <v>2570061.1800000002</v>
      </c>
      <c r="Q17" s="165">
        <f>+INDEX([1]DataEx!$1:$1048576,MATCH('2018'!$A17,[1]DataEx!$D:$D,0),MATCH('2018'!Q$6,[1]DataEx!$7:$7,0))</f>
        <v>1901910.24</v>
      </c>
      <c r="R17" s="165">
        <f>+INDEX([1]DataEx!$1:$1048576,MATCH('2018'!$A17,[1]DataEx!$D:$D,0),MATCH('2018'!R$6,[1]DataEx!$7:$7,0))</f>
        <v>2050376.81</v>
      </c>
      <c r="S17" s="404">
        <f t="shared" si="3"/>
        <v>26634891.989999998</v>
      </c>
      <c r="T17" s="389">
        <f t="shared" si="4"/>
        <v>5.7118055876632214E-3</v>
      </c>
    </row>
    <row r="18" spans="1:25">
      <c r="A18" s="152">
        <v>7118</v>
      </c>
      <c r="B18" s="480" t="str">
        <f>+VLOOKUP($A18,[1]Master!$D$27:$G$225,4,FALSE)</f>
        <v>Ostali državni porezi</v>
      </c>
      <c r="C18" s="481"/>
      <c r="D18" s="481"/>
      <c r="E18" s="481"/>
      <c r="F18" s="481"/>
      <c r="G18" s="165">
        <f>+INDEX([1]DataEx!$1:$1048576,MATCH('2018'!$A18,[1]DataEx!$D:$D,0),MATCH('2018'!G$6,[1]DataEx!$7:$7,0))</f>
        <v>714376.2</v>
      </c>
      <c r="H18" s="165">
        <f>+INDEX([1]DataEx!$1:$1048576,MATCH('2018'!$A18,[1]DataEx!$D:$D,0),MATCH('2018'!H$6,[1]DataEx!$7:$7,0))</f>
        <v>607913.56999999995</v>
      </c>
      <c r="I18" s="165">
        <f>+INDEX([1]DataEx!$1:$1048576,MATCH('2018'!$A18,[1]DataEx!$D:$D,0),MATCH('2018'!I$6,[1]DataEx!$7:$7,0))</f>
        <v>679214.74</v>
      </c>
      <c r="J18" s="165">
        <f>+INDEX([1]DataEx!$1:$1048576,MATCH('2018'!$A18,[1]DataEx!$D:$D,0),MATCH('2018'!J$6,[1]DataEx!$7:$7,0))</f>
        <v>726283.06</v>
      </c>
      <c r="K18" s="165">
        <f>+INDEX([1]DataEx!$1:$1048576,MATCH('2018'!$A18,[1]DataEx!$D:$D,0),MATCH('2018'!K$6,[1]DataEx!$7:$7,0))</f>
        <v>742764.21</v>
      </c>
      <c r="L18" s="165">
        <f>+INDEX([1]DataEx!$1:$1048576,MATCH('2018'!$A18,[1]DataEx!$D:$D,0),MATCH('2018'!L$6,[1]DataEx!$7:$7,0))</f>
        <v>918480.01</v>
      </c>
      <c r="M18" s="165">
        <f>+INDEX([1]DataEx!$1:$1048576,MATCH('2018'!$A18,[1]DataEx!$D:$D,0),MATCH('2018'!M$6,[1]DataEx!$7:$7,0))</f>
        <v>862142.09</v>
      </c>
      <c r="N18" s="165">
        <f>+INDEX([1]DataEx!$1:$1048576,MATCH('2018'!$A18,[1]DataEx!$D:$D,0),MATCH('2018'!N$6,[1]DataEx!$7:$7,0))</f>
        <v>844808.84</v>
      </c>
      <c r="O18" s="165">
        <f>+INDEX([1]DataEx!$1:$1048576,MATCH('2018'!$A18,[1]DataEx!$D:$D,0),MATCH('2018'!O$6,[1]DataEx!$7:$7,0))</f>
        <v>807995.68</v>
      </c>
      <c r="P18" s="165">
        <f>+INDEX([1]DataEx!$1:$1048576,MATCH('2018'!$A18,[1]DataEx!$D:$D,0),MATCH('2018'!P$6,[1]DataEx!$7:$7,0))</f>
        <v>779773.24</v>
      </c>
      <c r="Q18" s="165">
        <f>+INDEX([1]DataEx!$1:$1048576,MATCH('2018'!$A18,[1]DataEx!$D:$D,0),MATCH('2018'!Q$6,[1]DataEx!$7:$7,0))</f>
        <v>794381.73</v>
      </c>
      <c r="R18" s="165">
        <f>+INDEX([1]DataEx!$1:$1048576,MATCH('2018'!$A18,[1]DataEx!$D:$D,0),MATCH('2018'!R$6,[1]DataEx!$7:$7,0))</f>
        <v>835497.61</v>
      </c>
      <c r="S18" s="404">
        <f t="shared" si="3"/>
        <v>9313630.9799999986</v>
      </c>
      <c r="T18" s="389">
        <f t="shared" si="4"/>
        <v>1.9972917289460082E-3</v>
      </c>
    </row>
    <row r="19" spans="1:25">
      <c r="A19" s="152">
        <v>712</v>
      </c>
      <c r="B19" s="484" t="str">
        <f>+VLOOKUP($A19,[1]Master!$D$27:$G$225,4,FALSE)</f>
        <v>Doprinosi</v>
      </c>
      <c r="C19" s="485"/>
      <c r="D19" s="485"/>
      <c r="E19" s="485"/>
      <c r="F19" s="485"/>
      <c r="G19" s="171">
        <f>+INDEX([1]DataEx!$1:$1048576,MATCH('2018'!$A19,[1]DataEx!$D:$D,0),MATCH('2018'!G$6,[1]DataEx!$7:$7,0))</f>
        <v>14572676.99</v>
      </c>
      <c r="H19" s="171">
        <f>+INDEX([1]DataEx!$1:$1048576,MATCH('2018'!$A19,[1]DataEx!$D:$D,0),MATCH('2018'!H$6,[1]DataEx!$7:$7,0))</f>
        <v>36938118.07</v>
      </c>
      <c r="I19" s="171">
        <f>+INDEX([1]DataEx!$1:$1048576,MATCH('2018'!$A19,[1]DataEx!$D:$D,0),MATCH('2018'!I$6,[1]DataEx!$7:$7,0))</f>
        <v>43053255.969999999</v>
      </c>
      <c r="J19" s="171">
        <f>+INDEX([1]DataEx!$1:$1048576,MATCH('2018'!$A19,[1]DataEx!$D:$D,0),MATCH('2018'!J$6,[1]DataEx!$7:$7,0))</f>
        <v>41029948</v>
      </c>
      <c r="K19" s="171">
        <f>+INDEX([1]DataEx!$1:$1048576,MATCH('2018'!$A19,[1]DataEx!$D:$D,0),MATCH('2018'!K$6,[1]DataEx!$7:$7,0))</f>
        <v>40388291.549999997</v>
      </c>
      <c r="L19" s="171">
        <f>+INDEX([1]DataEx!$1:$1048576,MATCH('2018'!$A19,[1]DataEx!$D:$D,0),MATCH('2018'!L$6,[1]DataEx!$7:$7,0))</f>
        <v>42077356.240000002</v>
      </c>
      <c r="M19" s="171">
        <f>+INDEX([1]DataEx!$1:$1048576,MATCH('2018'!$A19,[1]DataEx!$D:$D,0),MATCH('2018'!M$6,[1]DataEx!$7:$7,0))</f>
        <v>45673467.219999999</v>
      </c>
      <c r="N19" s="171">
        <f>+INDEX([1]DataEx!$1:$1048576,MATCH('2018'!$A19,[1]DataEx!$D:$D,0),MATCH('2018'!N$6,[1]DataEx!$7:$7,0))</f>
        <v>45633852.549999997</v>
      </c>
      <c r="O19" s="171">
        <f>+INDEX([1]DataEx!$1:$1048576,MATCH('2018'!$A19,[1]DataEx!$D:$D,0),MATCH('2018'!O$6,[1]DataEx!$7:$7,0))</f>
        <v>41964422.920000002</v>
      </c>
      <c r="P19" s="171">
        <f>+INDEX([1]DataEx!$1:$1048576,MATCH('2018'!$A19,[1]DataEx!$D:$D,0),MATCH('2018'!P$6,[1]DataEx!$7:$7,0))</f>
        <v>47821348.07</v>
      </c>
      <c r="Q19" s="171">
        <f>+INDEX([1]DataEx!$1:$1048576,MATCH('2018'!$A19,[1]DataEx!$D:$D,0),MATCH('2018'!Q$6,[1]DataEx!$7:$7,0))</f>
        <v>44976968.909999996</v>
      </c>
      <c r="R19" s="171">
        <f>+INDEX([1]DataEx!$1:$1048576,MATCH('2018'!$A19,[1]DataEx!$D:$D,0),MATCH('2018'!R$6,[1]DataEx!$7:$7,0))</f>
        <v>80310407.909999996</v>
      </c>
      <c r="S19" s="405">
        <f t="shared" si="3"/>
        <v>524440114.39999998</v>
      </c>
      <c r="T19" s="390">
        <f t="shared" si="4"/>
        <v>0.11246525711271184</v>
      </c>
    </row>
    <row r="20" spans="1:25">
      <c r="A20" s="152">
        <v>7121</v>
      </c>
      <c r="B20" s="480" t="str">
        <f>+VLOOKUP($A20,[1]Master!$D$27:$G$225,4,FALSE)</f>
        <v>Doprinosi za penzijsko i invalidsko osiguranje</v>
      </c>
      <c r="C20" s="481"/>
      <c r="D20" s="481"/>
      <c r="E20" s="481"/>
      <c r="F20" s="481"/>
      <c r="G20" s="165">
        <f>+INDEX([1]DataEx!$1:$1048576,MATCH('2018'!$A20,[1]DataEx!$D:$D,0),MATCH('2018'!G$6,[1]DataEx!$7:$7,0))</f>
        <v>8994145.9900000002</v>
      </c>
      <c r="H20" s="165">
        <f>+INDEX([1]DataEx!$1:$1048576,MATCH('2018'!$A20,[1]DataEx!$D:$D,0),MATCH('2018'!H$6,[1]DataEx!$7:$7,0))</f>
        <v>22424749.280000001</v>
      </c>
      <c r="I20" s="165">
        <f>+INDEX([1]DataEx!$1:$1048576,MATCH('2018'!$A20,[1]DataEx!$D:$D,0),MATCH('2018'!I$6,[1]DataEx!$7:$7,0))</f>
        <v>26103027.100000001</v>
      </c>
      <c r="J20" s="165">
        <f>+INDEX([1]DataEx!$1:$1048576,MATCH('2018'!$A20,[1]DataEx!$D:$D,0),MATCH('2018'!J$6,[1]DataEx!$7:$7,0))</f>
        <v>24891690.100000001</v>
      </c>
      <c r="K20" s="165">
        <f>+INDEX([1]DataEx!$1:$1048576,MATCH('2018'!$A20,[1]DataEx!$D:$D,0),MATCH('2018'!K$6,[1]DataEx!$7:$7,0))</f>
        <v>24475000.460000001</v>
      </c>
      <c r="L20" s="165">
        <f>+INDEX([1]DataEx!$1:$1048576,MATCH('2018'!$A20,[1]DataEx!$D:$D,0),MATCH('2018'!L$6,[1]DataEx!$7:$7,0))</f>
        <v>25149415.170000002</v>
      </c>
      <c r="M20" s="165">
        <f>+INDEX([1]DataEx!$1:$1048576,MATCH('2018'!$A20,[1]DataEx!$D:$D,0),MATCH('2018'!M$6,[1]DataEx!$7:$7,0))</f>
        <v>27081123.02</v>
      </c>
      <c r="N20" s="165">
        <f>+INDEX([1]DataEx!$1:$1048576,MATCH('2018'!$A20,[1]DataEx!$D:$D,0),MATCH('2018'!N$6,[1]DataEx!$7:$7,0))</f>
        <v>27031179.09</v>
      </c>
      <c r="O20" s="165">
        <f>+INDEX([1]DataEx!$1:$1048576,MATCH('2018'!$A20,[1]DataEx!$D:$D,0),MATCH('2018'!O$6,[1]DataEx!$7:$7,0))</f>
        <v>25382505.710000001</v>
      </c>
      <c r="P20" s="165">
        <f>+INDEX([1]DataEx!$1:$1048576,MATCH('2018'!$A20,[1]DataEx!$D:$D,0),MATCH('2018'!P$6,[1]DataEx!$7:$7,0))</f>
        <v>29472537.77</v>
      </c>
      <c r="Q20" s="165">
        <f>+INDEX([1]DataEx!$1:$1048576,MATCH('2018'!$A20,[1]DataEx!$D:$D,0),MATCH('2018'!Q$6,[1]DataEx!$7:$7,0))</f>
        <v>27715796.140000001</v>
      </c>
      <c r="R20" s="165">
        <f>+INDEX([1]DataEx!$1:$1048576,MATCH('2018'!$A20,[1]DataEx!$D:$D,0),MATCH('2018'!R$6,[1]DataEx!$7:$7,0))</f>
        <v>48261788.450000003</v>
      </c>
      <c r="S20" s="404">
        <f t="shared" si="3"/>
        <v>316982958.28000003</v>
      </c>
      <c r="T20" s="389">
        <f t="shared" si="4"/>
        <v>6.7976436059041898E-2</v>
      </c>
    </row>
    <row r="21" spans="1:25">
      <c r="A21" s="152">
        <v>7122</v>
      </c>
      <c r="B21" s="480" t="str">
        <f>+VLOOKUP($A21,[1]Master!$D$27:$G$225,4,FALSE)</f>
        <v>Doprinosi za zdravstveno osiguranje</v>
      </c>
      <c r="C21" s="481"/>
      <c r="D21" s="481"/>
      <c r="E21" s="481"/>
      <c r="F21" s="481"/>
      <c r="G21" s="165">
        <f>+INDEX([1]DataEx!$1:$1048576,MATCH('2018'!$A21,[1]DataEx!$D:$D,0),MATCH('2018'!G$6,[1]DataEx!$7:$7,0))</f>
        <v>4907250.76</v>
      </c>
      <c r="H21" s="165">
        <f>+INDEX([1]DataEx!$1:$1048576,MATCH('2018'!$A21,[1]DataEx!$D:$D,0),MATCH('2018'!H$6,[1]DataEx!$7:$7,0))</f>
        <v>12702016.77</v>
      </c>
      <c r="I21" s="165">
        <f>+INDEX([1]DataEx!$1:$1048576,MATCH('2018'!$A21,[1]DataEx!$D:$D,0),MATCH('2018'!I$6,[1]DataEx!$7:$7,0))</f>
        <v>14741947.74</v>
      </c>
      <c r="J21" s="165">
        <f>+INDEX([1]DataEx!$1:$1048576,MATCH('2018'!$A21,[1]DataEx!$D:$D,0),MATCH('2018'!J$6,[1]DataEx!$7:$7,0))</f>
        <v>14077229.140000001</v>
      </c>
      <c r="K21" s="165">
        <f>+INDEX([1]DataEx!$1:$1048576,MATCH('2018'!$A21,[1]DataEx!$D:$D,0),MATCH('2018'!K$6,[1]DataEx!$7:$7,0))</f>
        <v>13944751.890000001</v>
      </c>
      <c r="L21" s="165">
        <f>+INDEX([1]DataEx!$1:$1048576,MATCH('2018'!$A21,[1]DataEx!$D:$D,0),MATCH('2018'!L$6,[1]DataEx!$7:$7,0))</f>
        <v>14898396.42</v>
      </c>
      <c r="M21" s="165">
        <f>+INDEX([1]DataEx!$1:$1048576,MATCH('2018'!$A21,[1]DataEx!$D:$D,0),MATCH('2018'!M$6,[1]DataEx!$7:$7,0))</f>
        <v>16253748.59</v>
      </c>
      <c r="N21" s="165">
        <f>+INDEX([1]DataEx!$1:$1048576,MATCH('2018'!$A21,[1]DataEx!$D:$D,0),MATCH('2018'!N$6,[1]DataEx!$7:$7,0))</f>
        <v>16257992.279999999</v>
      </c>
      <c r="O21" s="165">
        <f>+INDEX([1]DataEx!$1:$1048576,MATCH('2018'!$A21,[1]DataEx!$D:$D,0),MATCH('2018'!O$6,[1]DataEx!$7:$7,0))</f>
        <v>14479735.869999999</v>
      </c>
      <c r="P21" s="165">
        <f>+INDEX([1]DataEx!$1:$1048576,MATCH('2018'!$A21,[1]DataEx!$D:$D,0),MATCH('2018'!P$6,[1]DataEx!$7:$7,0))</f>
        <v>16132677.16</v>
      </c>
      <c r="Q21" s="165">
        <f>+INDEX([1]DataEx!$1:$1048576,MATCH('2018'!$A21,[1]DataEx!$D:$D,0),MATCH('2018'!Q$6,[1]DataEx!$7:$7,0))</f>
        <v>15297077.039999999</v>
      </c>
      <c r="R21" s="165">
        <f>+INDEX([1]DataEx!$1:$1048576,MATCH('2018'!$A21,[1]DataEx!$D:$D,0),MATCH('2018'!R$6,[1]DataEx!$7:$7,0))</f>
        <v>28352941.690000001</v>
      </c>
      <c r="S21" s="404">
        <f t="shared" si="3"/>
        <v>182045765.34999999</v>
      </c>
      <c r="T21" s="389">
        <f t="shared" si="4"/>
        <v>3.9039393143661019E-2</v>
      </c>
    </row>
    <row r="22" spans="1:25">
      <c r="A22" s="152">
        <v>7123</v>
      </c>
      <c r="B22" s="480" t="str">
        <f>+VLOOKUP($A22,[1]Master!$D$27:$G$225,4,FALSE)</f>
        <v>Doprinosi za osiguranje od nezaposlenosti</v>
      </c>
      <c r="C22" s="481"/>
      <c r="D22" s="481"/>
      <c r="E22" s="481"/>
      <c r="F22" s="481"/>
      <c r="G22" s="165">
        <f>+INDEX([1]DataEx!$1:$1048576,MATCH('2018'!$A22,[1]DataEx!$D:$D,0),MATCH('2018'!G$6,[1]DataEx!$7:$7,0))</f>
        <v>365962.97</v>
      </c>
      <c r="H22" s="165">
        <f>+INDEX([1]DataEx!$1:$1048576,MATCH('2018'!$A22,[1]DataEx!$D:$D,0),MATCH('2018'!H$6,[1]DataEx!$7:$7,0))</f>
        <v>960588.74</v>
      </c>
      <c r="I22" s="165">
        <f>+INDEX([1]DataEx!$1:$1048576,MATCH('2018'!$A22,[1]DataEx!$D:$D,0),MATCH('2018'!I$6,[1]DataEx!$7:$7,0))</f>
        <v>1116426.95</v>
      </c>
      <c r="J22" s="165">
        <f>+INDEX([1]DataEx!$1:$1048576,MATCH('2018'!$A22,[1]DataEx!$D:$D,0),MATCH('2018'!J$6,[1]DataEx!$7:$7,0))</f>
        <v>1036934.31</v>
      </c>
      <c r="K22" s="165">
        <f>+INDEX([1]DataEx!$1:$1048576,MATCH('2018'!$A22,[1]DataEx!$D:$D,0),MATCH('2018'!K$6,[1]DataEx!$7:$7,0))</f>
        <v>1027117.44</v>
      </c>
      <c r="L22" s="165">
        <f>+INDEX([1]DataEx!$1:$1048576,MATCH('2018'!$A22,[1]DataEx!$D:$D,0),MATCH('2018'!L$6,[1]DataEx!$7:$7,0))</f>
        <v>1092483.07</v>
      </c>
      <c r="M22" s="165">
        <f>+INDEX([1]DataEx!$1:$1048576,MATCH('2018'!$A22,[1]DataEx!$D:$D,0),MATCH('2018'!M$6,[1]DataEx!$7:$7,0))</f>
        <v>1188738.43</v>
      </c>
      <c r="N22" s="165">
        <f>+INDEX([1]DataEx!$1:$1048576,MATCH('2018'!$A22,[1]DataEx!$D:$D,0),MATCH('2018'!N$6,[1]DataEx!$7:$7,0))</f>
        <v>1194470.45</v>
      </c>
      <c r="O22" s="165">
        <f>+INDEX([1]DataEx!$1:$1048576,MATCH('2018'!$A22,[1]DataEx!$D:$D,0),MATCH('2018'!O$6,[1]DataEx!$7:$7,0))</f>
        <v>1084116.54</v>
      </c>
      <c r="P22" s="165">
        <f>+INDEX([1]DataEx!$1:$1048576,MATCH('2018'!$A22,[1]DataEx!$D:$D,0),MATCH('2018'!P$6,[1]DataEx!$7:$7,0))</f>
        <v>1217359.6499999999</v>
      </c>
      <c r="Q22" s="165">
        <f>+INDEX([1]DataEx!$1:$1048576,MATCH('2018'!$A22,[1]DataEx!$D:$D,0),MATCH('2018'!Q$6,[1]DataEx!$7:$7,0))</f>
        <v>1157240.48</v>
      </c>
      <c r="R22" s="165">
        <f>+INDEX([1]DataEx!$1:$1048576,MATCH('2018'!$A22,[1]DataEx!$D:$D,0),MATCH('2018'!R$6,[1]DataEx!$7:$7,0))</f>
        <v>2149158.34</v>
      </c>
      <c r="S22" s="404">
        <f t="shared" si="3"/>
        <v>13590597.370000001</v>
      </c>
      <c r="T22" s="389">
        <f t="shared" si="4"/>
        <v>2.9144796242009125E-3</v>
      </c>
    </row>
    <row r="23" spans="1:25">
      <c r="A23" s="152">
        <v>7124</v>
      </c>
      <c r="B23" s="480" t="str">
        <f>+VLOOKUP($A23,[1]Master!$D$27:$G$225,4,FALSE)</f>
        <v>Ostali doprinosi</v>
      </c>
      <c r="C23" s="481"/>
      <c r="D23" s="481"/>
      <c r="E23" s="481"/>
      <c r="F23" s="481"/>
      <c r="G23" s="165">
        <f>+INDEX([1]DataEx!$1:$1048576,MATCH('2018'!$A23,[1]DataEx!$D:$D,0),MATCH('2018'!G$6,[1]DataEx!$7:$7,0))</f>
        <v>305317.27</v>
      </c>
      <c r="H23" s="165">
        <f>+INDEX([1]DataEx!$1:$1048576,MATCH('2018'!$A23,[1]DataEx!$D:$D,0),MATCH('2018'!H$6,[1]DataEx!$7:$7,0))</f>
        <v>850763.28</v>
      </c>
      <c r="I23" s="165">
        <f>+INDEX([1]DataEx!$1:$1048576,MATCH('2018'!$A23,[1]DataEx!$D:$D,0),MATCH('2018'!I$6,[1]DataEx!$7:$7,0))</f>
        <v>1091854.18</v>
      </c>
      <c r="J23" s="165">
        <f>+INDEX([1]DataEx!$1:$1048576,MATCH('2018'!$A23,[1]DataEx!$D:$D,0),MATCH('2018'!J$6,[1]DataEx!$7:$7,0))</f>
        <v>1024094.45</v>
      </c>
      <c r="K23" s="165">
        <f>+INDEX([1]DataEx!$1:$1048576,MATCH('2018'!$A23,[1]DataEx!$D:$D,0),MATCH('2018'!K$6,[1]DataEx!$7:$7,0))</f>
        <v>941421.76</v>
      </c>
      <c r="L23" s="165">
        <f>+INDEX([1]DataEx!$1:$1048576,MATCH('2018'!$A23,[1]DataEx!$D:$D,0),MATCH('2018'!L$6,[1]DataEx!$7:$7,0))</f>
        <v>937061.58</v>
      </c>
      <c r="M23" s="165">
        <f>+INDEX([1]DataEx!$1:$1048576,MATCH('2018'!$A23,[1]DataEx!$D:$D,0),MATCH('2018'!M$6,[1]DataEx!$7:$7,0))</f>
        <v>1149857.18</v>
      </c>
      <c r="N23" s="165">
        <f>+INDEX([1]DataEx!$1:$1048576,MATCH('2018'!$A23,[1]DataEx!$D:$D,0),MATCH('2018'!N$6,[1]DataEx!$7:$7,0))</f>
        <v>1150210.73</v>
      </c>
      <c r="O23" s="165">
        <f>+INDEX([1]DataEx!$1:$1048576,MATCH('2018'!$A23,[1]DataEx!$D:$D,0),MATCH('2018'!O$6,[1]DataEx!$7:$7,0))</f>
        <v>1018064.8</v>
      </c>
      <c r="P23" s="165">
        <f>+INDEX([1]DataEx!$1:$1048576,MATCH('2018'!$A23,[1]DataEx!$D:$D,0),MATCH('2018'!P$6,[1]DataEx!$7:$7,0))</f>
        <v>998773.49</v>
      </c>
      <c r="Q23" s="165">
        <f>+INDEX([1]DataEx!$1:$1048576,MATCH('2018'!$A23,[1]DataEx!$D:$D,0),MATCH('2018'!Q$6,[1]DataEx!$7:$7,0))</f>
        <v>806855.25</v>
      </c>
      <c r="R23" s="165">
        <f>+INDEX([1]DataEx!$1:$1048576,MATCH('2018'!$A23,[1]DataEx!$D:$D,0),MATCH('2018'!R$6,[1]DataEx!$7:$7,0))</f>
        <v>1546519.43</v>
      </c>
      <c r="S23" s="404">
        <f t="shared" si="3"/>
        <v>11820793.4</v>
      </c>
      <c r="T23" s="389">
        <f t="shared" si="4"/>
        <v>2.5349482858080304E-3</v>
      </c>
      <c r="Y23" s="319"/>
    </row>
    <row r="24" spans="1:25">
      <c r="A24" s="152">
        <v>713</v>
      </c>
      <c r="B24" s="482" t="str">
        <f>+VLOOKUP($A24,[1]Master!$D$27:$G$225,4,FALSE)</f>
        <v>Takse</v>
      </c>
      <c r="C24" s="483"/>
      <c r="D24" s="483"/>
      <c r="E24" s="483"/>
      <c r="F24" s="483"/>
      <c r="G24" s="177">
        <f>+INDEX([1]DataEx!$1:$1048576,MATCH('2018'!$A24,[1]DataEx!$D:$D,0),MATCH('2018'!G$6,[1]DataEx!$7:$7,0))</f>
        <v>814937.81</v>
      </c>
      <c r="H24" s="177">
        <f>+INDEX([1]DataEx!$1:$1048576,MATCH('2018'!$A24,[1]DataEx!$D:$D,0),MATCH('2018'!H$6,[1]DataEx!$7:$7,0))</f>
        <v>993423.94</v>
      </c>
      <c r="I24" s="177">
        <f>+INDEX([1]DataEx!$1:$1048576,MATCH('2018'!$A24,[1]DataEx!$D:$D,0),MATCH('2018'!I$6,[1]DataEx!$7:$7,0))</f>
        <v>1111103.6599999999</v>
      </c>
      <c r="J24" s="177">
        <f>+INDEX([1]DataEx!$1:$1048576,MATCH('2018'!$A24,[1]DataEx!$D:$D,0),MATCH('2018'!J$6,[1]DataEx!$7:$7,0))</f>
        <v>1198538.77</v>
      </c>
      <c r="K24" s="177">
        <f>+INDEX([1]DataEx!$1:$1048576,MATCH('2018'!$A24,[1]DataEx!$D:$D,0),MATCH('2018'!K$6,[1]DataEx!$7:$7,0))</f>
        <v>1382138.78</v>
      </c>
      <c r="L24" s="177">
        <f>+INDEX([1]DataEx!$1:$1048576,MATCH('2018'!$A24,[1]DataEx!$D:$D,0),MATCH('2018'!L$6,[1]DataEx!$7:$7,0))</f>
        <v>1616613.01</v>
      </c>
      <c r="M24" s="177">
        <f>+INDEX([1]DataEx!$1:$1048576,MATCH('2018'!$A24,[1]DataEx!$D:$D,0),MATCH('2018'!M$6,[1]DataEx!$7:$7,0))</f>
        <v>2005608.26</v>
      </c>
      <c r="N24" s="177">
        <f>+INDEX([1]DataEx!$1:$1048576,MATCH('2018'!$A24,[1]DataEx!$D:$D,0),MATCH('2018'!N$6,[1]DataEx!$7:$7,0))</f>
        <v>1882210.04</v>
      </c>
      <c r="O24" s="177">
        <f>+INDEX([1]DataEx!$1:$1048576,MATCH('2018'!$A24,[1]DataEx!$D:$D,0),MATCH('2018'!O$6,[1]DataEx!$7:$7,0))</f>
        <v>1545122.56</v>
      </c>
      <c r="P24" s="177">
        <f>+INDEX([1]DataEx!$1:$1048576,MATCH('2018'!$A24,[1]DataEx!$D:$D,0),MATCH('2018'!P$6,[1]DataEx!$7:$7,0))</f>
        <v>1572482.29</v>
      </c>
      <c r="Q24" s="177">
        <f>+INDEX([1]DataEx!$1:$1048576,MATCH('2018'!$A24,[1]DataEx!$D:$D,0),MATCH('2018'!Q$6,[1]DataEx!$7:$7,0))</f>
        <v>1331866.75</v>
      </c>
      <c r="R24" s="246">
        <f>+INDEX([1]DataEx!$1:$1048576,MATCH('2018'!$A24,[1]DataEx!$D:$D,0),MATCH('2018'!R$6,[1]DataEx!$7:$7,0))</f>
        <v>1446961.78</v>
      </c>
      <c r="S24" s="405">
        <f t="shared" si="3"/>
        <v>16901007.650000002</v>
      </c>
      <c r="T24" s="390">
        <f t="shared" si="4"/>
        <v>3.6243912672389582E-3</v>
      </c>
      <c r="Y24" s="319"/>
    </row>
    <row r="25" spans="1:25">
      <c r="A25" s="152">
        <v>714</v>
      </c>
      <c r="B25" s="482" t="str">
        <f>+VLOOKUP($A25,[1]Master!$D$27:$G$225,4,FALSE)</f>
        <v>Naknade</v>
      </c>
      <c r="C25" s="483"/>
      <c r="D25" s="483"/>
      <c r="E25" s="483"/>
      <c r="F25" s="483"/>
      <c r="G25" s="177">
        <f>+INDEX([1]DataEx!$1:$1048576,MATCH('2018'!$A25,[1]DataEx!$D:$D,0),MATCH('2018'!G$6,[1]DataEx!$7:$7,0))</f>
        <v>1774503.57</v>
      </c>
      <c r="H25" s="177">
        <f>+INDEX([1]DataEx!$1:$1048576,MATCH('2018'!$A25,[1]DataEx!$D:$D,0),MATCH('2018'!H$6,[1]DataEx!$7:$7,0))</f>
        <v>1885893.46</v>
      </c>
      <c r="I25" s="177">
        <f>+INDEX([1]DataEx!$1:$1048576,MATCH('2018'!$A25,[1]DataEx!$D:$D,0),MATCH('2018'!I$6,[1]DataEx!$7:$7,0))</f>
        <v>2001213.06</v>
      </c>
      <c r="J25" s="177">
        <f>+INDEX([1]DataEx!$1:$1048576,MATCH('2018'!$A25,[1]DataEx!$D:$D,0),MATCH('2018'!J$6,[1]DataEx!$7:$7,0))</f>
        <v>2389766.7799999998</v>
      </c>
      <c r="K25" s="177">
        <f>+INDEX([1]DataEx!$1:$1048576,MATCH('2018'!$A25,[1]DataEx!$D:$D,0),MATCH('2018'!K$6,[1]DataEx!$7:$7,0))</f>
        <v>1530724.52</v>
      </c>
      <c r="L25" s="177">
        <f>+INDEX([1]DataEx!$1:$1048576,MATCH('2018'!$A25,[1]DataEx!$D:$D,0),MATCH('2018'!L$6,[1]DataEx!$7:$7,0))</f>
        <v>2860047.35</v>
      </c>
      <c r="M25" s="177">
        <f>+INDEX([1]DataEx!$1:$1048576,MATCH('2018'!$A25,[1]DataEx!$D:$D,0),MATCH('2018'!M$6,[1]DataEx!$7:$7,0))</f>
        <v>3039336.91</v>
      </c>
      <c r="N25" s="177">
        <f>+INDEX([1]DataEx!$1:$1048576,MATCH('2018'!$A25,[1]DataEx!$D:$D,0),MATCH('2018'!N$6,[1]DataEx!$7:$7,0))</f>
        <v>1937135.94</v>
      </c>
      <c r="O25" s="177">
        <f>+INDEX([1]DataEx!$1:$1048576,MATCH('2018'!$A25,[1]DataEx!$D:$D,0),MATCH('2018'!O$6,[1]DataEx!$7:$7,0))</f>
        <v>1933671.64</v>
      </c>
      <c r="P25" s="177">
        <f>+INDEX([1]DataEx!$1:$1048576,MATCH('2018'!$A25,[1]DataEx!$D:$D,0),MATCH('2018'!P$6,[1]DataEx!$7:$7,0))</f>
        <v>2347083.83</v>
      </c>
      <c r="Q25" s="177">
        <f>+INDEX([1]DataEx!$1:$1048576,MATCH('2018'!$A25,[1]DataEx!$D:$D,0),MATCH('2018'!Q$6,[1]DataEx!$7:$7,0))</f>
        <v>2034357.41</v>
      </c>
      <c r="R25" s="246">
        <f>+INDEX([1]DataEx!$1:$1048576,MATCH('2018'!$A25,[1]DataEx!$D:$D,0),MATCH('2018'!R$6,[1]DataEx!$7:$7,0))</f>
        <v>2685804.61</v>
      </c>
      <c r="S25" s="405">
        <f t="shared" si="3"/>
        <v>26419539.080000002</v>
      </c>
      <c r="T25" s="390">
        <f t="shared" si="4"/>
        <v>5.6656235361227337E-3</v>
      </c>
      <c r="W25" s="306"/>
    </row>
    <row r="26" spans="1:25">
      <c r="A26" s="152">
        <v>715</v>
      </c>
      <c r="B26" s="482" t="str">
        <f>+VLOOKUP($A26,[1]Master!$D$27:$G$225,4,FALSE)</f>
        <v>Ostali prihodi</v>
      </c>
      <c r="C26" s="483"/>
      <c r="D26" s="483"/>
      <c r="E26" s="483"/>
      <c r="F26" s="483"/>
      <c r="G26" s="177">
        <f>+INDEX([1]DataEx!$1:$1048576,MATCH('2018'!$A26,[1]DataEx!$D:$D,0),MATCH('2018'!G$6,[1]DataEx!$7:$7,0))</f>
        <v>2425522.83</v>
      </c>
      <c r="H26" s="177">
        <f>+INDEX([1]DataEx!$1:$1048576,MATCH('2018'!$A26,[1]DataEx!$D:$D,0),MATCH('2018'!H$6,[1]DataEx!$7:$7,0))</f>
        <v>1609741.15</v>
      </c>
      <c r="I26" s="177">
        <f>+INDEX([1]DataEx!$1:$1048576,MATCH('2018'!$A26,[1]DataEx!$D:$D,0),MATCH('2018'!I$6,[1]DataEx!$7:$7,0))</f>
        <v>1991465.56</v>
      </c>
      <c r="J26" s="177">
        <f>+INDEX([1]DataEx!$1:$1048576,MATCH('2018'!$A26,[1]DataEx!$D:$D,0),MATCH('2018'!J$6,[1]DataEx!$7:$7,0))</f>
        <v>5482661.4299999997</v>
      </c>
      <c r="K26" s="177">
        <f>+INDEX([1]DataEx!$1:$1048576,MATCH('2018'!$A26,[1]DataEx!$D:$D,0),MATCH('2018'!K$6,[1]DataEx!$7:$7,0))</f>
        <v>2151496.35</v>
      </c>
      <c r="L26" s="177">
        <f>+INDEX([1]DataEx!$1:$1048576,MATCH('2018'!$A26,[1]DataEx!$D:$D,0),MATCH('2018'!L$6,[1]DataEx!$7:$7,0))</f>
        <v>2746748.26</v>
      </c>
      <c r="M26" s="177">
        <f>+INDEX([1]DataEx!$1:$1048576,MATCH('2018'!$A26,[1]DataEx!$D:$D,0),MATCH('2018'!M$6,[1]DataEx!$7:$7,0))</f>
        <v>3904620.91</v>
      </c>
      <c r="N26" s="177">
        <f>+INDEX([1]DataEx!$1:$1048576,MATCH('2018'!$A26,[1]DataEx!$D:$D,0),MATCH('2018'!N$6,[1]DataEx!$7:$7,0))</f>
        <v>3453591.6</v>
      </c>
      <c r="O26" s="177">
        <f>+INDEX([1]DataEx!$1:$1048576,MATCH('2018'!$A26,[1]DataEx!$D:$D,0),MATCH('2018'!O$6,[1]DataEx!$7:$7,0))</f>
        <v>37485104.390000001</v>
      </c>
      <c r="P26" s="177">
        <f>+INDEX([1]DataEx!$1:$1048576,MATCH('2018'!$A26,[1]DataEx!$D:$D,0),MATCH('2018'!P$6,[1]DataEx!$7:$7,0))</f>
        <v>2268381.7599999998</v>
      </c>
      <c r="Q26" s="177">
        <f>+INDEX([1]DataEx!$1:$1048576,MATCH('2018'!$A26,[1]DataEx!$D:$D,0),MATCH('2018'!Q$6,[1]DataEx!$7:$7,0))</f>
        <v>3459602.91</v>
      </c>
      <c r="R26" s="246">
        <f>+INDEX([1]DataEx!$1:$1048576,MATCH('2018'!$A26,[1]DataEx!$D:$D,0),MATCH('2018'!R$6,[1]DataEx!$7:$7,0))</f>
        <v>4336127.47</v>
      </c>
      <c r="S26" s="405">
        <f t="shared" si="3"/>
        <v>71315064.620000005</v>
      </c>
      <c r="T26" s="390">
        <f t="shared" si="4"/>
        <v>1.529338976610131E-2</v>
      </c>
    </row>
    <row r="27" spans="1:25">
      <c r="A27" s="152">
        <v>73</v>
      </c>
      <c r="B27" s="482" t="str">
        <f>+VLOOKUP($A27,[1]Master!$D$27:$G$225,4,FALSE)</f>
        <v>Primici od otplate kredita i sredstva prenesena iz prethodne godine</v>
      </c>
      <c r="C27" s="483"/>
      <c r="D27" s="483"/>
      <c r="E27" s="483"/>
      <c r="F27" s="483"/>
      <c r="G27" s="177">
        <f>+INDEX([1]DataEx!$1:$1048576,MATCH('2018'!$A27,[1]DataEx!$D:$D,0),MATCH('2018'!G$6,[1]DataEx!$7:$7,0))</f>
        <v>172043.05</v>
      </c>
      <c r="H27" s="177">
        <f>+INDEX([1]DataEx!$1:$1048576,MATCH('2018'!$A27,[1]DataEx!$D:$D,0),MATCH('2018'!H$6,[1]DataEx!$7:$7,0))</f>
        <v>78777.210000000006</v>
      </c>
      <c r="I27" s="177">
        <f>+INDEX([1]DataEx!$1:$1048576,MATCH('2018'!$A27,[1]DataEx!$D:$D,0),MATCH('2018'!I$6,[1]DataEx!$7:$7,0))</f>
        <v>195694.06</v>
      </c>
      <c r="J27" s="177">
        <f>+INDEX([1]DataEx!$1:$1048576,MATCH('2018'!$A27,[1]DataEx!$D:$D,0),MATCH('2018'!J$6,[1]DataEx!$7:$7,0))</f>
        <v>443978.03</v>
      </c>
      <c r="K27" s="177">
        <f>+INDEX([1]DataEx!$1:$1048576,MATCH('2018'!$A27,[1]DataEx!$D:$D,0),MATCH('2018'!K$6,[1]DataEx!$7:$7,0))</f>
        <v>1090667.1299999999</v>
      </c>
      <c r="L27" s="177">
        <f>+INDEX([1]DataEx!$1:$1048576,MATCH('2018'!$A27,[1]DataEx!$D:$D,0),MATCH('2018'!L$6,[1]DataEx!$7:$7,0))</f>
        <v>2374596.09</v>
      </c>
      <c r="M27" s="177">
        <f>+INDEX([1]DataEx!$1:$1048576,MATCH('2018'!$A27,[1]DataEx!$D:$D,0),MATCH('2018'!M$6,[1]DataEx!$7:$7,0))</f>
        <v>178131.97</v>
      </c>
      <c r="N27" s="177">
        <f>+INDEX([1]DataEx!$1:$1048576,MATCH('2018'!$A27,[1]DataEx!$D:$D,0),MATCH('2018'!N$6,[1]DataEx!$7:$7,0))</f>
        <v>146792.74</v>
      </c>
      <c r="O27" s="177">
        <f>+INDEX([1]DataEx!$1:$1048576,MATCH('2018'!$A27,[1]DataEx!$D:$D,0),MATCH('2018'!O$6,[1]DataEx!$7:$7,0))</f>
        <v>907089.49</v>
      </c>
      <c r="P27" s="177">
        <f>+INDEX([1]DataEx!$1:$1048576,MATCH('2018'!$A27,[1]DataEx!$D:$D,0),MATCH('2018'!P$6,[1]DataEx!$7:$7,0))</f>
        <v>525509.51</v>
      </c>
      <c r="Q27" s="177">
        <f>+INDEX([1]DataEx!$1:$1048576,MATCH('2018'!$A27,[1]DataEx!$D:$D,0),MATCH('2018'!Q$6,[1]DataEx!$7:$7,0))</f>
        <v>4230114.6399999997</v>
      </c>
      <c r="R27" s="246">
        <f>+INDEX([1]DataEx!$1:$1048576,MATCH('2018'!$A27,[1]DataEx!$D:$D,0),MATCH('2018'!R$6,[1]DataEx!$7:$7,0))</f>
        <v>942551.18</v>
      </c>
      <c r="S27" s="405">
        <f t="shared" si="3"/>
        <v>11285945.1</v>
      </c>
      <c r="T27" s="390">
        <f t="shared" si="4"/>
        <v>2.4202510116595505E-3</v>
      </c>
    </row>
    <row r="28" spans="1:25" ht="13.5" thickBot="1">
      <c r="A28" s="152">
        <v>74</v>
      </c>
      <c r="B28" s="486" t="str">
        <f>+VLOOKUP($A28,[1]Master!$D$27:$G$225,4,FALSE)</f>
        <v>Donacije i transferi</v>
      </c>
      <c r="C28" s="487"/>
      <c r="D28" s="487"/>
      <c r="E28" s="487"/>
      <c r="F28" s="487"/>
      <c r="G28" s="177">
        <f>+INDEX([1]DataEx!$1:$1048576,MATCH('2018'!$A28,[1]DataEx!$D:$D,0),MATCH('2018'!G$6,[1]DataEx!$7:$7,0))</f>
        <v>1517510.59</v>
      </c>
      <c r="H28" s="177">
        <f>+INDEX([1]DataEx!$1:$1048576,MATCH('2018'!$A28,[1]DataEx!$D:$D,0),MATCH('2018'!H$6,[1]DataEx!$7:$7,0))</f>
        <v>776556.18</v>
      </c>
      <c r="I28" s="177">
        <f>+INDEX([1]DataEx!$1:$1048576,MATCH('2018'!$A28,[1]DataEx!$D:$D,0),MATCH('2018'!I$6,[1]DataEx!$7:$7,0))</f>
        <v>1210159.24</v>
      </c>
      <c r="J28" s="177">
        <f>+INDEX([1]DataEx!$1:$1048576,MATCH('2018'!$A28,[1]DataEx!$D:$D,0),MATCH('2018'!J$6,[1]DataEx!$7:$7,0))</f>
        <v>8493510.6400000006</v>
      </c>
      <c r="K28" s="177">
        <f>+INDEX([1]DataEx!$1:$1048576,MATCH('2018'!$A28,[1]DataEx!$D:$D,0),MATCH('2018'!K$6,[1]DataEx!$7:$7,0))</f>
        <v>1746477.29</v>
      </c>
      <c r="L28" s="177">
        <f>+INDEX([1]DataEx!$1:$1048576,MATCH('2018'!$A28,[1]DataEx!$D:$D,0),MATCH('2018'!L$6,[1]DataEx!$7:$7,0))</f>
        <v>1534287.36</v>
      </c>
      <c r="M28" s="177">
        <f>+INDEX([1]DataEx!$1:$1048576,MATCH('2018'!$A28,[1]DataEx!$D:$D,0),MATCH('2018'!M$6,[1]DataEx!$7:$7,0))</f>
        <v>716886.96</v>
      </c>
      <c r="N28" s="177">
        <f>+INDEX([1]DataEx!$1:$1048576,MATCH('2018'!$A28,[1]DataEx!$D:$D,0),MATCH('2018'!N$6,[1]DataEx!$7:$7,0))</f>
        <v>259046.56</v>
      </c>
      <c r="O28" s="177">
        <f>+INDEX([1]DataEx!$1:$1048576,MATCH('2018'!$A28,[1]DataEx!$D:$D,0),MATCH('2018'!O$6,[1]DataEx!$7:$7,0))</f>
        <v>658145.13</v>
      </c>
      <c r="P28" s="177">
        <f>+INDEX([1]DataEx!$1:$1048576,MATCH('2018'!$A28,[1]DataEx!$D:$D,0),MATCH('2018'!P$6,[1]DataEx!$7:$7,0))</f>
        <v>1526648.73</v>
      </c>
      <c r="Q28" s="177">
        <f>+INDEX([1]DataEx!$1:$1048576,MATCH('2018'!$A28,[1]DataEx!$D:$D,0),MATCH('2018'!Q$6,[1]DataEx!$7:$7,0))</f>
        <v>4414865.1500000004</v>
      </c>
      <c r="R28" s="246">
        <f>+INDEX([1]DataEx!$1:$1048576,MATCH('2018'!$A28,[1]DataEx!$D:$D,0),MATCH('2018'!R$6,[1]DataEx!$7:$7,0))</f>
        <v>3855321.16</v>
      </c>
      <c r="S28" s="405">
        <f t="shared" si="3"/>
        <v>26709414.990000006</v>
      </c>
      <c r="T28" s="391">
        <f t="shared" si="4"/>
        <v>5.7277869135108836E-3</v>
      </c>
    </row>
    <row r="29" spans="1:25" ht="13.5" thickBot="1">
      <c r="A29" s="152">
        <v>4</v>
      </c>
      <c r="B29" s="488" t="str">
        <f>+VLOOKUP($A29,[1]Master!$D$27:$G$225,4,FALSE)</f>
        <v>Budžetski izdaci</v>
      </c>
      <c r="C29" s="489"/>
      <c r="D29" s="489"/>
      <c r="E29" s="489"/>
      <c r="F29" s="489"/>
      <c r="G29" s="153">
        <f>+G31+G42+G48+SUM(G49:G53)</f>
        <v>106111880.91999999</v>
      </c>
      <c r="H29" s="153">
        <f t="shared" ref="H29:R29" si="5">+H31+H42+H48+SUM(H49:H53)</f>
        <v>118973047.13999999</v>
      </c>
      <c r="I29" s="153">
        <f t="shared" si="5"/>
        <v>172441842.06000003</v>
      </c>
      <c r="J29" s="153">
        <f t="shared" si="5"/>
        <v>163080353.41</v>
      </c>
      <c r="K29" s="153">
        <f t="shared" si="5"/>
        <v>141754488.21000001</v>
      </c>
      <c r="L29" s="153">
        <f t="shared" si="5"/>
        <v>162100744.01999998</v>
      </c>
      <c r="M29" s="153">
        <f t="shared" si="5"/>
        <v>155869732.34999999</v>
      </c>
      <c r="N29" s="153">
        <f t="shared" si="5"/>
        <v>127160004.33</v>
      </c>
      <c r="O29" s="153">
        <f t="shared" si="5"/>
        <v>166113295.93000001</v>
      </c>
      <c r="P29" s="153">
        <f t="shared" si="5"/>
        <v>158133326.80000001</v>
      </c>
      <c r="Q29" s="153">
        <f t="shared" si="5"/>
        <v>187133728.62</v>
      </c>
      <c r="R29" s="153">
        <f t="shared" si="5"/>
        <v>256046017.87</v>
      </c>
      <c r="S29" s="406">
        <f t="shared" si="3"/>
        <v>1914918461.6599998</v>
      </c>
      <c r="T29" s="392">
        <f t="shared" si="4"/>
        <v>0.41065088506217923</v>
      </c>
    </row>
    <row r="30" spans="1:25" ht="13.5" thickBot="1">
      <c r="A30" s="152">
        <v>40</v>
      </c>
      <c r="B30" s="490" t="str">
        <f>+VLOOKUP($A30,[1]Master!$D$27:$G$225,4,FALSE)</f>
        <v>Tekuća budžetska potrošnja</v>
      </c>
      <c r="C30" s="491"/>
      <c r="D30" s="491"/>
      <c r="E30" s="491"/>
      <c r="F30" s="491"/>
      <c r="G30" s="183">
        <f>+G29-G49</f>
        <v>104051306.64999999</v>
      </c>
      <c r="H30" s="183">
        <f t="shared" ref="H30:R30" si="6">+H29-H49</f>
        <v>116014651.64999999</v>
      </c>
      <c r="I30" s="183">
        <f t="shared" si="6"/>
        <v>161635336.39000005</v>
      </c>
      <c r="J30" s="183">
        <f t="shared" si="6"/>
        <v>134304861.93000001</v>
      </c>
      <c r="K30" s="183">
        <f t="shared" si="6"/>
        <v>129440129.29000001</v>
      </c>
      <c r="L30" s="183">
        <f t="shared" si="6"/>
        <v>139850147.45999998</v>
      </c>
      <c r="M30" s="183">
        <f t="shared" si="6"/>
        <v>133650268.63</v>
      </c>
      <c r="N30" s="183">
        <f t="shared" si="6"/>
        <v>120092933.75999999</v>
      </c>
      <c r="O30" s="183">
        <f t="shared" si="6"/>
        <v>127759879.86000001</v>
      </c>
      <c r="P30" s="183">
        <f t="shared" si="6"/>
        <v>130847228.48000002</v>
      </c>
      <c r="Q30" s="183">
        <f t="shared" si="6"/>
        <v>162421720.44</v>
      </c>
      <c r="R30" s="183">
        <f t="shared" si="6"/>
        <v>211487546.94</v>
      </c>
      <c r="S30" s="407">
        <f t="shared" si="3"/>
        <v>1671556011.4800003</v>
      </c>
      <c r="T30" s="393">
        <f t="shared" si="4"/>
        <v>0.35846223705536845</v>
      </c>
    </row>
    <row r="31" spans="1:25">
      <c r="A31" s="152">
        <v>41</v>
      </c>
      <c r="B31" s="492" t="str">
        <f>+VLOOKUP($A31,[1]Master!$D$27:$G$225,4,FALSE)</f>
        <v>Tekući izdaci</v>
      </c>
      <c r="C31" s="493"/>
      <c r="D31" s="493"/>
      <c r="E31" s="493"/>
      <c r="F31" s="493"/>
      <c r="G31" s="189">
        <f>+SUM(G32:G41)</f>
        <v>48875827.799999997</v>
      </c>
      <c r="H31" s="189">
        <f t="shared" ref="H31:R31" si="7">+SUM(H32:H41)</f>
        <v>54703640.709999993</v>
      </c>
      <c r="I31" s="189">
        <f t="shared" si="7"/>
        <v>95706627.480000019</v>
      </c>
      <c r="J31" s="189">
        <f t="shared" si="7"/>
        <v>72361165.059999987</v>
      </c>
      <c r="K31" s="189">
        <f t="shared" si="7"/>
        <v>66893583.370000005</v>
      </c>
      <c r="L31" s="189">
        <f t="shared" si="7"/>
        <v>72162166.459999993</v>
      </c>
      <c r="M31" s="189">
        <f t="shared" si="7"/>
        <v>62873678.450000003</v>
      </c>
      <c r="N31" s="189">
        <f t="shared" si="7"/>
        <v>54571129.889999993</v>
      </c>
      <c r="O31" s="189">
        <f t="shared" si="7"/>
        <v>63478184.120000005</v>
      </c>
      <c r="P31" s="189">
        <f t="shared" si="7"/>
        <v>65885930.929999992</v>
      </c>
      <c r="Q31" s="189">
        <f t="shared" si="7"/>
        <v>94991094.110000014</v>
      </c>
      <c r="R31" s="248">
        <f t="shared" si="7"/>
        <v>114128464.19999999</v>
      </c>
      <c r="S31" s="408">
        <f t="shared" si="3"/>
        <v>866631492.57999992</v>
      </c>
      <c r="T31" s="388">
        <f t="shared" si="4"/>
        <v>0.185847594336851</v>
      </c>
    </row>
    <row r="32" spans="1:25">
      <c r="A32" s="152">
        <v>411</v>
      </c>
      <c r="B32" s="480" t="str">
        <f>+VLOOKUP($A32,[1]Master!$D$27:$G$225,4,FALSE)</f>
        <v>Bruto zarade i doprinosi na teret poslodavca</v>
      </c>
      <c r="C32" s="481"/>
      <c r="D32" s="481"/>
      <c r="E32" s="481"/>
      <c r="F32" s="481"/>
      <c r="G32" s="165">
        <f>+INDEX([1]DataEx!$1:$1048576,MATCH('2018'!$A32,[1]DataEx!$D:$D,0),MATCH('2018'!G$6,[1]DataEx!$7:$7,0))</f>
        <v>37313745.240000002</v>
      </c>
      <c r="H32" s="165">
        <f>+INDEX([1]DataEx!$1:$1048576,MATCH('2018'!$A32,[1]DataEx!$D:$D,0),MATCH('2018'!H$6,[1]DataEx!$7:$7,0))</f>
        <v>38053361.399999999</v>
      </c>
      <c r="I32" s="165">
        <f>+INDEX([1]DataEx!$1:$1048576,MATCH('2018'!$A32,[1]DataEx!$D:$D,0),MATCH('2018'!I$6,[1]DataEx!$7:$7,0))</f>
        <v>36623552.420000002</v>
      </c>
      <c r="J32" s="165">
        <f>+INDEX([1]DataEx!$1:$1048576,MATCH('2018'!$A32,[1]DataEx!$D:$D,0),MATCH('2018'!J$6,[1]DataEx!$7:$7,0))</f>
        <v>38350898.119999997</v>
      </c>
      <c r="K32" s="165">
        <f>+INDEX([1]DataEx!$1:$1048576,MATCH('2018'!$A32,[1]DataEx!$D:$D,0),MATCH('2018'!K$6,[1]DataEx!$7:$7,0))</f>
        <v>38447534.82</v>
      </c>
      <c r="L32" s="165">
        <f>+INDEX([1]DataEx!$1:$1048576,MATCH('2018'!$A32,[1]DataEx!$D:$D,0),MATCH('2018'!L$6,[1]DataEx!$7:$7,0))</f>
        <v>38983266.57</v>
      </c>
      <c r="M32" s="165">
        <f>+INDEX([1]DataEx!$1:$1048576,MATCH('2018'!$A32,[1]DataEx!$D:$D,0),MATCH('2018'!M$6,[1]DataEx!$7:$7,0))</f>
        <v>37411972.93</v>
      </c>
      <c r="N32" s="165">
        <f>+INDEX([1]DataEx!$1:$1048576,MATCH('2018'!$A32,[1]DataEx!$D:$D,0),MATCH('2018'!N$6,[1]DataEx!$7:$7,0))</f>
        <v>36767851.93</v>
      </c>
      <c r="O32" s="165">
        <f>+INDEX([1]DataEx!$1:$1048576,MATCH('2018'!$A32,[1]DataEx!$D:$D,0),MATCH('2018'!O$6,[1]DataEx!$7:$7,0))</f>
        <v>38163535.509999998</v>
      </c>
      <c r="P32" s="165">
        <f>+INDEX([1]DataEx!$1:$1048576,MATCH('2018'!$A32,[1]DataEx!$D:$D,0),MATCH('2018'!P$6,[1]DataEx!$7:$7,0))</f>
        <v>39555048.049999997</v>
      </c>
      <c r="Q32" s="165">
        <f>+INDEX([1]DataEx!$1:$1048576,MATCH('2018'!$A32,[1]DataEx!$D:$D,0),MATCH('2018'!Q$6,[1]DataEx!$7:$7,0))</f>
        <v>45304980.549999997</v>
      </c>
      <c r="R32" s="165">
        <f>+INDEX([1]DataEx!$1:$1048576,MATCH('2018'!$A32,[1]DataEx!$D:$D,0),MATCH('2018'!R$6,[1]DataEx!$7:$7,0))</f>
        <v>34820487.009999998</v>
      </c>
      <c r="S32" s="404">
        <f t="shared" si="3"/>
        <v>459796234.55000001</v>
      </c>
      <c r="T32" s="389">
        <f t="shared" si="4"/>
        <v>9.860249114864908E-2</v>
      </c>
    </row>
    <row r="33" spans="1:22">
      <c r="A33" s="152">
        <v>412</v>
      </c>
      <c r="B33" s="480" t="str">
        <f>+VLOOKUP($A33,[1]Master!$D$27:$G$225,4,FALSE)</f>
        <v>Ostala lična primanja</v>
      </c>
      <c r="C33" s="481"/>
      <c r="D33" s="481"/>
      <c r="E33" s="481"/>
      <c r="F33" s="481"/>
      <c r="G33" s="165">
        <f>+INDEX([1]DataEx!$1:$1048576,MATCH('2018'!$A33,[1]DataEx!$D:$D,0),MATCH('2018'!G$6,[1]DataEx!$7:$7,0))</f>
        <v>363127.64</v>
      </c>
      <c r="H33" s="165">
        <f>+INDEX([1]DataEx!$1:$1048576,MATCH('2018'!$A33,[1]DataEx!$D:$D,0),MATCH('2018'!H$6,[1]DataEx!$7:$7,0))</f>
        <v>848575.97</v>
      </c>
      <c r="I33" s="165">
        <f>+INDEX([1]DataEx!$1:$1048576,MATCH('2018'!$A33,[1]DataEx!$D:$D,0),MATCH('2018'!I$6,[1]DataEx!$7:$7,0))</f>
        <v>933832.27</v>
      </c>
      <c r="J33" s="165">
        <f>+INDEX([1]DataEx!$1:$1048576,MATCH('2018'!$A33,[1]DataEx!$D:$D,0),MATCH('2018'!J$6,[1]DataEx!$7:$7,0))</f>
        <v>983620.43</v>
      </c>
      <c r="K33" s="165">
        <f>+INDEX([1]DataEx!$1:$1048576,MATCH('2018'!$A33,[1]DataEx!$D:$D,0),MATCH('2018'!K$6,[1]DataEx!$7:$7,0))</f>
        <v>835475.63</v>
      </c>
      <c r="L33" s="165">
        <f>+INDEX([1]DataEx!$1:$1048576,MATCH('2018'!$A33,[1]DataEx!$D:$D,0),MATCH('2018'!L$6,[1]DataEx!$7:$7,0))</f>
        <v>1164263.1200000001</v>
      </c>
      <c r="M33" s="165">
        <f>+INDEX([1]DataEx!$1:$1048576,MATCH('2018'!$A33,[1]DataEx!$D:$D,0),MATCH('2018'!M$6,[1]DataEx!$7:$7,0))</f>
        <v>853949.13</v>
      </c>
      <c r="N33" s="165">
        <f>+INDEX([1]DataEx!$1:$1048576,MATCH('2018'!$A33,[1]DataEx!$D:$D,0),MATCH('2018'!N$6,[1]DataEx!$7:$7,0))</f>
        <v>804909.73</v>
      </c>
      <c r="O33" s="165">
        <f>+INDEX([1]DataEx!$1:$1048576,MATCH('2018'!$A33,[1]DataEx!$D:$D,0),MATCH('2018'!O$6,[1]DataEx!$7:$7,0))</f>
        <v>963637.57</v>
      </c>
      <c r="P33" s="165">
        <f>+INDEX([1]DataEx!$1:$1048576,MATCH('2018'!$A33,[1]DataEx!$D:$D,0),MATCH('2018'!P$6,[1]DataEx!$7:$7,0))</f>
        <v>1011368.26</v>
      </c>
      <c r="Q33" s="165">
        <f>+INDEX([1]DataEx!$1:$1048576,MATCH('2018'!$A33,[1]DataEx!$D:$D,0),MATCH('2018'!Q$6,[1]DataEx!$7:$7,0))</f>
        <v>1172083.78</v>
      </c>
      <c r="R33" s="165">
        <f>+INDEX([1]DataEx!$1:$1048576,MATCH('2018'!$A33,[1]DataEx!$D:$D,0),MATCH('2018'!R$6,[1]DataEx!$7:$7,0))</f>
        <v>3278096.68</v>
      </c>
      <c r="S33" s="404">
        <f t="shared" si="3"/>
        <v>13212940.209999999</v>
      </c>
      <c r="T33" s="389">
        <f t="shared" si="4"/>
        <v>2.8334917126479424E-3</v>
      </c>
      <c r="U33" s="307"/>
    </row>
    <row r="34" spans="1:22">
      <c r="A34" s="152">
        <v>413</v>
      </c>
      <c r="B34" s="480" t="str">
        <f>+VLOOKUP($A34,[1]Master!$D$27:$G$225,4,FALSE)</f>
        <v>Rashodi za materijal</v>
      </c>
      <c r="C34" s="481"/>
      <c r="D34" s="481"/>
      <c r="E34" s="481"/>
      <c r="F34" s="481"/>
      <c r="G34" s="165">
        <f>+INDEX([1]DataEx!$1:$1048576,MATCH('2018'!$A34,[1]DataEx!$D:$D,0),MATCH('2018'!G$6,[1]DataEx!$7:$7,0))</f>
        <v>1028193.82</v>
      </c>
      <c r="H34" s="165">
        <f>+INDEX([1]DataEx!$1:$1048576,MATCH('2018'!$A34,[1]DataEx!$D:$D,0),MATCH('2018'!H$6,[1]DataEx!$7:$7,0))</f>
        <v>2319006.39</v>
      </c>
      <c r="I34" s="165">
        <f>+INDEX([1]DataEx!$1:$1048576,MATCH('2018'!$A34,[1]DataEx!$D:$D,0),MATCH('2018'!I$6,[1]DataEx!$7:$7,0))</f>
        <v>3799655</v>
      </c>
      <c r="J34" s="165">
        <f>+INDEX([1]DataEx!$1:$1048576,MATCH('2018'!$A34,[1]DataEx!$D:$D,0),MATCH('2018'!J$6,[1]DataEx!$7:$7,0))</f>
        <v>2444213.75</v>
      </c>
      <c r="K34" s="165">
        <f>+INDEX([1]DataEx!$1:$1048576,MATCH('2018'!$A34,[1]DataEx!$D:$D,0),MATCH('2018'!K$6,[1]DataEx!$7:$7,0))</f>
        <v>2819164.34</v>
      </c>
      <c r="L34" s="165">
        <f>+INDEX([1]DataEx!$1:$1048576,MATCH('2018'!$A34,[1]DataEx!$D:$D,0),MATCH('2018'!L$6,[1]DataEx!$7:$7,0))</f>
        <v>2228904.96</v>
      </c>
      <c r="M34" s="165">
        <f>+INDEX([1]DataEx!$1:$1048576,MATCH('2018'!$A34,[1]DataEx!$D:$D,0),MATCH('2018'!M$6,[1]DataEx!$7:$7,0))</f>
        <v>2858658.74</v>
      </c>
      <c r="N34" s="165">
        <f>+INDEX([1]DataEx!$1:$1048576,MATCH('2018'!$A34,[1]DataEx!$D:$D,0),MATCH('2018'!N$6,[1]DataEx!$7:$7,0))</f>
        <v>2380224.89</v>
      </c>
      <c r="O34" s="165">
        <f>+INDEX([1]DataEx!$1:$1048576,MATCH('2018'!$A34,[1]DataEx!$D:$D,0),MATCH('2018'!O$6,[1]DataEx!$7:$7,0))</f>
        <v>1933588.85</v>
      </c>
      <c r="P34" s="165">
        <f>+INDEX([1]DataEx!$1:$1048576,MATCH('2018'!$A34,[1]DataEx!$D:$D,0),MATCH('2018'!P$6,[1]DataEx!$7:$7,0))</f>
        <v>2993464.74</v>
      </c>
      <c r="Q34" s="165">
        <f>+INDEX([1]DataEx!$1:$1048576,MATCH('2018'!$A34,[1]DataEx!$D:$D,0),MATCH('2018'!Q$6,[1]DataEx!$7:$7,0))</f>
        <v>3031428.93</v>
      </c>
      <c r="R34" s="165">
        <f>+INDEX([1]DataEx!$1:$1048576,MATCH('2018'!$A34,[1]DataEx!$D:$D,0),MATCH('2018'!R$6,[1]DataEx!$7:$7,0))</f>
        <v>8894630.3100000005</v>
      </c>
      <c r="S34" s="404">
        <f t="shared" si="3"/>
        <v>36731134.720000006</v>
      </c>
      <c r="T34" s="389">
        <f t="shared" si="4"/>
        <v>7.8769270254099733E-3</v>
      </c>
      <c r="U34" s="325"/>
      <c r="V34" s="305"/>
    </row>
    <row r="35" spans="1:22">
      <c r="A35" s="152">
        <v>414</v>
      </c>
      <c r="B35" s="480" t="str">
        <f>+VLOOKUP($A35,[1]Master!$D$27:$G$225,4,FALSE)</f>
        <v>Rashodi za usluge</v>
      </c>
      <c r="C35" s="481"/>
      <c r="D35" s="481"/>
      <c r="E35" s="481"/>
      <c r="F35" s="481"/>
      <c r="G35" s="165">
        <f>+INDEX([1]DataEx!$1:$1048576,MATCH('2018'!$A35,[1]DataEx!$D:$D,0),MATCH('2018'!G$6,[1]DataEx!$7:$7,0))</f>
        <v>1680235.02</v>
      </c>
      <c r="H35" s="165">
        <f>+INDEX([1]DataEx!$1:$1048576,MATCH('2018'!$A35,[1]DataEx!$D:$D,0),MATCH('2018'!H$6,[1]DataEx!$7:$7,0))</f>
        <v>3138627.78</v>
      </c>
      <c r="I35" s="165">
        <f>+INDEX([1]DataEx!$1:$1048576,MATCH('2018'!$A35,[1]DataEx!$D:$D,0),MATCH('2018'!I$6,[1]DataEx!$7:$7,0))</f>
        <v>4224659.0199999996</v>
      </c>
      <c r="J35" s="165">
        <f>+INDEX([1]DataEx!$1:$1048576,MATCH('2018'!$A35,[1]DataEx!$D:$D,0),MATCH('2018'!J$6,[1]DataEx!$7:$7,0))</f>
        <v>4569774.72</v>
      </c>
      <c r="K35" s="165">
        <f>+INDEX([1]DataEx!$1:$1048576,MATCH('2018'!$A35,[1]DataEx!$D:$D,0),MATCH('2018'!K$6,[1]DataEx!$7:$7,0))</f>
        <v>4902792.45</v>
      </c>
      <c r="L35" s="165">
        <f>+INDEX([1]DataEx!$1:$1048576,MATCH('2018'!$A35,[1]DataEx!$D:$D,0),MATCH('2018'!L$6,[1]DataEx!$7:$7,0))</f>
        <v>14378872.84</v>
      </c>
      <c r="M35" s="165">
        <f>+INDEX([1]DataEx!$1:$1048576,MATCH('2018'!$A35,[1]DataEx!$D:$D,0),MATCH('2018'!M$6,[1]DataEx!$7:$7,0))</f>
        <v>4934074.01</v>
      </c>
      <c r="N35" s="165">
        <f>+INDEX([1]DataEx!$1:$1048576,MATCH('2018'!$A35,[1]DataEx!$D:$D,0),MATCH('2018'!N$6,[1]DataEx!$7:$7,0))</f>
        <v>3590546.61</v>
      </c>
      <c r="O35" s="165">
        <f>+INDEX([1]DataEx!$1:$1048576,MATCH('2018'!$A35,[1]DataEx!$D:$D,0),MATCH('2018'!O$6,[1]DataEx!$7:$7,0))</f>
        <v>5520674.5999999996</v>
      </c>
      <c r="P35" s="165">
        <f>+INDEX([1]DataEx!$1:$1048576,MATCH('2018'!$A35,[1]DataEx!$D:$D,0),MATCH('2018'!P$6,[1]DataEx!$7:$7,0))</f>
        <v>5584761.9900000002</v>
      </c>
      <c r="Q35" s="165">
        <f>+INDEX([1]DataEx!$1:$1048576,MATCH('2018'!$A35,[1]DataEx!$D:$D,0),MATCH('2018'!Q$6,[1]DataEx!$7:$7,0))</f>
        <v>5166021.46</v>
      </c>
      <c r="R35" s="165">
        <f>+INDEX([1]DataEx!$1:$1048576,MATCH('2018'!$A35,[1]DataEx!$D:$D,0),MATCH('2018'!R$6,[1]DataEx!$7:$7,0))</f>
        <v>17447882.190000001</v>
      </c>
      <c r="S35" s="404">
        <f t="shared" si="3"/>
        <v>75138922.689999998</v>
      </c>
      <c r="T35" s="389">
        <f t="shared" si="4"/>
        <v>1.6113409381681404E-2</v>
      </c>
    </row>
    <row r="36" spans="1:22">
      <c r="A36" s="152">
        <v>415</v>
      </c>
      <c r="B36" s="480" t="str">
        <f>+VLOOKUP($A36,[1]Master!$D$27:$G$225,4,FALSE)</f>
        <v>Rashodi za tekuće održavanje</v>
      </c>
      <c r="C36" s="481"/>
      <c r="D36" s="481"/>
      <c r="E36" s="481"/>
      <c r="F36" s="481"/>
      <c r="G36" s="165">
        <f>+INDEX([1]DataEx!$1:$1048576,MATCH('2018'!$A36,[1]DataEx!$D:$D,0),MATCH('2018'!G$6,[1]DataEx!$7:$7,0))</f>
        <v>106817.18</v>
      </c>
      <c r="H36" s="165">
        <f>+INDEX([1]DataEx!$1:$1048576,MATCH('2018'!$A36,[1]DataEx!$D:$D,0),MATCH('2018'!H$6,[1]DataEx!$7:$7,0))</f>
        <v>1250394.3700000001</v>
      </c>
      <c r="I36" s="165">
        <f>+INDEX([1]DataEx!$1:$1048576,MATCH('2018'!$A36,[1]DataEx!$D:$D,0),MATCH('2018'!I$6,[1]DataEx!$7:$7,0))</f>
        <v>1932637.76</v>
      </c>
      <c r="J36" s="165">
        <f>+INDEX([1]DataEx!$1:$1048576,MATCH('2018'!$A36,[1]DataEx!$D:$D,0),MATCH('2018'!J$6,[1]DataEx!$7:$7,0))</f>
        <v>1701228.15</v>
      </c>
      <c r="K36" s="165">
        <f>+INDEX([1]DataEx!$1:$1048576,MATCH('2018'!$A36,[1]DataEx!$D:$D,0),MATCH('2018'!K$6,[1]DataEx!$7:$7,0))</f>
        <v>1674065.37</v>
      </c>
      <c r="L36" s="165">
        <f>+INDEX([1]DataEx!$1:$1048576,MATCH('2018'!$A36,[1]DataEx!$D:$D,0),MATCH('2018'!L$6,[1]DataEx!$7:$7,0))</f>
        <v>1595157.28</v>
      </c>
      <c r="M36" s="165">
        <f>+INDEX([1]DataEx!$1:$1048576,MATCH('2018'!$A36,[1]DataEx!$D:$D,0),MATCH('2018'!M$6,[1]DataEx!$7:$7,0))</f>
        <v>1764069.48</v>
      </c>
      <c r="N36" s="165">
        <f>+INDEX([1]DataEx!$1:$1048576,MATCH('2018'!$A36,[1]DataEx!$D:$D,0),MATCH('2018'!N$6,[1]DataEx!$7:$7,0))</f>
        <v>822546.3</v>
      </c>
      <c r="O36" s="165">
        <f>+INDEX([1]DataEx!$1:$1048576,MATCH('2018'!$A36,[1]DataEx!$D:$D,0),MATCH('2018'!O$6,[1]DataEx!$7:$7,0))</f>
        <v>2309329.44</v>
      </c>
      <c r="P36" s="165">
        <f>+INDEX([1]DataEx!$1:$1048576,MATCH('2018'!$A36,[1]DataEx!$D:$D,0),MATCH('2018'!P$6,[1]DataEx!$7:$7,0))</f>
        <v>1824056.36</v>
      </c>
      <c r="Q36" s="165">
        <f>+INDEX([1]DataEx!$1:$1048576,MATCH('2018'!$A36,[1]DataEx!$D:$D,0),MATCH('2018'!Q$6,[1]DataEx!$7:$7,0))</f>
        <v>1126241.5900000001</v>
      </c>
      <c r="R36" s="165">
        <f>+INDEX([1]DataEx!$1:$1048576,MATCH('2018'!$A36,[1]DataEx!$D:$D,0),MATCH('2018'!R$6,[1]DataEx!$7:$7,0))</f>
        <v>4866689.49</v>
      </c>
      <c r="S36" s="404">
        <f t="shared" si="3"/>
        <v>20973232.77</v>
      </c>
      <c r="T36" s="389">
        <f t="shared" si="4"/>
        <v>4.4976727584262076E-3</v>
      </c>
    </row>
    <row r="37" spans="1:22">
      <c r="A37" s="152">
        <v>416</v>
      </c>
      <c r="B37" s="480" t="str">
        <f>+VLOOKUP($A37,[1]Master!$D$27:$G$225,4,FALSE)</f>
        <v>Kamate</v>
      </c>
      <c r="C37" s="481"/>
      <c r="D37" s="481"/>
      <c r="E37" s="481"/>
      <c r="F37" s="481"/>
      <c r="G37" s="165">
        <f>+INDEX([1]DataEx!$1:$1048576,MATCH('2018'!$A37,[1]DataEx!$D:$D,0),MATCH('2018'!G$6,[1]DataEx!$7:$7,0))</f>
        <v>4324077.55</v>
      </c>
      <c r="H37" s="165">
        <f>+INDEX([1]DataEx!$1:$1048576,MATCH('2018'!$A37,[1]DataEx!$D:$D,0),MATCH('2018'!H$6,[1]DataEx!$7:$7,0))</f>
        <v>1050801.23</v>
      </c>
      <c r="I37" s="165">
        <f>+INDEX([1]DataEx!$1:$1048576,MATCH('2018'!$A37,[1]DataEx!$D:$D,0),MATCH('2018'!I$6,[1]DataEx!$7:$7,0))</f>
        <v>39514676.710000001</v>
      </c>
      <c r="J37" s="165">
        <f>+INDEX([1]DataEx!$1:$1048576,MATCH('2018'!$A37,[1]DataEx!$D:$D,0),MATCH('2018'!J$6,[1]DataEx!$7:$7,0))</f>
        <v>17000784.449999999</v>
      </c>
      <c r="K37" s="165">
        <f>+INDEX([1]DataEx!$1:$1048576,MATCH('2018'!$A37,[1]DataEx!$D:$D,0),MATCH('2018'!K$6,[1]DataEx!$7:$7,0))</f>
        <v>10064809.060000001</v>
      </c>
      <c r="L37" s="165">
        <f>+INDEX([1]DataEx!$1:$1048576,MATCH('2018'!$A37,[1]DataEx!$D:$D,0),MATCH('2018'!L$6,[1]DataEx!$7:$7,0))</f>
        <v>1838720.63</v>
      </c>
      <c r="M37" s="165">
        <f>+INDEX([1]DataEx!$1:$1048576,MATCH('2018'!$A37,[1]DataEx!$D:$D,0),MATCH('2018'!M$6,[1]DataEx!$7:$7,0))</f>
        <v>7518062.3499999996</v>
      </c>
      <c r="N37" s="165">
        <f>+INDEX([1]DataEx!$1:$1048576,MATCH('2018'!$A37,[1]DataEx!$D:$D,0),MATCH('2018'!N$6,[1]DataEx!$7:$7,0))</f>
        <v>1168435.74</v>
      </c>
      <c r="O37" s="165">
        <f>+INDEX([1]DataEx!$1:$1048576,MATCH('2018'!$A37,[1]DataEx!$D:$D,0),MATCH('2018'!O$6,[1]DataEx!$7:$7,0))</f>
        <v>3617355.6</v>
      </c>
      <c r="P37" s="165">
        <f>+INDEX([1]DataEx!$1:$1048576,MATCH('2018'!$A37,[1]DataEx!$D:$D,0),MATCH('2018'!P$6,[1]DataEx!$7:$7,0))</f>
        <v>1538688.3</v>
      </c>
      <c r="Q37" s="165">
        <f>+INDEX([1]DataEx!$1:$1048576,MATCH('2018'!$A37,[1]DataEx!$D:$D,0),MATCH('2018'!Q$6,[1]DataEx!$7:$7,0))</f>
        <v>4283049.2</v>
      </c>
      <c r="R37" s="165">
        <f>+INDEX([1]DataEx!$1:$1048576,MATCH('2018'!$A37,[1]DataEx!$D:$D,0),MATCH('2018'!R$6,[1]DataEx!$7:$7,0))</f>
        <v>5677848.6699999999</v>
      </c>
      <c r="S37" s="404">
        <f>+SUM(G37:R37)</f>
        <v>97597309.48999998</v>
      </c>
      <c r="T37" s="389">
        <f t="shared" si="4"/>
        <v>2.0929570801157159E-2</v>
      </c>
    </row>
    <row r="38" spans="1:22">
      <c r="A38" s="152">
        <v>417</v>
      </c>
      <c r="B38" s="480" t="str">
        <f>+VLOOKUP($A38,[1]Master!$D$27:$G$225,4,FALSE)</f>
        <v>Renta</v>
      </c>
      <c r="C38" s="481"/>
      <c r="D38" s="481"/>
      <c r="E38" s="481"/>
      <c r="F38" s="481"/>
      <c r="G38" s="165">
        <f>+INDEX([1]DataEx!$1:$1048576,MATCH('2018'!$A38,[1]DataEx!$D:$D,0),MATCH('2018'!G$6,[1]DataEx!$7:$7,0))</f>
        <v>175603.34</v>
      </c>
      <c r="H38" s="165">
        <f>+INDEX([1]DataEx!$1:$1048576,MATCH('2018'!$A38,[1]DataEx!$D:$D,0),MATCH('2018'!H$6,[1]DataEx!$7:$7,0))</f>
        <v>1124463.03</v>
      </c>
      <c r="I38" s="165">
        <f>+INDEX([1]DataEx!$1:$1048576,MATCH('2018'!$A38,[1]DataEx!$D:$D,0),MATCH('2018'!I$6,[1]DataEx!$7:$7,0))</f>
        <v>523950.18</v>
      </c>
      <c r="J38" s="165">
        <f>+INDEX([1]DataEx!$1:$1048576,MATCH('2018'!$A38,[1]DataEx!$D:$D,0),MATCH('2018'!J$6,[1]DataEx!$7:$7,0))</f>
        <v>641415.42000000004</v>
      </c>
      <c r="K38" s="165">
        <f>+INDEX([1]DataEx!$1:$1048576,MATCH('2018'!$A38,[1]DataEx!$D:$D,0),MATCH('2018'!K$6,[1]DataEx!$7:$7,0))</f>
        <v>933048.68</v>
      </c>
      <c r="L38" s="165">
        <f>+INDEX([1]DataEx!$1:$1048576,MATCH('2018'!$A38,[1]DataEx!$D:$D,0),MATCH('2018'!L$6,[1]DataEx!$7:$7,0))</f>
        <v>835746.88</v>
      </c>
      <c r="M38" s="165">
        <f>+INDEX([1]DataEx!$1:$1048576,MATCH('2018'!$A38,[1]DataEx!$D:$D,0),MATCH('2018'!M$6,[1]DataEx!$7:$7,0))</f>
        <v>824828.88</v>
      </c>
      <c r="N38" s="165">
        <f>+INDEX([1]DataEx!$1:$1048576,MATCH('2018'!$A38,[1]DataEx!$D:$D,0),MATCH('2018'!N$6,[1]DataEx!$7:$7,0))</f>
        <v>555711.06999999995</v>
      </c>
      <c r="O38" s="165">
        <f>+INDEX([1]DataEx!$1:$1048576,MATCH('2018'!$A38,[1]DataEx!$D:$D,0),MATCH('2018'!O$6,[1]DataEx!$7:$7,0))</f>
        <v>949304.64</v>
      </c>
      <c r="P38" s="165">
        <f>+INDEX([1]DataEx!$1:$1048576,MATCH('2018'!$A38,[1]DataEx!$D:$D,0),MATCH('2018'!P$6,[1]DataEx!$7:$7,0))</f>
        <v>827176.94</v>
      </c>
      <c r="Q38" s="165">
        <f>+INDEX([1]DataEx!$1:$1048576,MATCH('2018'!$A38,[1]DataEx!$D:$D,0),MATCH('2018'!Q$6,[1]DataEx!$7:$7,0))</f>
        <v>584262.68000000005</v>
      </c>
      <c r="R38" s="165">
        <f>+INDEX([1]DataEx!$1:$1048576,MATCH('2018'!$A38,[1]DataEx!$D:$D,0),MATCH('2018'!R$6,[1]DataEx!$7:$7,0))</f>
        <v>2717616.81</v>
      </c>
      <c r="S38" s="404">
        <f t="shared" si="3"/>
        <v>10693128.550000001</v>
      </c>
      <c r="T38" s="389">
        <f t="shared" si="4"/>
        <v>2.2931225485886093E-3</v>
      </c>
    </row>
    <row r="39" spans="1:22">
      <c r="A39" s="152">
        <v>418</v>
      </c>
      <c r="B39" s="480" t="str">
        <f>+VLOOKUP($A39,[1]Master!$D$27:$G$225,4,FALSE)</f>
        <v>Subvencije</v>
      </c>
      <c r="C39" s="481"/>
      <c r="D39" s="481"/>
      <c r="E39" s="481"/>
      <c r="F39" s="481"/>
      <c r="G39" s="165">
        <f>+INDEX([1]DataEx!$1:$1048576,MATCH('2018'!$A39,[1]DataEx!$D:$D,0),MATCH('2018'!G$6,[1]DataEx!$7:$7,0))</f>
        <v>31033.66</v>
      </c>
      <c r="H39" s="165">
        <f>+INDEX([1]DataEx!$1:$1048576,MATCH('2018'!$A39,[1]DataEx!$D:$D,0),MATCH('2018'!H$6,[1]DataEx!$7:$7,0))</f>
        <v>2281116.2599999998</v>
      </c>
      <c r="I39" s="165">
        <f>+INDEX([1]DataEx!$1:$1048576,MATCH('2018'!$A39,[1]DataEx!$D:$D,0),MATCH('2018'!I$6,[1]DataEx!$7:$7,0))</f>
        <v>3600137.18</v>
      </c>
      <c r="J39" s="165">
        <f>+INDEX([1]DataEx!$1:$1048576,MATCH('2018'!$A39,[1]DataEx!$D:$D,0),MATCH('2018'!J$6,[1]DataEx!$7:$7,0))</f>
        <v>1218773.67</v>
      </c>
      <c r="K39" s="165">
        <f>+INDEX([1]DataEx!$1:$1048576,MATCH('2018'!$A39,[1]DataEx!$D:$D,0),MATCH('2018'!K$6,[1]DataEx!$7:$7,0))</f>
        <v>1488510.36</v>
      </c>
      <c r="L39" s="165">
        <f>+INDEX([1]DataEx!$1:$1048576,MATCH('2018'!$A39,[1]DataEx!$D:$D,0),MATCH('2018'!L$6,[1]DataEx!$7:$7,0))</f>
        <v>2469572.83</v>
      </c>
      <c r="M39" s="165">
        <f>+INDEX([1]DataEx!$1:$1048576,MATCH('2018'!$A39,[1]DataEx!$D:$D,0),MATCH('2018'!M$6,[1]DataEx!$7:$7,0))</f>
        <v>1172428.94</v>
      </c>
      <c r="N39" s="165">
        <f>+INDEX([1]DataEx!$1:$1048576,MATCH('2018'!$A39,[1]DataEx!$D:$D,0),MATCH('2018'!N$6,[1]DataEx!$7:$7,0))</f>
        <v>2244079.69</v>
      </c>
      <c r="O39" s="165">
        <f>+INDEX([1]DataEx!$1:$1048576,MATCH('2018'!$A39,[1]DataEx!$D:$D,0),MATCH('2018'!O$6,[1]DataEx!$7:$7,0))</f>
        <v>3480196.8</v>
      </c>
      <c r="P39" s="165">
        <f>+INDEX([1]DataEx!$1:$1048576,MATCH('2018'!$A39,[1]DataEx!$D:$D,0),MATCH('2018'!P$6,[1]DataEx!$7:$7,0))</f>
        <v>3547724.18</v>
      </c>
      <c r="Q39" s="165">
        <f>+INDEX([1]DataEx!$1:$1048576,MATCH('2018'!$A39,[1]DataEx!$D:$D,0),MATCH('2018'!Q$6,[1]DataEx!$7:$7,0))</f>
        <v>2265915.5499999998</v>
      </c>
      <c r="R39" s="165">
        <f>+INDEX([1]DataEx!$1:$1048576,MATCH('2018'!$A39,[1]DataEx!$D:$D,0),MATCH('2018'!R$6,[1]DataEx!$7:$7,0))</f>
        <v>6761395.8499999996</v>
      </c>
      <c r="S39" s="404">
        <f t="shared" si="3"/>
        <v>30560884.969999999</v>
      </c>
      <c r="T39" s="389">
        <f t="shared" si="4"/>
        <v>6.5537278544668493E-3</v>
      </c>
    </row>
    <row r="40" spans="1:22">
      <c r="A40" s="152">
        <v>419</v>
      </c>
      <c r="B40" s="480" t="str">
        <f>+VLOOKUP($A40,[1]Master!$D$27:$G$225,4,FALSE)</f>
        <v>Ostali izdaci</v>
      </c>
      <c r="C40" s="481"/>
      <c r="D40" s="481"/>
      <c r="E40" s="481"/>
      <c r="F40" s="481"/>
      <c r="G40" s="165">
        <f>+INDEX([1]DataEx!$1:$1048576,MATCH('2018'!$A40,[1]DataEx!$D:$D,0),MATCH('2018'!G$6,[1]DataEx!$7:$7,0))</f>
        <v>586002.18999999994</v>
      </c>
      <c r="H40" s="165">
        <f>+INDEX([1]DataEx!$1:$1048576,MATCH('2018'!$A40,[1]DataEx!$D:$D,0),MATCH('2018'!H$6,[1]DataEx!$7:$7,0))</f>
        <v>3384331.52</v>
      </c>
      <c r="I40" s="165">
        <f>+INDEX([1]DataEx!$1:$1048576,MATCH('2018'!$A40,[1]DataEx!$D:$D,0),MATCH('2018'!I$6,[1]DataEx!$7:$7,0))</f>
        <v>2155321.13</v>
      </c>
      <c r="J40" s="165">
        <f>+INDEX([1]DataEx!$1:$1048576,MATCH('2018'!$A40,[1]DataEx!$D:$D,0),MATCH('2018'!J$6,[1]DataEx!$7:$7,0))</f>
        <v>2882966.63</v>
      </c>
      <c r="K40" s="165">
        <f>+INDEX([1]DataEx!$1:$1048576,MATCH('2018'!$A40,[1]DataEx!$D:$D,0),MATCH('2018'!K$6,[1]DataEx!$7:$7,0))</f>
        <v>2637225.6800000002</v>
      </c>
      <c r="L40" s="165">
        <f>+INDEX([1]DataEx!$1:$1048576,MATCH('2018'!$A40,[1]DataEx!$D:$D,0),MATCH('2018'!L$6,[1]DataEx!$7:$7,0))</f>
        <v>3635960.61</v>
      </c>
      <c r="M40" s="165">
        <f>+INDEX([1]DataEx!$1:$1048576,MATCH('2018'!$A40,[1]DataEx!$D:$D,0),MATCH('2018'!M$6,[1]DataEx!$7:$7,0))</f>
        <v>2919935.46</v>
      </c>
      <c r="N40" s="165">
        <f>+INDEX([1]DataEx!$1:$1048576,MATCH('2018'!$A40,[1]DataEx!$D:$D,0),MATCH('2018'!N$6,[1]DataEx!$7:$7,0))</f>
        <v>3454663.76</v>
      </c>
      <c r="O40" s="165">
        <f>+INDEX([1]DataEx!$1:$1048576,MATCH('2018'!$A40,[1]DataEx!$D:$D,0),MATCH('2018'!O$6,[1]DataEx!$7:$7,0))</f>
        <v>3201193.66</v>
      </c>
      <c r="P40" s="165">
        <f>+INDEX([1]DataEx!$1:$1048576,MATCH('2018'!$A40,[1]DataEx!$D:$D,0),MATCH('2018'!P$6,[1]DataEx!$7:$7,0))</f>
        <v>3091262.43</v>
      </c>
      <c r="Q40" s="165">
        <f>+INDEX([1]DataEx!$1:$1048576,MATCH('2018'!$A40,[1]DataEx!$D:$D,0),MATCH('2018'!Q$6,[1]DataEx!$7:$7,0))</f>
        <v>3357403.41</v>
      </c>
      <c r="R40" s="165">
        <f>+INDEX([1]DataEx!$1:$1048576,MATCH('2018'!$A40,[1]DataEx!$D:$D,0),MATCH('2018'!R$6,[1]DataEx!$7:$7,0))</f>
        <v>12250161.189999999</v>
      </c>
      <c r="S40" s="404">
        <f t="shared" si="3"/>
        <v>43556427.669999994</v>
      </c>
      <c r="T40" s="389">
        <f t="shared" si="4"/>
        <v>9.3405990547121773E-3</v>
      </c>
    </row>
    <row r="41" spans="1:22">
      <c r="A41" s="152">
        <v>440</v>
      </c>
      <c r="B41" s="480" t="str">
        <f>+VLOOKUP($A41,[1]Master!$D$27:$G$225,4,FALSE)</f>
        <v>Kapitalni izdaci u tekućem budžetu</v>
      </c>
      <c r="C41" s="481"/>
      <c r="D41" s="481"/>
      <c r="E41" s="481"/>
      <c r="F41" s="481"/>
      <c r="G41" s="165">
        <f>+INDEX([1]DataEx!$1:$1048576,MATCH('2018'!$A41,[1]DataEx!$D:$D,0),MATCH('2018'!G$6,[1]DataEx!$7:$7,0))</f>
        <v>3266992.16</v>
      </c>
      <c r="H41" s="165">
        <f>+INDEX([1]DataEx!$1:$1048576,MATCH('2018'!$A41,[1]DataEx!$D:$D,0),MATCH('2018'!H$6,[1]DataEx!$7:$7,0))</f>
        <v>1252962.76</v>
      </c>
      <c r="I41" s="165">
        <f>+INDEX([1]DataEx!$1:$1048576,MATCH('2018'!$A41,[1]DataEx!$D:$D,0),MATCH('2018'!I$6,[1]DataEx!$7:$7,0))</f>
        <v>2398205.81</v>
      </c>
      <c r="J41" s="165">
        <f>+INDEX([1]DataEx!$1:$1048576,MATCH('2018'!$A41,[1]DataEx!$D:$D,0),MATCH('2018'!J$6,[1]DataEx!$7:$7,0))</f>
        <v>2567489.7200000002</v>
      </c>
      <c r="K41" s="165">
        <f>+INDEX([1]DataEx!$1:$1048576,MATCH('2018'!$A41,[1]DataEx!$D:$D,0),MATCH('2018'!K$6,[1]DataEx!$7:$7,0))</f>
        <v>3090956.98</v>
      </c>
      <c r="L41" s="165">
        <f>+INDEX([1]DataEx!$1:$1048576,MATCH('2018'!$A41,[1]DataEx!$D:$D,0),MATCH('2018'!L$6,[1]DataEx!$7:$7,0))</f>
        <v>5031700.74</v>
      </c>
      <c r="M41" s="165">
        <f>+INDEX([1]DataEx!$1:$1048576,MATCH('2018'!$A41,[1]DataEx!$D:$D,0),MATCH('2018'!M$6,[1]DataEx!$7:$7,0))</f>
        <v>2615698.5299999998</v>
      </c>
      <c r="N41" s="165">
        <f>+INDEX([1]DataEx!$1:$1048576,MATCH('2018'!$A41,[1]DataEx!$D:$D,0),MATCH('2018'!N$6,[1]DataEx!$7:$7,0))</f>
        <v>2782160.17</v>
      </c>
      <c r="O41" s="165">
        <f>+INDEX([1]DataEx!$1:$1048576,MATCH('2018'!$A41,[1]DataEx!$D:$D,0),MATCH('2018'!O$6,[1]DataEx!$7:$7,0))</f>
        <v>3339367.45</v>
      </c>
      <c r="P41" s="165">
        <f>+INDEX([1]DataEx!$1:$1048576,MATCH('2018'!$A41,[1]DataEx!$D:$D,0),MATCH('2018'!P$6,[1]DataEx!$7:$7,0))</f>
        <v>5912379.6799999997</v>
      </c>
      <c r="Q41" s="165">
        <f>+INDEX([1]DataEx!$1:$1048576,MATCH('2018'!$A41,[1]DataEx!$D:$D,0),MATCH('2018'!Q$6,[1]DataEx!$7:$7,0))</f>
        <v>28699706.960000001</v>
      </c>
      <c r="R41" s="165">
        <f>+INDEX([1]DataEx!$1:$1048576,MATCH('2018'!$A41,[1]DataEx!$D:$D,0),MATCH('2018'!R$6,[1]DataEx!$7:$7,0))</f>
        <v>17413656</v>
      </c>
      <c r="S41" s="404">
        <f t="shared" si="3"/>
        <v>78371276.960000008</v>
      </c>
      <c r="T41" s="389">
        <f t="shared" si="4"/>
        <v>1.6806582051111595E-2</v>
      </c>
    </row>
    <row r="42" spans="1:22">
      <c r="A42" s="152">
        <v>42</v>
      </c>
      <c r="B42" s="496" t="str">
        <f>+VLOOKUP($A42,[1]Master!$D$27:$G$225,4,FALSE)</f>
        <v>Transferi za socijalnu zaštitu</v>
      </c>
      <c r="C42" s="497"/>
      <c r="D42" s="497"/>
      <c r="E42" s="497"/>
      <c r="F42" s="497"/>
      <c r="G42" s="195">
        <f>+SUM(G43:G47)</f>
        <v>42244817.569999993</v>
      </c>
      <c r="H42" s="195">
        <f t="shared" ref="H42:R42" si="8">+SUM(H43:H47)</f>
        <v>45525440.089999996</v>
      </c>
      <c r="I42" s="195">
        <f t="shared" si="8"/>
        <v>45200709.080000006</v>
      </c>
      <c r="J42" s="177">
        <f t="shared" si="8"/>
        <v>43012361.310000002</v>
      </c>
      <c r="K42" s="195">
        <f t="shared" si="8"/>
        <v>43668965.609999999</v>
      </c>
      <c r="L42" s="195">
        <f t="shared" si="8"/>
        <v>45562152.019999996</v>
      </c>
      <c r="M42" s="195">
        <f t="shared" si="8"/>
        <v>43960900.179999992</v>
      </c>
      <c r="N42" s="195">
        <f t="shared" si="8"/>
        <v>47054124.259999998</v>
      </c>
      <c r="O42" s="195">
        <f t="shared" si="8"/>
        <v>45439390.599999994</v>
      </c>
      <c r="P42" s="195">
        <f t="shared" si="8"/>
        <v>45490648.009999998</v>
      </c>
      <c r="Q42" s="195">
        <f t="shared" si="8"/>
        <v>45937393.469999991</v>
      </c>
      <c r="R42" s="249">
        <f t="shared" si="8"/>
        <v>51388669.280000001</v>
      </c>
      <c r="S42" s="405">
        <f t="shared" si="3"/>
        <v>544485571.48000002</v>
      </c>
      <c r="T42" s="390">
        <f t="shared" si="4"/>
        <v>0.11676397001155876</v>
      </c>
    </row>
    <row r="43" spans="1:22">
      <c r="A43" s="152">
        <v>421</v>
      </c>
      <c r="B43" s="480" t="str">
        <f>+VLOOKUP($A43,[1]Master!$D$27:$G$225,4,FALSE)</f>
        <v>Prava iz oblasti socijalne zaštite</v>
      </c>
      <c r="C43" s="481"/>
      <c r="D43" s="481"/>
      <c r="E43" s="481"/>
      <c r="F43" s="481"/>
      <c r="G43" s="165">
        <f>+INDEX([1]DataEx!$1:$1048576,MATCH('2018'!$A43,[1]DataEx!$D:$D,0),MATCH('2018'!G$6,[1]DataEx!$7:$7,0))</f>
        <v>6003212.1200000001</v>
      </c>
      <c r="H43" s="165">
        <f>+INDEX([1]DataEx!$1:$1048576,MATCH('2018'!$A43,[1]DataEx!$D:$D,0),MATCH('2018'!H$6,[1]DataEx!$7:$7,0))</f>
        <v>7135869.1500000004</v>
      </c>
      <c r="I43" s="165">
        <f>+INDEX([1]DataEx!$1:$1048576,MATCH('2018'!$A43,[1]DataEx!$D:$D,0),MATCH('2018'!I$6,[1]DataEx!$7:$7,0))</f>
        <v>6207886.6699999999</v>
      </c>
      <c r="J43" s="165">
        <f>+INDEX([1]DataEx!$1:$1048576,MATCH('2018'!$A43,[1]DataEx!$D:$D,0),MATCH('2018'!J$6,[1]DataEx!$7:$7,0))</f>
        <v>6327448.5300000003</v>
      </c>
      <c r="K43" s="165">
        <f>+INDEX([1]DataEx!$1:$1048576,MATCH('2018'!$A43,[1]DataEx!$D:$D,0),MATCH('2018'!K$6,[1]DataEx!$7:$7,0))</f>
        <v>6153473.4699999997</v>
      </c>
      <c r="L43" s="165">
        <f>+INDEX([1]DataEx!$1:$1048576,MATCH('2018'!$A43,[1]DataEx!$D:$D,0),MATCH('2018'!L$6,[1]DataEx!$7:$7,0))</f>
        <v>6326119.0300000003</v>
      </c>
      <c r="M43" s="165">
        <f>+INDEX([1]DataEx!$1:$1048576,MATCH('2018'!$A43,[1]DataEx!$D:$D,0),MATCH('2018'!M$6,[1]DataEx!$7:$7,0))</f>
        <v>6430553.0499999998</v>
      </c>
      <c r="N43" s="165">
        <f>+INDEX([1]DataEx!$1:$1048576,MATCH('2018'!$A43,[1]DataEx!$D:$D,0),MATCH('2018'!N$6,[1]DataEx!$7:$7,0))</f>
        <v>6218395.7000000002</v>
      </c>
      <c r="O43" s="165">
        <f>+INDEX([1]DataEx!$1:$1048576,MATCH('2018'!$A43,[1]DataEx!$D:$D,0),MATCH('2018'!O$6,[1]DataEx!$7:$7,0))</f>
        <v>6862261.6200000001</v>
      </c>
      <c r="P43" s="165">
        <f>+INDEX([1]DataEx!$1:$1048576,MATCH('2018'!$A43,[1]DataEx!$D:$D,0),MATCH('2018'!P$6,[1]DataEx!$7:$7,0))</f>
        <v>7143348.9900000002</v>
      </c>
      <c r="Q43" s="165">
        <f>+INDEX([1]DataEx!$1:$1048576,MATCH('2018'!$A43,[1]DataEx!$D:$D,0),MATCH('2018'!Q$6,[1]DataEx!$7:$7,0))</f>
        <v>7029331</v>
      </c>
      <c r="R43" s="165">
        <f>+INDEX([1]DataEx!$1:$1048576,MATCH('2018'!$A43,[1]DataEx!$D:$D,0),MATCH('2018'!R$6,[1]DataEx!$7:$7,0))</f>
        <v>10456885.15</v>
      </c>
      <c r="S43" s="404">
        <f t="shared" si="3"/>
        <v>82294784.480000004</v>
      </c>
      <c r="T43" s="389">
        <f t="shared" si="4"/>
        <v>1.7647971315404031E-2</v>
      </c>
    </row>
    <row r="44" spans="1:22">
      <c r="A44" s="152">
        <v>422</v>
      </c>
      <c r="B44" s="480" t="str">
        <f>+VLOOKUP($A44,[1]Master!$D$27:$G$225,4,FALSE)</f>
        <v>Sredstva za tehnološke viškove</v>
      </c>
      <c r="C44" s="481"/>
      <c r="D44" s="481"/>
      <c r="E44" s="481"/>
      <c r="F44" s="481"/>
      <c r="G44" s="165">
        <f>+INDEX([1]DataEx!$1:$1048576,MATCH('2018'!$A44,[1]DataEx!$D:$D,0),MATCH('2018'!G$6,[1]DataEx!$7:$7,0))</f>
        <v>110952</v>
      </c>
      <c r="H44" s="165">
        <f>+INDEX([1]DataEx!$1:$1048576,MATCH('2018'!$A44,[1]DataEx!$D:$D,0),MATCH('2018'!H$6,[1]DataEx!$7:$7,0))</f>
        <v>1323906.01</v>
      </c>
      <c r="I44" s="165">
        <f>+INDEX([1]DataEx!$1:$1048576,MATCH('2018'!$A44,[1]DataEx!$D:$D,0),MATCH('2018'!I$6,[1]DataEx!$7:$7,0))</f>
        <v>1098216.9099999999</v>
      </c>
      <c r="J44" s="165">
        <f>+INDEX([1]DataEx!$1:$1048576,MATCH('2018'!$A44,[1]DataEx!$D:$D,0),MATCH('2018'!J$6,[1]DataEx!$7:$7,0))</f>
        <v>945506.13</v>
      </c>
      <c r="K44" s="165">
        <f>+INDEX([1]DataEx!$1:$1048576,MATCH('2018'!$A44,[1]DataEx!$D:$D,0),MATCH('2018'!K$6,[1]DataEx!$7:$7,0))</f>
        <v>1061504.47</v>
      </c>
      <c r="L44" s="165">
        <f>+INDEX([1]DataEx!$1:$1048576,MATCH('2018'!$A44,[1]DataEx!$D:$D,0),MATCH('2018'!L$6,[1]DataEx!$7:$7,0))</f>
        <v>1474735.96</v>
      </c>
      <c r="M44" s="165">
        <f>+INDEX([1]DataEx!$1:$1048576,MATCH('2018'!$A44,[1]DataEx!$D:$D,0),MATCH('2018'!M$6,[1]DataEx!$7:$7,0))</f>
        <v>980063.88</v>
      </c>
      <c r="N44" s="165">
        <f>+INDEX([1]DataEx!$1:$1048576,MATCH('2018'!$A44,[1]DataEx!$D:$D,0),MATCH('2018'!N$6,[1]DataEx!$7:$7,0))</f>
        <v>960558.89</v>
      </c>
      <c r="O44" s="165">
        <f>+INDEX([1]DataEx!$1:$1048576,MATCH('2018'!$A44,[1]DataEx!$D:$D,0),MATCH('2018'!O$6,[1]DataEx!$7:$7,0))</f>
        <v>1031337.39</v>
      </c>
      <c r="P44" s="165">
        <f>+INDEX([1]DataEx!$1:$1048576,MATCH('2018'!$A44,[1]DataEx!$D:$D,0),MATCH('2018'!P$6,[1]DataEx!$7:$7,0))</f>
        <v>1282662.6599999999</v>
      </c>
      <c r="Q44" s="165">
        <f>+INDEX([1]DataEx!$1:$1048576,MATCH('2018'!$A44,[1]DataEx!$D:$D,0),MATCH('2018'!Q$6,[1]DataEx!$7:$7,0))</f>
        <v>1131669.69</v>
      </c>
      <c r="R44" s="165">
        <f>+INDEX([1]DataEx!$1:$1048576,MATCH('2018'!$A44,[1]DataEx!$D:$D,0),MATCH('2018'!R$6,[1]DataEx!$7:$7,0))</f>
        <v>2795677.95</v>
      </c>
      <c r="S44" s="404">
        <f t="shared" si="3"/>
        <v>14196791.939999998</v>
      </c>
      <c r="T44" s="389">
        <f t="shared" si="4"/>
        <v>3.0444769800541693E-3</v>
      </c>
    </row>
    <row r="45" spans="1:22">
      <c r="A45" s="152">
        <v>423</v>
      </c>
      <c r="B45" s="480" t="str">
        <f>+VLOOKUP($A45,[1]Master!$D$27:$G$225,4,FALSE)</f>
        <v>Prava iz oblasti penzijskog i invalidskog osiguranja</v>
      </c>
      <c r="C45" s="481"/>
      <c r="D45" s="481"/>
      <c r="E45" s="481"/>
      <c r="F45" s="481"/>
      <c r="G45" s="165">
        <f>+INDEX([1]DataEx!$1:$1048576,MATCH('2018'!$A45,[1]DataEx!$D:$D,0),MATCH('2018'!G$6,[1]DataEx!$7:$7,0))</f>
        <v>34029606.390000001</v>
      </c>
      <c r="H45" s="165">
        <f>+INDEX([1]DataEx!$1:$1048576,MATCH('2018'!$A45,[1]DataEx!$D:$D,0),MATCH('2018'!H$6,[1]DataEx!$7:$7,0))</f>
        <v>34751702.420000002</v>
      </c>
      <c r="I45" s="165">
        <f>+INDEX([1]DataEx!$1:$1048576,MATCH('2018'!$A45,[1]DataEx!$D:$D,0),MATCH('2018'!I$6,[1]DataEx!$7:$7,0))</f>
        <v>34761880.880000003</v>
      </c>
      <c r="J45" s="165">
        <f>+INDEX([1]DataEx!$1:$1048576,MATCH('2018'!$A45,[1]DataEx!$D:$D,0),MATCH('2018'!J$6,[1]DataEx!$7:$7,0))</f>
        <v>34790406.869999997</v>
      </c>
      <c r="K45" s="165">
        <f>+INDEX([1]DataEx!$1:$1048576,MATCH('2018'!$A45,[1]DataEx!$D:$D,0),MATCH('2018'!K$6,[1]DataEx!$7:$7,0))</f>
        <v>34624926.579999998</v>
      </c>
      <c r="L45" s="165">
        <f>+INDEX([1]DataEx!$1:$1048576,MATCH('2018'!$A45,[1]DataEx!$D:$D,0),MATCH('2018'!L$6,[1]DataEx!$7:$7,0))</f>
        <v>34392603.229999997</v>
      </c>
      <c r="M45" s="165">
        <f>+INDEX([1]DataEx!$1:$1048576,MATCH('2018'!$A45,[1]DataEx!$D:$D,0),MATCH('2018'!M$6,[1]DataEx!$7:$7,0))</f>
        <v>34541467.619999997</v>
      </c>
      <c r="N45" s="165">
        <f>+INDEX([1]DataEx!$1:$1048576,MATCH('2018'!$A45,[1]DataEx!$D:$D,0),MATCH('2018'!N$6,[1]DataEx!$7:$7,0))</f>
        <v>34591609.219999999</v>
      </c>
      <c r="O45" s="165">
        <f>+INDEX([1]DataEx!$1:$1048576,MATCH('2018'!$A45,[1]DataEx!$D:$D,0),MATCH('2018'!O$6,[1]DataEx!$7:$7,0))</f>
        <v>34579708.640000001</v>
      </c>
      <c r="P45" s="165">
        <f>+INDEX([1]DataEx!$1:$1048576,MATCH('2018'!$A45,[1]DataEx!$D:$D,0),MATCH('2018'!P$6,[1]DataEx!$7:$7,0))</f>
        <v>34511618.530000001</v>
      </c>
      <c r="Q45" s="165">
        <f>+INDEX([1]DataEx!$1:$1048576,MATCH('2018'!$A45,[1]DataEx!$D:$D,0),MATCH('2018'!Q$6,[1]DataEx!$7:$7,0))</f>
        <v>34549297.82</v>
      </c>
      <c r="R45" s="165">
        <f>+INDEX([1]DataEx!$1:$1048576,MATCH('2018'!$A45,[1]DataEx!$D:$D,0),MATCH('2018'!R$6,[1]DataEx!$7:$7,0))</f>
        <v>34625437.600000001</v>
      </c>
      <c r="S45" s="404">
        <f t="shared" si="3"/>
        <v>414750265.80000001</v>
      </c>
      <c r="T45" s="389">
        <f t="shared" si="4"/>
        <v>8.8942462637756181E-2</v>
      </c>
    </row>
    <row r="46" spans="1:22">
      <c r="A46" s="152">
        <v>424</v>
      </c>
      <c r="B46" s="480" t="str">
        <f>+VLOOKUP($A46,[1]Master!$D$27:$G$225,4,FALSE)</f>
        <v>Ostala prava iz oblasti zdravstvene zaštite</v>
      </c>
      <c r="C46" s="481"/>
      <c r="D46" s="481"/>
      <c r="E46" s="481"/>
      <c r="F46" s="481"/>
      <c r="G46" s="165">
        <f>+INDEX([1]DataEx!$1:$1048576,MATCH('2018'!$A46,[1]DataEx!$D:$D,0),MATCH('2018'!G$6,[1]DataEx!$7:$7,0))</f>
        <v>1365364.87</v>
      </c>
      <c r="H46" s="165">
        <f>+INDEX([1]DataEx!$1:$1048576,MATCH('2018'!$A46,[1]DataEx!$D:$D,0),MATCH('2018'!H$6,[1]DataEx!$7:$7,0))</f>
        <v>1602918.54</v>
      </c>
      <c r="I46" s="165">
        <f>+INDEX([1]DataEx!$1:$1048576,MATCH('2018'!$A46,[1]DataEx!$D:$D,0),MATCH('2018'!I$6,[1]DataEx!$7:$7,0))</f>
        <v>2368731.41</v>
      </c>
      <c r="J46" s="165">
        <f>+INDEX([1]DataEx!$1:$1048576,MATCH('2018'!$A46,[1]DataEx!$D:$D,0),MATCH('2018'!J$6,[1]DataEx!$7:$7,0))</f>
        <v>425632.96</v>
      </c>
      <c r="K46" s="165">
        <f>+INDEX([1]DataEx!$1:$1048576,MATCH('2018'!$A46,[1]DataEx!$D:$D,0),MATCH('2018'!K$6,[1]DataEx!$7:$7,0))</f>
        <v>1118465.46</v>
      </c>
      <c r="L46" s="165">
        <f>+INDEX([1]DataEx!$1:$1048576,MATCH('2018'!$A46,[1]DataEx!$D:$D,0),MATCH('2018'!L$6,[1]DataEx!$7:$7,0))</f>
        <v>2503607.61</v>
      </c>
      <c r="M46" s="165">
        <f>+INDEX([1]DataEx!$1:$1048576,MATCH('2018'!$A46,[1]DataEx!$D:$D,0),MATCH('2018'!M$6,[1]DataEx!$7:$7,0))</f>
        <v>1103217.6599999999</v>
      </c>
      <c r="N46" s="165">
        <f>+INDEX([1]DataEx!$1:$1048576,MATCH('2018'!$A46,[1]DataEx!$D:$D,0),MATCH('2018'!N$6,[1]DataEx!$7:$7,0))</f>
        <v>1728889.83</v>
      </c>
      <c r="O46" s="165">
        <f>+INDEX([1]DataEx!$1:$1048576,MATCH('2018'!$A46,[1]DataEx!$D:$D,0),MATCH('2018'!O$6,[1]DataEx!$7:$7,0))</f>
        <v>1736713.62</v>
      </c>
      <c r="P46" s="165">
        <f>+INDEX([1]DataEx!$1:$1048576,MATCH('2018'!$A46,[1]DataEx!$D:$D,0),MATCH('2018'!P$6,[1]DataEx!$7:$7,0))</f>
        <v>1661059.04</v>
      </c>
      <c r="Q46" s="165">
        <f>+INDEX([1]DataEx!$1:$1048576,MATCH('2018'!$A46,[1]DataEx!$D:$D,0),MATCH('2018'!Q$6,[1]DataEx!$7:$7,0))</f>
        <v>2052677.16</v>
      </c>
      <c r="R46" s="165">
        <f>+INDEX([1]DataEx!$1:$1048576,MATCH('2018'!$A46,[1]DataEx!$D:$D,0),MATCH('2018'!R$6,[1]DataEx!$7:$7,0))</f>
        <v>2337551.12</v>
      </c>
      <c r="S46" s="404">
        <f t="shared" si="3"/>
        <v>20004829.280000001</v>
      </c>
      <c r="T46" s="389">
        <f t="shared" si="4"/>
        <v>4.2900003388282124E-3</v>
      </c>
    </row>
    <row r="47" spans="1:22">
      <c r="A47" s="152">
        <v>425</v>
      </c>
      <c r="B47" s="588" t="str">
        <f>+VLOOKUP($A47,[1]Master!$D$27:$G$225,4,FALSE)</f>
        <v>Ostala prava iz zdravstvenog osiguranja</v>
      </c>
      <c r="C47" s="589"/>
      <c r="D47" s="589"/>
      <c r="E47" s="589"/>
      <c r="F47" s="589"/>
      <c r="G47" s="165">
        <f>+INDEX([1]DataEx!$1:$1048576,MATCH('2018'!$A47,[1]DataEx!$D:$D,0),MATCH('2018'!G$6,[1]DataEx!$7:$7,0))</f>
        <v>735682.19</v>
      </c>
      <c r="H47" s="165">
        <f>+INDEX([1]DataEx!$1:$1048576,MATCH('2018'!$A47,[1]DataEx!$D:$D,0),MATCH('2018'!H$6,[1]DataEx!$7:$7,0))</f>
        <v>711043.97</v>
      </c>
      <c r="I47" s="165">
        <f>+INDEX([1]DataEx!$1:$1048576,MATCH('2018'!$A47,[1]DataEx!$D:$D,0),MATCH('2018'!I$6,[1]DataEx!$7:$7,0))</f>
        <v>763993.21</v>
      </c>
      <c r="J47" s="165">
        <f>+INDEX([1]DataEx!$1:$1048576,MATCH('2018'!$A47,[1]DataEx!$D:$D,0),MATCH('2018'!J$6,[1]DataEx!$7:$7,0))</f>
        <v>523366.82</v>
      </c>
      <c r="K47" s="165">
        <f>+INDEX([1]DataEx!$1:$1048576,MATCH('2018'!$A47,[1]DataEx!$D:$D,0),MATCH('2018'!K$6,[1]DataEx!$7:$7,0))</f>
        <v>710595.63</v>
      </c>
      <c r="L47" s="165">
        <f>+INDEX([1]DataEx!$1:$1048576,MATCH('2018'!$A47,[1]DataEx!$D:$D,0),MATCH('2018'!L$6,[1]DataEx!$7:$7,0))</f>
        <v>865086.19</v>
      </c>
      <c r="M47" s="165">
        <f>+INDEX([1]DataEx!$1:$1048576,MATCH('2018'!$A47,[1]DataEx!$D:$D,0),MATCH('2018'!M$6,[1]DataEx!$7:$7,0))</f>
        <v>905597.97</v>
      </c>
      <c r="N47" s="165">
        <f>+INDEX([1]DataEx!$1:$1048576,MATCH('2018'!$A47,[1]DataEx!$D:$D,0),MATCH('2018'!N$6,[1]DataEx!$7:$7,0))</f>
        <v>3554670.62</v>
      </c>
      <c r="O47" s="165">
        <f>+INDEX([1]DataEx!$1:$1048576,MATCH('2018'!$A47,[1]DataEx!$D:$D,0),MATCH('2018'!O$6,[1]DataEx!$7:$7,0))</f>
        <v>1229369.33</v>
      </c>
      <c r="P47" s="165">
        <f>+INDEX([1]DataEx!$1:$1048576,MATCH('2018'!$A47,[1]DataEx!$D:$D,0),MATCH('2018'!P$6,[1]DataEx!$7:$7,0))</f>
        <v>891958.79</v>
      </c>
      <c r="Q47" s="165">
        <f>+INDEX([1]DataEx!$1:$1048576,MATCH('2018'!$A47,[1]DataEx!$D:$D,0),MATCH('2018'!Q$6,[1]DataEx!$7:$7,0))</f>
        <v>1174417.8</v>
      </c>
      <c r="R47" s="165">
        <f>+INDEX([1]DataEx!$1:$1048576,MATCH('2018'!$A47,[1]DataEx!$D:$D,0),MATCH('2018'!R$6,[1]DataEx!$7:$7,0))</f>
        <v>1173117.46</v>
      </c>
      <c r="S47" s="404">
        <f t="shared" si="3"/>
        <v>13238899.98</v>
      </c>
      <c r="T47" s="389">
        <f t="shared" si="4"/>
        <v>2.8390587395161621E-3</v>
      </c>
    </row>
    <row r="48" spans="1:22">
      <c r="A48" s="152">
        <v>43</v>
      </c>
      <c r="B48" s="494" t="str">
        <f>+VLOOKUP($A48,[1]Master!$D$27:$G$225,4,FALSE)</f>
        <v xml:space="preserve">Transferi institucijama, pojedincima, nevladinom i javnom sektoru </v>
      </c>
      <c r="C48" s="495"/>
      <c r="D48" s="495"/>
      <c r="E48" s="495"/>
      <c r="F48" s="495"/>
      <c r="G48" s="177">
        <f>+INDEX([1]DataEx!$1:$1048576,MATCH('2018'!$A48,[1]DataEx!$D:$D,0),MATCH('2018'!G$6,[1]DataEx!$7:$7,0))</f>
        <v>11036841.98</v>
      </c>
      <c r="H48" s="177">
        <f>+INDEX([1]DataEx!$1:$1048576,MATCH('2018'!$A48,[1]DataEx!$D:$D,0),MATCH('2018'!H$6,[1]DataEx!$7:$7,0))</f>
        <v>13096709.15</v>
      </c>
      <c r="I48" s="177">
        <f>+INDEX([1]DataEx!$1:$1048576,MATCH('2018'!$A48,[1]DataEx!$D:$D,0),MATCH('2018'!I$6,[1]DataEx!$7:$7,0))</f>
        <v>16347312.470000001</v>
      </c>
      <c r="J48" s="177">
        <f>+INDEX([1]DataEx!$1:$1048576,MATCH('2018'!$A48,[1]DataEx!$D:$D,0),MATCH('2018'!J$6,[1]DataEx!$7:$7,0))</f>
        <v>15696656.369999999</v>
      </c>
      <c r="K48" s="177">
        <f>+INDEX([1]DataEx!$1:$1048576,MATCH('2018'!$A48,[1]DataEx!$D:$D,0),MATCH('2018'!K$6,[1]DataEx!$7:$7,0))</f>
        <v>13306183.48</v>
      </c>
      <c r="L48" s="177">
        <f>+INDEX([1]DataEx!$1:$1048576,MATCH('2018'!$A48,[1]DataEx!$D:$D,0),MATCH('2018'!L$6,[1]DataEx!$7:$7,0))</f>
        <v>17878544.43</v>
      </c>
      <c r="M48" s="177">
        <f>+INDEX([1]DataEx!$1:$1048576,MATCH('2018'!$A48,[1]DataEx!$D:$D,0),MATCH('2018'!M$6,[1]DataEx!$7:$7,0))</f>
        <v>20218156.109999999</v>
      </c>
      <c r="N48" s="177">
        <f>+INDEX([1]DataEx!$1:$1048576,MATCH('2018'!$A48,[1]DataEx!$D:$D,0),MATCH('2018'!N$6,[1]DataEx!$7:$7,0))</f>
        <v>17179475.350000001</v>
      </c>
      <c r="O48" s="177">
        <f>+INDEX([1]DataEx!$1:$1048576,MATCH('2018'!$A48,[1]DataEx!$D:$D,0),MATCH('2018'!O$6,[1]DataEx!$7:$7,0))</f>
        <v>16100951.01</v>
      </c>
      <c r="P48" s="177">
        <f>+INDEX([1]DataEx!$1:$1048576,MATCH('2018'!$A48,[1]DataEx!$D:$D,0),MATCH('2018'!P$6,[1]DataEx!$7:$7,0))</f>
        <v>16865388.859999999</v>
      </c>
      <c r="Q48" s="177">
        <f>+INDEX([1]DataEx!$1:$1048576,MATCH('2018'!$A48,[1]DataEx!$D:$D,0),MATCH('2018'!Q$6,[1]DataEx!$7:$7,0))</f>
        <v>17575098.66</v>
      </c>
      <c r="R48" s="246">
        <f>+INDEX([1]DataEx!$1:$1048576,MATCH('2018'!$A48,[1]DataEx!$D:$D,0),MATCH('2018'!R$6,[1]DataEx!$7:$7,0))</f>
        <v>33425392.469999999</v>
      </c>
      <c r="S48" s="405">
        <f t="shared" si="3"/>
        <v>208726710.33999997</v>
      </c>
      <c r="T48" s="390">
        <f t="shared" si="4"/>
        <v>4.4761074715909697E-2</v>
      </c>
    </row>
    <row r="49" spans="1:22">
      <c r="A49" s="152">
        <v>44</v>
      </c>
      <c r="B49" s="494" t="str">
        <f>+VLOOKUP($A49,[1]Master!$D$27:$G$225,4,FALSE)</f>
        <v>Kapitalni budžet</v>
      </c>
      <c r="C49" s="495"/>
      <c r="D49" s="495"/>
      <c r="E49" s="495"/>
      <c r="F49" s="495"/>
      <c r="G49" s="177">
        <f>+INDEX([1]DataEx!$1:$1048576,MATCH('2018'!$A49,[1]DataEx!$D:$D,0),MATCH('2018'!G$6,[1]DataEx!$7:$7,0))</f>
        <v>2060574.27</v>
      </c>
      <c r="H49" s="177">
        <f>+INDEX([1]DataEx!$1:$1048576,MATCH('2018'!$A49,[1]DataEx!$D:$D,0),MATCH('2018'!H$6,[1]DataEx!$7:$7,0))</f>
        <v>2958395.49</v>
      </c>
      <c r="I49" s="177">
        <f>+INDEX([1]DataEx!$1:$1048576,MATCH('2018'!$A49,[1]DataEx!$D:$D,0),MATCH('2018'!I$6,[1]DataEx!$7:$7,0))</f>
        <v>10806505.67</v>
      </c>
      <c r="J49" s="177">
        <f>+INDEX([1]DataEx!$1:$1048576,MATCH('2018'!$A49,[1]DataEx!$D:$D,0),MATCH('2018'!J$6,[1]DataEx!$7:$7,0))</f>
        <v>28775491.48</v>
      </c>
      <c r="K49" s="177">
        <f>+INDEX([1]DataEx!$1:$1048576,MATCH('2018'!$A49,[1]DataEx!$D:$D,0),MATCH('2018'!K$6,[1]DataEx!$7:$7,0))</f>
        <v>12314358.92</v>
      </c>
      <c r="L49" s="177">
        <f>+INDEX([1]DataEx!$1:$1048576,MATCH('2018'!$A49,[1]DataEx!$D:$D,0),MATCH('2018'!L$6,[1]DataEx!$7:$7,0))</f>
        <v>22250596.559999999</v>
      </c>
      <c r="M49" s="177">
        <f>+INDEX([1]DataEx!$1:$1048576,MATCH('2018'!$A49,[1]DataEx!$D:$D,0),MATCH('2018'!M$6,[1]DataEx!$7:$7,0))</f>
        <v>22219463.719999999</v>
      </c>
      <c r="N49" s="177">
        <f>+INDEX([1]DataEx!$1:$1048576,MATCH('2018'!$A49,[1]DataEx!$D:$D,0),MATCH('2018'!N$6,[1]DataEx!$7:$7,0))</f>
        <v>7067070.5700000003</v>
      </c>
      <c r="O49" s="177">
        <f>+INDEX([1]DataEx!$1:$1048576,MATCH('2018'!$A49,[1]DataEx!$D:$D,0),MATCH('2018'!O$6,[1]DataEx!$7:$7,0))</f>
        <v>38353416.07</v>
      </c>
      <c r="P49" s="177">
        <f>+INDEX([1]DataEx!$1:$1048576,MATCH('2018'!$A49,[1]DataEx!$D:$D,0),MATCH('2018'!P$6,[1]DataEx!$7:$7,0))</f>
        <v>27286098.32</v>
      </c>
      <c r="Q49" s="177">
        <f>+INDEX([1]DataEx!$1:$1048576,MATCH('2018'!$A49,[1]DataEx!$D:$D,0),MATCH('2018'!Q$6,[1]DataEx!$7:$7,0))</f>
        <v>24712008.18</v>
      </c>
      <c r="R49" s="177">
        <f>+INDEX([1]DataEx!$1:$1048576,MATCH('2018'!$A49,[1]DataEx!$D:$D,0),MATCH('2018'!R$6,[1]DataEx!$7:$7,0))</f>
        <v>44558470.93</v>
      </c>
      <c r="S49" s="405">
        <f t="shared" si="3"/>
        <v>243362450.18000001</v>
      </c>
      <c r="T49" s="390">
        <f t="shared" si="4"/>
        <v>5.2188648006810875E-2</v>
      </c>
    </row>
    <row r="50" spans="1:22">
      <c r="A50" s="152">
        <v>451</v>
      </c>
      <c r="B50" s="531" t="str">
        <f>+VLOOKUP($A50,[1]Master!$D$27:$G$225,4,FALSE)</f>
        <v>Pozajmice i krediti</v>
      </c>
      <c r="C50" s="532"/>
      <c r="D50" s="532"/>
      <c r="E50" s="532"/>
      <c r="F50" s="532"/>
      <c r="G50" s="165">
        <f>+INDEX([1]DataEx!$1:$1048576,MATCH('2018'!$A50,[1]DataEx!$D:$D,0),MATCH('2018'!G$6,[1]DataEx!$7:$7,0))</f>
        <v>5000</v>
      </c>
      <c r="H50" s="165">
        <f>+INDEX([1]DataEx!$1:$1048576,MATCH('2018'!$A50,[1]DataEx!$D:$D,0),MATCH('2018'!H$6,[1]DataEx!$7:$7,0))</f>
        <v>380906.62</v>
      </c>
      <c r="I50" s="165">
        <f>+INDEX([1]DataEx!$1:$1048576,MATCH('2018'!$A50,[1]DataEx!$D:$D,0),MATCH('2018'!I$6,[1]DataEx!$7:$7,0))</f>
        <v>0</v>
      </c>
      <c r="J50" s="213">
        <f>+INDEX([1]DataEx!$1:$1048576,MATCH('2018'!$A50,[1]DataEx!$D:$D,0),MATCH('2018'!J$6,[1]DataEx!$7:$7,0))</f>
        <v>285264</v>
      </c>
      <c r="K50" s="165">
        <f>+INDEX([1]DataEx!$1:$1048576,MATCH('2018'!$A50,[1]DataEx!$D:$D,0),MATCH('2018'!K$6,[1]DataEx!$7:$7,0))</f>
        <v>278222</v>
      </c>
      <c r="L50" s="165">
        <f>+INDEX([1]DataEx!$1:$1048576,MATCH('2018'!$A50,[1]DataEx!$D:$D,0),MATCH('2018'!L$6,[1]DataEx!$7:$7,0))</f>
        <v>285000.05</v>
      </c>
      <c r="M50" s="165">
        <f>+INDEX([1]DataEx!$1:$1048576,MATCH('2018'!$A50,[1]DataEx!$D:$D,0),MATCH('2018'!M$6,[1]DataEx!$7:$7,0))</f>
        <v>236298.33</v>
      </c>
      <c r="N50" s="165">
        <f>+INDEX([1]DataEx!$1:$1048576,MATCH('2018'!$A50,[1]DataEx!$D:$D,0),MATCH('2018'!N$6,[1]DataEx!$7:$7,0))</f>
        <v>114200</v>
      </c>
      <c r="O50" s="165">
        <f>+INDEX([1]DataEx!$1:$1048576,MATCH('2018'!$A50,[1]DataEx!$D:$D,0),MATCH('2018'!O$6,[1]DataEx!$7:$7,0))</f>
        <v>359390</v>
      </c>
      <c r="P50" s="165">
        <f>+INDEX([1]DataEx!$1:$1048576,MATCH('2018'!$A50,[1]DataEx!$D:$D,0),MATCH('2018'!P$6,[1]DataEx!$7:$7,0))</f>
        <v>80000</v>
      </c>
      <c r="Q50" s="165">
        <f>+INDEX([1]DataEx!$1:$1048576,MATCH('2018'!$A50,[1]DataEx!$D:$D,0),MATCH('2018'!Q$6,[1]DataEx!$7:$7,0))</f>
        <v>305000</v>
      </c>
      <c r="R50" s="165">
        <f>+INDEX([1]DataEx!$1:$1048576,MATCH('2018'!$A50,[1]DataEx!$D:$D,0),MATCH('2018'!R$6,[1]DataEx!$7:$7,0))</f>
        <v>2267088</v>
      </c>
      <c r="S50" s="404">
        <f t="shared" si="3"/>
        <v>4596369</v>
      </c>
      <c r="T50" s="389">
        <f t="shared" si="4"/>
        <v>9.8568322135561309E-4</v>
      </c>
    </row>
    <row r="51" spans="1:22">
      <c r="A51" s="152">
        <v>47</v>
      </c>
      <c r="B51" s="498" t="str">
        <f>+VLOOKUP($A51,[1]Master!$D$27:$G$225,4,FALSE)</f>
        <v>Rezerve</v>
      </c>
      <c r="C51" s="499"/>
      <c r="D51" s="499"/>
      <c r="E51" s="499"/>
      <c r="F51" s="499"/>
      <c r="G51" s="165">
        <f>+INDEX([1]DataEx!$1:$1048576,MATCH('2018'!$A51,[1]DataEx!$D:$D,0),MATCH('2018'!G$6,[1]DataEx!$7:$7,0))</f>
        <v>190000</v>
      </c>
      <c r="H51" s="165">
        <f>+INDEX([1]DataEx!$1:$1048576,MATCH('2018'!$A51,[1]DataEx!$D:$D,0),MATCH('2018'!H$6,[1]DataEx!$7:$7,0))</f>
        <v>92000</v>
      </c>
      <c r="I51" s="165">
        <f>+INDEX([1]DataEx!$1:$1048576,MATCH('2018'!$A51,[1]DataEx!$D:$D,0),MATCH('2018'!I$6,[1]DataEx!$7:$7,0))</f>
        <v>2352909.08</v>
      </c>
      <c r="J51" s="213">
        <f>+INDEX([1]DataEx!$1:$1048576,MATCH('2018'!$A51,[1]DataEx!$D:$D,0),MATCH('2018'!J$6,[1]DataEx!$7:$7,0))</f>
        <v>460039.86</v>
      </c>
      <c r="K51" s="165">
        <f>+INDEX([1]DataEx!$1:$1048576,MATCH('2018'!$A51,[1]DataEx!$D:$D,0),MATCH('2018'!K$6,[1]DataEx!$7:$7,0))</f>
        <v>4042331.56</v>
      </c>
      <c r="L51" s="165">
        <f>+INDEX([1]DataEx!$1:$1048576,MATCH('2018'!$A51,[1]DataEx!$D:$D,0),MATCH('2018'!L$6,[1]DataEx!$7:$7,0))</f>
        <v>1980934.15</v>
      </c>
      <c r="M51" s="165">
        <f>+INDEX([1]DataEx!$1:$1048576,MATCH('2018'!$A51,[1]DataEx!$D:$D,0),MATCH('2018'!M$6,[1]DataEx!$7:$7,0))</f>
        <v>1798952.01</v>
      </c>
      <c r="N51" s="165">
        <f>+INDEX([1]DataEx!$1:$1048576,MATCH('2018'!$A51,[1]DataEx!$D:$D,0),MATCH('2018'!N$6,[1]DataEx!$7:$7,0))</f>
        <v>249386.57</v>
      </c>
      <c r="O51" s="165">
        <f>+INDEX([1]DataEx!$1:$1048576,MATCH('2018'!$A51,[1]DataEx!$D:$D,0),MATCH('2018'!O$6,[1]DataEx!$7:$7,0))</f>
        <v>1509208.74</v>
      </c>
      <c r="P51" s="165">
        <f>+INDEX([1]DataEx!$1:$1048576,MATCH('2018'!$A51,[1]DataEx!$D:$D,0),MATCH('2018'!P$6,[1]DataEx!$7:$7,0))</f>
        <v>559184.78</v>
      </c>
      <c r="Q51" s="165">
        <f>+INDEX([1]DataEx!$1:$1048576,MATCH('2018'!$A51,[1]DataEx!$D:$D,0),MATCH('2018'!Q$6,[1]DataEx!$7:$7,0))</f>
        <v>1953551.9</v>
      </c>
      <c r="R51" s="165">
        <f>+INDEX([1]DataEx!$1:$1048576,MATCH('2018'!$A51,[1]DataEx!$D:$D,0),MATCH('2018'!R$6,[1]DataEx!$7:$7,0))</f>
        <v>8699001.4000000004</v>
      </c>
      <c r="S51" s="404">
        <f t="shared" si="3"/>
        <v>23887500.050000001</v>
      </c>
      <c r="T51" s="389">
        <f t="shared" si="4"/>
        <v>5.1226322341431617E-3</v>
      </c>
      <c r="U51" s="371"/>
    </row>
    <row r="52" spans="1:22" ht="13.5" thickBot="1">
      <c r="A52" s="152">
        <v>462</v>
      </c>
      <c r="B52" s="500" t="str">
        <f>+VLOOKUP($A52,[1]Master!$D$27:$G$225,4,FALSE)</f>
        <v>Otplata garancija</v>
      </c>
      <c r="C52" s="501"/>
      <c r="D52" s="501"/>
      <c r="E52" s="501"/>
      <c r="F52" s="501"/>
      <c r="G52" s="201">
        <f>+INDEX([1]DataEx!$1:$1048576,MATCH('2018'!$A52,[1]DataEx!$D:$D,0),MATCH('2018'!G$6,[1]DataEx!$7:$7,0))</f>
        <v>0</v>
      </c>
      <c r="H52" s="201">
        <f>+INDEX([1]DataEx!$1:$1048576,MATCH('2018'!$A52,[1]DataEx!$D:$D,0),MATCH('2018'!H$6,[1]DataEx!$7:$7,0))</f>
        <v>0</v>
      </c>
      <c r="I52" s="201">
        <f>+INDEX([1]DataEx!$1:$1048576,MATCH('2018'!$A52,[1]DataEx!$D:$D,0),MATCH('2018'!I$6,[1]DataEx!$7:$7,0))</f>
        <v>0</v>
      </c>
      <c r="J52" s="201">
        <f>+INDEX([1]DataEx!$1:$1048576,MATCH('2018'!$A52,[1]DataEx!$D:$D,0),MATCH('2018'!J$6,[1]DataEx!$7:$7,0))</f>
        <v>0</v>
      </c>
      <c r="K52" s="201">
        <f>+INDEX([1]DataEx!$1:$1048576,MATCH('2018'!$A52,[1]DataEx!$D:$D,0),MATCH('2018'!K$6,[1]DataEx!$7:$7,0))</f>
        <v>0</v>
      </c>
      <c r="L52" s="201">
        <f>+INDEX([1]DataEx!$1:$1048576,MATCH('2018'!$A52,[1]DataEx!$D:$D,0),MATCH('2018'!L$6,[1]DataEx!$7:$7,0))</f>
        <v>0</v>
      </c>
      <c r="M52" s="201">
        <f>+INDEX([1]DataEx!$1:$1048576,MATCH('2018'!$A52,[1]DataEx!$D:$D,0),MATCH('2018'!M$6,[1]DataEx!$7:$7,0))</f>
        <v>0</v>
      </c>
      <c r="N52" s="201">
        <f>+INDEX([1]DataEx!$1:$1048576,MATCH('2018'!$A52,[1]DataEx!$D:$D,0),MATCH('2018'!N$6,[1]DataEx!$7:$7,0))</f>
        <v>0</v>
      </c>
      <c r="O52" s="201">
        <f>+INDEX([1]DataEx!$1:$1048576,MATCH('2018'!$A52,[1]DataEx!$D:$D,0),MATCH('2018'!O$6,[1]DataEx!$7:$7,0))</f>
        <v>0</v>
      </c>
      <c r="P52" s="201">
        <f>+INDEX([1]DataEx!$1:$1048576,MATCH('2018'!$A52,[1]DataEx!$D:$D,0),MATCH('2018'!P$6,[1]DataEx!$7:$7,0))</f>
        <v>0</v>
      </c>
      <c r="Q52" s="201">
        <f>+INDEX([1]DataEx!$1:$1048576,MATCH('2018'!$A52,[1]DataEx!$D:$D,0),MATCH('2018'!Q$6,[1]DataEx!$7:$7,0))</f>
        <v>0</v>
      </c>
      <c r="R52" s="201">
        <f>+INDEX([1]DataEx!$1:$1048576,MATCH('2018'!$A52,[1]DataEx!$D:$D,0),MATCH('2018'!R$6,[1]DataEx!$7:$7,0))</f>
        <v>0</v>
      </c>
      <c r="S52" s="404">
        <f t="shared" si="3"/>
        <v>0</v>
      </c>
      <c r="T52" s="394">
        <f t="shared" si="4"/>
        <v>0</v>
      </c>
      <c r="U52" s="306"/>
    </row>
    <row r="53" spans="1:22" ht="13.5" thickBot="1">
      <c r="A53" s="146">
        <v>4630</v>
      </c>
      <c r="B53" s="535" t="str">
        <f>+VLOOKUP($A53,[1]Master!$D$27:$G$225,4,TRUE)</f>
        <v>Otplata obaveza iz prethodnih godina</v>
      </c>
      <c r="C53" s="536"/>
      <c r="D53" s="536"/>
      <c r="E53" s="536"/>
      <c r="F53" s="536"/>
      <c r="G53" s="201">
        <f>+INDEX([1]DataEx!$1:$1048576,MATCH('2018'!$A53,[1]DataEx!$D:$D,0),MATCH('2018'!G$6,[1]DataEx!$7:$7,0))</f>
        <v>1698819.3</v>
      </c>
      <c r="H53" s="201">
        <f>+INDEX([1]DataEx!$1:$1048576,MATCH('2018'!$A53,[1]DataEx!$D:$D,0),MATCH('2018'!H$6,[1]DataEx!$7:$7,0))</f>
        <v>2215955.08</v>
      </c>
      <c r="I53" s="201">
        <f>+INDEX([1]DataEx!$1:$1048576,MATCH('2018'!$A53,[1]DataEx!$D:$D,0),MATCH('2018'!I$6,[1]DataEx!$7:$7,0))</f>
        <v>2027778.28</v>
      </c>
      <c r="J53" s="201">
        <f>+INDEX([1]DataEx!$1:$1048576,MATCH('2018'!$A53,[1]DataEx!$D:$D,0),MATCH('2018'!J$6,[1]DataEx!$7:$7,0))</f>
        <v>2489375.33</v>
      </c>
      <c r="K53" s="201">
        <f>+INDEX([1]DataEx!$1:$1048576,MATCH('2018'!$A53,[1]DataEx!$D:$D,0),MATCH('2018'!K$6,[1]DataEx!$7:$7,0))</f>
        <v>1250843.27</v>
      </c>
      <c r="L53" s="201">
        <f>+INDEX([1]DataEx!$1:$1048576,MATCH('2018'!$A53,[1]DataEx!$D:$D,0),MATCH('2018'!L$6,[1]DataEx!$7:$7,0))</f>
        <v>1981350.35</v>
      </c>
      <c r="M53" s="201">
        <f>+INDEX([1]DataEx!$1:$1048576,MATCH('2018'!$A53,[1]DataEx!$D:$D,0),MATCH('2018'!M$6,[1]DataEx!$7:$7,0))</f>
        <v>4562283.55</v>
      </c>
      <c r="N53" s="201">
        <f>+INDEX([1]DataEx!$1:$1048576,MATCH('2018'!$A53,[1]DataEx!$D:$D,0),MATCH('2018'!N$6,[1]DataEx!$7:$7,0))</f>
        <v>924617.69</v>
      </c>
      <c r="O53" s="201">
        <f>+INDEX([1]DataEx!$1:$1048576,MATCH('2018'!$A53,[1]DataEx!$D:$D,0),MATCH('2018'!O$6,[1]DataEx!$7:$7,0))</f>
        <v>872755.39</v>
      </c>
      <c r="P53" s="201">
        <f>+INDEX([1]DataEx!$1:$1048576,MATCH('2018'!$A53,[1]DataEx!$D:$D,0),MATCH('2018'!P$6,[1]DataEx!$7:$7,0))</f>
        <v>1966075.9</v>
      </c>
      <c r="Q53" s="201">
        <f>+INDEX([1]DataEx!$1:$1048576,MATCH('2018'!$A53,[1]DataEx!$D:$D,0),MATCH('2018'!Q$6,[1]DataEx!$7:$7,0))</f>
        <v>1659582.3</v>
      </c>
      <c r="R53" s="201">
        <f>+INDEX([1]DataEx!$1:$1048576,MATCH('2018'!$A53,[1]DataEx!$D:$D,0),MATCH('2018'!R$6,[1]DataEx!$7:$7,0))</f>
        <v>1578931.59</v>
      </c>
      <c r="S53" s="409">
        <f>+SUM(G53:R53)</f>
        <v>23228368.030000001</v>
      </c>
      <c r="T53" s="394">
        <f>+S53/$T$7</f>
        <v>4.9812825355501564E-3</v>
      </c>
    </row>
    <row r="54" spans="1:22" ht="13.5" thickBot="1">
      <c r="A54" s="70">
        <v>1005</v>
      </c>
      <c r="B54" s="537" t="str">
        <f>+VLOOKUP($A54,[1]Master!$D$27:$G$227,4,FALSE)</f>
        <v>Neto povećanje obaveza</v>
      </c>
      <c r="C54" s="538"/>
      <c r="D54" s="538"/>
      <c r="E54" s="538"/>
      <c r="F54" s="538"/>
      <c r="G54" s="95">
        <f>+INDEX([1]DataEx!$1:$1048576,MATCH('2018'!$A54,[1]DataEx!$D:$D,0),MATCH('2018'!G$6,[1]DataEx!$7:$7,0))</f>
        <v>0</v>
      </c>
      <c r="H54" s="95">
        <f>+INDEX([1]DataEx!$1:$1048576,MATCH('2018'!$A54,[1]DataEx!$D:$D,0),MATCH('2018'!H$6,[1]DataEx!$7:$7,0))</f>
        <v>0</v>
      </c>
      <c r="I54" s="95">
        <f>+INDEX([1]DataEx!$1:$1048576,MATCH('2018'!$A54,[1]DataEx!$D:$D,0),MATCH('2018'!I$6,[1]DataEx!$7:$7,0))</f>
        <v>0</v>
      </c>
      <c r="J54" s="213">
        <f>+INDEX([1]DataEx!$1:$1048576,MATCH('2018'!$A54,[1]DataEx!$D:$D,0),MATCH('2018'!J$6,[1]DataEx!$7:$7,0))</f>
        <v>0</v>
      </c>
      <c r="K54" s="95">
        <f>+INDEX([1]DataEx!$1:$1048576,MATCH('2018'!$A54,[1]DataEx!$D:$D,0),MATCH('2018'!K$6,[1]DataEx!$7:$7,0))</f>
        <v>0</v>
      </c>
      <c r="L54" s="95">
        <f>+INDEX([1]DataEx!$1:$1048576,MATCH('2018'!$A54,[1]DataEx!$D:$D,0),MATCH('2018'!L$6,[1]DataEx!$7:$7,0))</f>
        <v>0</v>
      </c>
      <c r="M54" s="95">
        <f>+INDEX([1]DataEx!$1:$1048576,MATCH('2018'!$A54,[1]DataEx!$D:$D,0),MATCH('2018'!M$6,[1]DataEx!$7:$7,0))</f>
        <v>0</v>
      </c>
      <c r="N54" s="95">
        <f>+INDEX([1]DataEx!$1:$1048576,MATCH('2018'!$A54,[1]DataEx!$D:$D,0),MATCH('2018'!N$6,[1]DataEx!$7:$7,0))</f>
        <v>0</v>
      </c>
      <c r="O54" s="95">
        <f>+INDEX([1]DataEx!$1:$1048576,MATCH('2018'!$A54,[1]DataEx!$D:$D,0),MATCH('2018'!O$6,[1]DataEx!$7:$7,0))</f>
        <v>0</v>
      </c>
      <c r="P54" s="95">
        <f>+INDEX([1]DataEx!$1:$1048576,MATCH('2018'!$A54,[1]DataEx!$D:$D,0),MATCH('2018'!P$6,[1]DataEx!$7:$7,0))</f>
        <v>0</v>
      </c>
      <c r="Q54" s="95">
        <f>+INDEX([1]DataEx!$1:$1048576,MATCH('2018'!$A54,[1]DataEx!$D:$D,0),MATCH('2018'!Q$6,[1]DataEx!$7:$7,0))</f>
        <v>0</v>
      </c>
      <c r="R54" s="95">
        <f>+INDEX([1]DataEx!$1:$1048576,MATCH('2018'!$A54,[1]DataEx!$D:$D,0),MATCH('2018'!R$6,[1]DataEx!$7:$7,0))</f>
        <v>28097590.27</v>
      </c>
      <c r="S54" s="410">
        <f>+SUM(G54:R54)</f>
        <v>28097590.27</v>
      </c>
      <c r="T54" s="395">
        <f>+S54/$T$7</f>
        <v>6.0254786527504057E-3</v>
      </c>
    </row>
    <row r="55" spans="1:22" ht="13.5" thickBot="1">
      <c r="A55" s="146">
        <v>1000</v>
      </c>
      <c r="B55" s="502" t="str">
        <f>+VLOOKUP($A55,[1]Master!$D$27:$G$225,4,FALSE)</f>
        <v>Suficit / deficit</v>
      </c>
      <c r="C55" s="503"/>
      <c r="D55" s="503"/>
      <c r="E55" s="503"/>
      <c r="F55" s="503"/>
      <c r="G55" s="153">
        <f t="shared" ref="G55:R55" si="9">+G10-G29</f>
        <v>-24538834.569999993</v>
      </c>
      <c r="H55" s="153">
        <f t="shared" si="9"/>
        <v>-11892939.799999982</v>
      </c>
      <c r="I55" s="153">
        <f t="shared" si="9"/>
        <v>-33617099.900000036</v>
      </c>
      <c r="J55" s="153">
        <f t="shared" si="9"/>
        <v>-6242156.6799999774</v>
      </c>
      <c r="K55" s="153">
        <f t="shared" si="9"/>
        <v>-2911341.5200000107</v>
      </c>
      <c r="L55" s="153">
        <f t="shared" si="9"/>
        <v>-21387841.279999971</v>
      </c>
      <c r="M55" s="153">
        <f t="shared" si="9"/>
        <v>4663865.349999994</v>
      </c>
      <c r="N55" s="153">
        <f t="shared" si="9"/>
        <v>34104025.840000018</v>
      </c>
      <c r="O55" s="153">
        <f t="shared" si="9"/>
        <v>21220000.719999999</v>
      </c>
      <c r="P55" s="153">
        <f t="shared" si="9"/>
        <v>-12364672.099999994</v>
      </c>
      <c r="Q55" s="153">
        <f t="shared" si="9"/>
        <v>-44897753.730000019</v>
      </c>
      <c r="R55" s="153">
        <f t="shared" si="9"/>
        <v>-71035426.850000024</v>
      </c>
      <c r="S55" s="411">
        <f t="shared" si="3"/>
        <v>-168900174.51999998</v>
      </c>
      <c r="T55" s="396">
        <f t="shared" si="4"/>
        <v>-3.6220344386710207E-2</v>
      </c>
    </row>
    <row r="56" spans="1:22" ht="13.5" thickBot="1">
      <c r="A56" s="146"/>
      <c r="B56" s="383" t="s">
        <v>780</v>
      </c>
      <c r="C56" s="384"/>
      <c r="D56" s="384"/>
      <c r="E56" s="384"/>
      <c r="F56" s="384"/>
      <c r="G56" s="153">
        <f>G55-G54</f>
        <v>-24538834.569999993</v>
      </c>
      <c r="H56" s="153">
        <f t="shared" ref="H56:R56" si="10">H55-H54</f>
        <v>-11892939.799999982</v>
      </c>
      <c r="I56" s="153">
        <f t="shared" si="10"/>
        <v>-33617099.900000036</v>
      </c>
      <c r="J56" s="153">
        <f t="shared" si="10"/>
        <v>-6242156.6799999774</v>
      </c>
      <c r="K56" s="153">
        <f t="shared" si="10"/>
        <v>-2911341.5200000107</v>
      </c>
      <c r="L56" s="153">
        <f t="shared" si="10"/>
        <v>-21387841.279999971</v>
      </c>
      <c r="M56" s="153">
        <f t="shared" si="10"/>
        <v>4663865.349999994</v>
      </c>
      <c r="N56" s="153">
        <f t="shared" si="10"/>
        <v>34104025.840000018</v>
      </c>
      <c r="O56" s="153">
        <f t="shared" si="10"/>
        <v>21220000.719999999</v>
      </c>
      <c r="P56" s="153">
        <f t="shared" si="10"/>
        <v>-12364672.099999994</v>
      </c>
      <c r="Q56" s="153">
        <f t="shared" si="10"/>
        <v>-44897753.730000019</v>
      </c>
      <c r="R56" s="153">
        <f t="shared" si="10"/>
        <v>-99133017.12000002</v>
      </c>
      <c r="S56" s="411">
        <f t="shared" si="3"/>
        <v>-196997764.78999999</v>
      </c>
      <c r="T56" s="396">
        <f t="shared" si="4"/>
        <v>-4.2245823039460617E-2</v>
      </c>
    </row>
    <row r="57" spans="1:22" ht="13.5" thickBot="1">
      <c r="A57" s="146">
        <v>1001</v>
      </c>
      <c r="B57" s="504" t="str">
        <f>+VLOOKUP($A57,[1]Master!$D$27:$G$225,4,FALSE)</f>
        <v>Primarni bilans</v>
      </c>
      <c r="C57" s="505"/>
      <c r="D57" s="505"/>
      <c r="E57" s="505"/>
      <c r="F57" s="505"/>
      <c r="G57" s="207">
        <f>+G56+G37</f>
        <v>-20214757.019999992</v>
      </c>
      <c r="H57" s="207">
        <f t="shared" ref="H57:R57" si="11">+H56+H37</f>
        <v>-10842138.569999982</v>
      </c>
      <c r="I57" s="207">
        <f t="shared" si="11"/>
        <v>5897576.8099999651</v>
      </c>
      <c r="J57" s="207">
        <f t="shared" si="11"/>
        <v>10758627.770000022</v>
      </c>
      <c r="K57" s="207">
        <f t="shared" si="11"/>
        <v>7153467.5399999898</v>
      </c>
      <c r="L57" s="207">
        <f t="shared" si="11"/>
        <v>-19549120.649999972</v>
      </c>
      <c r="M57" s="207">
        <f t="shared" si="11"/>
        <v>12181927.699999994</v>
      </c>
      <c r="N57" s="207">
        <f t="shared" si="11"/>
        <v>35272461.580000021</v>
      </c>
      <c r="O57" s="207">
        <f t="shared" si="11"/>
        <v>24837356.32</v>
      </c>
      <c r="P57" s="207">
        <f t="shared" si="11"/>
        <v>-10825983.799999993</v>
      </c>
      <c r="Q57" s="207">
        <f t="shared" si="11"/>
        <v>-40614704.530000016</v>
      </c>
      <c r="R57" s="207">
        <f t="shared" si="11"/>
        <v>-93455168.450000018</v>
      </c>
      <c r="S57" s="411">
        <f t="shared" si="3"/>
        <v>-99400455.299999982</v>
      </c>
      <c r="T57" s="396">
        <f t="shared" si="4"/>
        <v>-2.1316252238303454E-2</v>
      </c>
    </row>
    <row r="58" spans="1:22">
      <c r="A58" s="146">
        <v>46</v>
      </c>
      <c r="B58" s="549" t="str">
        <f>+VLOOKUP($A58,[1]Master!$D$27:$G$225,4,FALSE)</f>
        <v>Otplata dugova</v>
      </c>
      <c r="C58" s="550"/>
      <c r="D58" s="550"/>
      <c r="E58" s="550"/>
      <c r="F58" s="550"/>
      <c r="G58" s="195">
        <f t="shared" ref="G58:R58" si="12">+SUM(G59:G60)</f>
        <v>26200164.98</v>
      </c>
      <c r="H58" s="195">
        <f t="shared" si="12"/>
        <v>54488971.759999998</v>
      </c>
      <c r="I58" s="195">
        <f t="shared" si="12"/>
        <v>19066024.490000002</v>
      </c>
      <c r="J58" s="177">
        <f t="shared" si="12"/>
        <v>382332471.99000001</v>
      </c>
      <c r="K58" s="195">
        <f t="shared" si="12"/>
        <v>14760695.76</v>
      </c>
      <c r="L58" s="195">
        <f t="shared" si="12"/>
        <v>12929550.809999999</v>
      </c>
      <c r="M58" s="195">
        <f t="shared" si="12"/>
        <v>43965766.020000003</v>
      </c>
      <c r="N58" s="195">
        <f t="shared" si="12"/>
        <v>98580105.140000001</v>
      </c>
      <c r="O58" s="195">
        <f t="shared" si="12"/>
        <v>17423705.899999999</v>
      </c>
      <c r="P58" s="195">
        <f t="shared" si="12"/>
        <v>6031992.4700000007</v>
      </c>
      <c r="Q58" s="195">
        <f t="shared" si="12"/>
        <v>9590322.8100000005</v>
      </c>
      <c r="R58" s="195">
        <f t="shared" si="12"/>
        <v>10911687.780000001</v>
      </c>
      <c r="S58" s="412">
        <f t="shared" si="3"/>
        <v>696281459.90999997</v>
      </c>
      <c r="T58" s="397">
        <f t="shared" si="4"/>
        <v>0.14931633042827455</v>
      </c>
      <c r="V58" s="323"/>
    </row>
    <row r="59" spans="1:22">
      <c r="A59" s="146">
        <v>4611</v>
      </c>
      <c r="B59" s="522" t="str">
        <f>+VLOOKUP($A59,[1]Master!$D$27:$G$225,4,FALSE)</f>
        <v>Otplata hartija od vrijednosti i kredita rezidentima</v>
      </c>
      <c r="C59" s="523"/>
      <c r="D59" s="523"/>
      <c r="E59" s="523"/>
      <c r="F59" s="523"/>
      <c r="G59" s="213">
        <f>+INDEX([1]DataEx!$1:$1048576,MATCH('2018'!$A59,[1]DataEx!$D:$D,0),MATCH('2018'!G$6,[1]DataEx!$7:$7,0))</f>
        <v>24566746.16</v>
      </c>
      <c r="H59" s="213">
        <f>+INDEX([1]DataEx!$1:$1048576,MATCH('2018'!$A59,[1]DataEx!$D:$D,0),MATCH('2018'!H$6,[1]DataEx!$7:$7,0))</f>
        <v>50952373.509999998</v>
      </c>
      <c r="I59" s="213">
        <f>+INDEX([1]DataEx!$1:$1048576,MATCH('2018'!$A59,[1]DataEx!$D:$D,0),MATCH('2018'!I$6,[1]DataEx!$7:$7,0))</f>
        <v>7051404.0099999998</v>
      </c>
      <c r="J59" s="213">
        <f>+INDEX([1]DataEx!$1:$1048576,MATCH('2018'!$A59,[1]DataEx!$D:$D,0),MATCH('2018'!J$6,[1]DataEx!$7:$7,0))</f>
        <v>2231658.5099999998</v>
      </c>
      <c r="K59" s="213">
        <f>+INDEX([1]DataEx!$1:$1048576,MATCH('2018'!$A59,[1]DataEx!$D:$D,0),MATCH('2018'!K$6,[1]DataEx!$7:$7,0))</f>
        <v>831498.83</v>
      </c>
      <c r="L59" s="213">
        <f>+INDEX([1]DataEx!$1:$1048576,MATCH('2018'!$A59,[1]DataEx!$D:$D,0),MATCH('2018'!L$6,[1]DataEx!$7:$7,0))</f>
        <v>4420027.8</v>
      </c>
      <c r="M59" s="213">
        <f>+INDEX([1]DataEx!$1:$1048576,MATCH('2018'!$A59,[1]DataEx!$D:$D,0),MATCH('2018'!M$6,[1]DataEx!$7:$7,0))</f>
        <v>42332347.200000003</v>
      </c>
      <c r="N59" s="213">
        <f>+INDEX([1]DataEx!$1:$1048576,MATCH('2018'!$A59,[1]DataEx!$D:$D,0),MATCH('2018'!N$6,[1]DataEx!$7:$7,0))</f>
        <v>95932773.739999995</v>
      </c>
      <c r="O59" s="213">
        <f>+INDEX([1]DataEx!$1:$1048576,MATCH('2018'!$A59,[1]DataEx!$D:$D,0),MATCH('2018'!O$6,[1]DataEx!$7:$7,0))</f>
        <v>1208382.96</v>
      </c>
      <c r="P59" s="213">
        <f>+INDEX([1]DataEx!$1:$1048576,MATCH('2018'!$A59,[1]DataEx!$D:$D,0),MATCH('2018'!P$6,[1]DataEx!$7:$7,0))</f>
        <v>2260146.02</v>
      </c>
      <c r="Q59" s="213">
        <f>+INDEX([1]DataEx!$1:$1048576,MATCH('2018'!$A59,[1]DataEx!$D:$D,0),MATCH('2018'!Q$6,[1]DataEx!$7:$7,0))</f>
        <v>834069.65</v>
      </c>
      <c r="R59" s="213">
        <f>+INDEX([1]DataEx!$1:$1048576,MATCH('2018'!$A59,[1]DataEx!$D:$D,0),MATCH('2018'!R$6,[1]DataEx!$7:$7,0))</f>
        <v>2202164.71</v>
      </c>
      <c r="S59" s="413">
        <f t="shared" si="3"/>
        <v>234823593.10000002</v>
      </c>
      <c r="T59" s="398">
        <f t="shared" si="4"/>
        <v>5.0357505173563681E-2</v>
      </c>
    </row>
    <row r="60" spans="1:22" ht="13.5" thickBot="1">
      <c r="A60" s="146">
        <v>4612</v>
      </c>
      <c r="B60" s="498" t="str">
        <f>+VLOOKUP($A60,[1]Master!$D$27:$G$225,4,FALSE)</f>
        <v>Otplata hartija od vrijednosti i kredita nerezidentima</v>
      </c>
      <c r="C60" s="499"/>
      <c r="D60" s="499"/>
      <c r="E60" s="499"/>
      <c r="F60" s="499"/>
      <c r="G60" s="213">
        <f>+INDEX([1]DataEx!$1:$1048576,MATCH('2018'!$A60,[1]DataEx!$D:$D,0),MATCH('2018'!G$6,[1]DataEx!$7:$7,0))</f>
        <v>1633418.82</v>
      </c>
      <c r="H60" s="213">
        <f>+INDEX([1]DataEx!$1:$1048576,MATCH('2018'!$A60,[1]DataEx!$D:$D,0),MATCH('2018'!H$6,[1]DataEx!$7:$7,0))</f>
        <v>3536598.25</v>
      </c>
      <c r="I60" s="213">
        <f>+INDEX([1]DataEx!$1:$1048576,MATCH('2018'!$A60,[1]DataEx!$D:$D,0),MATCH('2018'!I$6,[1]DataEx!$7:$7,0))</f>
        <v>12014620.48</v>
      </c>
      <c r="J60" s="213">
        <f>+INDEX([1]DataEx!$1:$1048576,MATCH('2018'!$A60,[1]DataEx!$D:$D,0),MATCH('2018'!J$6,[1]DataEx!$7:$7,0))</f>
        <v>380100813.48000002</v>
      </c>
      <c r="K60" s="213">
        <f>+INDEX([1]DataEx!$1:$1048576,MATCH('2018'!$A60,[1]DataEx!$D:$D,0),MATCH('2018'!K$6,[1]DataEx!$7:$7,0))</f>
        <v>13929196.93</v>
      </c>
      <c r="L60" s="213">
        <f>+INDEX([1]DataEx!$1:$1048576,MATCH('2018'!$A60,[1]DataEx!$D:$D,0),MATCH('2018'!L$6,[1]DataEx!$7:$7,0))</f>
        <v>8509523.0099999998</v>
      </c>
      <c r="M60" s="213">
        <f>+INDEX([1]DataEx!$1:$1048576,MATCH('2018'!$A60,[1]DataEx!$D:$D,0),MATCH('2018'!M$6,[1]DataEx!$7:$7,0))</f>
        <v>1633418.82</v>
      </c>
      <c r="N60" s="213">
        <f>+INDEX([1]DataEx!$1:$1048576,MATCH('2018'!$A60,[1]DataEx!$D:$D,0),MATCH('2018'!N$6,[1]DataEx!$7:$7,0))</f>
        <v>2647331.4</v>
      </c>
      <c r="O60" s="213">
        <f>+INDEX([1]DataEx!$1:$1048576,MATCH('2018'!$A60,[1]DataEx!$D:$D,0),MATCH('2018'!O$6,[1]DataEx!$7:$7,0))</f>
        <v>16215322.939999999</v>
      </c>
      <c r="P60" s="213">
        <f>+INDEX([1]DataEx!$1:$1048576,MATCH('2018'!$A60,[1]DataEx!$D:$D,0),MATCH('2018'!P$6,[1]DataEx!$7:$7,0))</f>
        <v>3771846.45</v>
      </c>
      <c r="Q60" s="213">
        <f>+INDEX([1]DataEx!$1:$1048576,MATCH('2018'!$A60,[1]DataEx!$D:$D,0),MATCH('2018'!Q$6,[1]DataEx!$7:$7,0))</f>
        <v>8756253.1600000001</v>
      </c>
      <c r="R60" s="213">
        <f>+INDEX([1]DataEx!$1:$1048576,MATCH('2018'!$A60,[1]DataEx!$D:$D,0),MATCH('2018'!R$6,[1]DataEx!$7:$7,0))</f>
        <v>8709523.0700000003</v>
      </c>
      <c r="S60" s="413">
        <f t="shared" si="3"/>
        <v>461457866.81</v>
      </c>
      <c r="T60" s="398">
        <f t="shared" si="4"/>
        <v>9.8958825254710892E-2</v>
      </c>
      <c r="V60" s="333"/>
    </row>
    <row r="61" spans="1:22" ht="13.5" thickBot="1">
      <c r="A61" s="146">
        <v>4418</v>
      </c>
      <c r="B61" s="549" t="str">
        <f>+VLOOKUP($A61,[1]Master!$D$27:$G$225,4,FALSE)</f>
        <v>Izdaci za kupovinu hartija od vrijednosti</v>
      </c>
      <c r="C61" s="550"/>
      <c r="D61" s="550"/>
      <c r="E61" s="550"/>
      <c r="F61" s="550"/>
      <c r="G61" s="195">
        <f>[1]DataEx!ET168</f>
        <v>0</v>
      </c>
      <c r="H61" s="195">
        <f>[1]DataEx!EU168</f>
        <v>0</v>
      </c>
      <c r="I61" s="195">
        <f>[1]DataEx!EV168</f>
        <v>0</v>
      </c>
      <c r="J61" s="195">
        <f>[1]DataEx!EW168</f>
        <v>0</v>
      </c>
      <c r="K61" s="195">
        <f>[1]DataEx!EX168</f>
        <v>68939595.359999999</v>
      </c>
      <c r="L61" s="195">
        <f>[1]DataEx!EY168</f>
        <v>0</v>
      </c>
      <c r="M61" s="195">
        <f>[1]DataEx!EZ168</f>
        <v>0</v>
      </c>
      <c r="N61" s="195">
        <f>[1]DataEx!FA168</f>
        <v>0</v>
      </c>
      <c r="O61" s="195">
        <f>[1]DataEx!FB168</f>
        <v>0</v>
      </c>
      <c r="P61" s="195">
        <f>[1]DataEx!FC168</f>
        <v>0</v>
      </c>
      <c r="Q61" s="195">
        <f>[1]DataEx!FD168</f>
        <v>0</v>
      </c>
      <c r="R61" s="195">
        <f>[1]DataEx!FE168</f>
        <v>305701.3</v>
      </c>
      <c r="S61" s="412">
        <f>SUM(G61:R61)</f>
        <v>69245296.659999996</v>
      </c>
      <c r="T61" s="397">
        <f>+S61/$T$7</f>
        <v>1.4849531679365575E-2</v>
      </c>
      <c r="V61" s="333"/>
    </row>
    <row r="62" spans="1:22" ht="13.5" thickBot="1">
      <c r="A62" s="146">
        <v>1002</v>
      </c>
      <c r="B62" s="524" t="str">
        <f>+VLOOKUP($A62,[1]Master!$D$27:$G$225,4,FALSE)</f>
        <v>Nedostajuća sredstva</v>
      </c>
      <c r="C62" s="525"/>
      <c r="D62" s="525"/>
      <c r="E62" s="525"/>
      <c r="F62" s="525"/>
      <c r="G62" s="219">
        <f>+G56-G58-G61</f>
        <v>-50738999.549999997</v>
      </c>
      <c r="H62" s="219">
        <f t="shared" ref="H62:R62" si="13">+H56-H58-H61</f>
        <v>-66381911.55999998</v>
      </c>
      <c r="I62" s="219">
        <f t="shared" si="13"/>
        <v>-52683124.390000038</v>
      </c>
      <c r="J62" s="219">
        <f t="shared" si="13"/>
        <v>-388574628.66999996</v>
      </c>
      <c r="K62" s="219">
        <f t="shared" si="13"/>
        <v>-86611632.640000015</v>
      </c>
      <c r="L62" s="219">
        <f t="shared" si="13"/>
        <v>-34317392.089999974</v>
      </c>
      <c r="M62" s="219">
        <f t="shared" si="13"/>
        <v>-39301900.670000009</v>
      </c>
      <c r="N62" s="219">
        <f t="shared" si="13"/>
        <v>-64476079.299999982</v>
      </c>
      <c r="O62" s="219">
        <f t="shared" si="13"/>
        <v>3796294.8200000003</v>
      </c>
      <c r="P62" s="219">
        <f t="shared" si="13"/>
        <v>-18396664.569999993</v>
      </c>
      <c r="Q62" s="219">
        <f t="shared" si="13"/>
        <v>-54488076.540000021</v>
      </c>
      <c r="R62" s="219">
        <f t="shared" si="13"/>
        <v>-110350406.20000002</v>
      </c>
      <c r="S62" s="414">
        <f t="shared" si="3"/>
        <v>-962524521.35999966</v>
      </c>
      <c r="T62" s="399">
        <f t="shared" si="4"/>
        <v>-0.2064116851471007</v>
      </c>
    </row>
    <row r="63" spans="1:22" ht="13.5" thickBot="1">
      <c r="A63" s="146">
        <v>1003</v>
      </c>
      <c r="B63" s="488" t="str">
        <f>+VLOOKUP($A63,[1]Master!$D$27:$G$225,4,FALSE)</f>
        <v>Finansiranje</v>
      </c>
      <c r="C63" s="489"/>
      <c r="D63" s="489"/>
      <c r="E63" s="489"/>
      <c r="F63" s="489"/>
      <c r="G63" s="153">
        <f>+SUM(G64:G67)</f>
        <v>50738999.549999997</v>
      </c>
      <c r="H63" s="153">
        <f t="shared" ref="H63:R63" si="14">+SUM(H64:H67)</f>
        <v>66381911.55999998</v>
      </c>
      <c r="I63" s="153">
        <f t="shared" si="14"/>
        <v>52683124.390000038</v>
      </c>
      <c r="J63" s="153">
        <f t="shared" si="14"/>
        <v>388574628.66999996</v>
      </c>
      <c r="K63" s="153">
        <f t="shared" si="14"/>
        <v>86611632.640000015</v>
      </c>
      <c r="L63" s="153">
        <f t="shared" si="14"/>
        <v>34317392.089999974</v>
      </c>
      <c r="M63" s="153">
        <f t="shared" si="14"/>
        <v>39301900.670000009</v>
      </c>
      <c r="N63" s="153">
        <f t="shared" si="14"/>
        <v>64476079.299999982</v>
      </c>
      <c r="O63" s="153">
        <f t="shared" si="14"/>
        <v>-3796294.8200000003</v>
      </c>
      <c r="P63" s="153">
        <f t="shared" si="14"/>
        <v>18396664.569999993</v>
      </c>
      <c r="Q63" s="153">
        <f t="shared" si="14"/>
        <v>54488076.540000021</v>
      </c>
      <c r="R63" s="153">
        <f t="shared" si="14"/>
        <v>110350406.20000002</v>
      </c>
      <c r="S63" s="415">
        <f t="shared" si="3"/>
        <v>962524521.35999966</v>
      </c>
      <c r="T63" s="400">
        <f t="shared" si="4"/>
        <v>0.2064116851471007</v>
      </c>
    </row>
    <row r="64" spans="1:22">
      <c r="A64" s="146">
        <v>7511</v>
      </c>
      <c r="B64" s="522" t="str">
        <f>+VLOOKUP($A64,[1]Master!$D$27:$G$225,4,FALSE)</f>
        <v>Pozajmice i krediti od domaćih izvora</v>
      </c>
      <c r="C64" s="523"/>
      <c r="D64" s="523"/>
      <c r="E64" s="523"/>
      <c r="F64" s="523"/>
      <c r="G64" s="213">
        <f>+INDEX([1]DataEx!$1:$1048576,MATCH('2018'!$A64,[1]DataEx!$D:$D,0),MATCH('2018'!G$6,[1]DataEx!$7:$7,0))</f>
        <v>24535941.960000001</v>
      </c>
      <c r="H64" s="213">
        <f>+INDEX([1]DataEx!$1:$1048576,MATCH('2018'!$A64,[1]DataEx!$D:$D,0),MATCH('2018'!H$6,[1]DataEx!$7:$7,0))</f>
        <v>91357443.420000002</v>
      </c>
      <c r="I64" s="213">
        <f>+INDEX([1]DataEx!$1:$1048576,MATCH('2018'!$A64,[1]DataEx!$D:$D,0),MATCH('2018'!I$6,[1]DataEx!$7:$7,0))</f>
        <v>20706614.620000001</v>
      </c>
      <c r="J64" s="213">
        <f>+INDEX([1]DataEx!$1:$1048576,MATCH('2018'!$A64,[1]DataEx!$D:$D,0),MATCH('2018'!J$6,[1]DataEx!$7:$7,0))</f>
        <v>0</v>
      </c>
      <c r="K64" s="213">
        <f>+INDEX([1]DataEx!$1:$1048576,MATCH('2018'!$A64,[1]DataEx!$D:$D,0),MATCH('2018'!K$6,[1]DataEx!$7:$7,0))</f>
        <v>0</v>
      </c>
      <c r="L64" s="213">
        <f>+INDEX([1]DataEx!$1:$1048576,MATCH('2018'!$A64,[1]DataEx!$D:$D,0),MATCH('2018'!L$6,[1]DataEx!$7:$7,0))</f>
        <v>0</v>
      </c>
      <c r="M64" s="213">
        <f>+INDEX([1]DataEx!$1:$1048576,MATCH('2018'!$A64,[1]DataEx!$D:$D,0),MATCH('2018'!M$6,[1]DataEx!$7:$7,0))</f>
        <v>18000000</v>
      </c>
      <c r="N64" s="213">
        <f>+INDEX([1]DataEx!$1:$1048576,MATCH('2018'!$A64,[1]DataEx!$D:$D,0),MATCH('2018'!N$6,[1]DataEx!$7:$7,0))</f>
        <v>59000000</v>
      </c>
      <c r="O64" s="213">
        <f>+INDEX([1]DataEx!$1:$1048576,MATCH('2018'!$A64,[1]DataEx!$D:$D,0),MATCH('2018'!O$6,[1]DataEx!$7:$7,0))</f>
        <v>0</v>
      </c>
      <c r="P64" s="213">
        <f>+INDEX([1]DataEx!$1:$1048576,MATCH('2018'!$A64,[1]DataEx!$D:$D,0),MATCH('2018'!P$6,[1]DataEx!$7:$7,0))</f>
        <v>0</v>
      </c>
      <c r="Q64" s="213">
        <f>+INDEX([1]DataEx!$1:$1048576,MATCH('2018'!$A64,[1]DataEx!$D:$D,0),MATCH('2018'!Q$6,[1]DataEx!$7:$7,0))</f>
        <v>0</v>
      </c>
      <c r="R64" s="213">
        <f>+INDEX([1]DataEx!$1:$1048576,MATCH('2018'!$A64,[1]DataEx!$D:$D,0),MATCH('2018'!R$6,[1]DataEx!$7:$7,0))</f>
        <v>0</v>
      </c>
      <c r="S64" s="413">
        <f t="shared" si="3"/>
        <v>213600000</v>
      </c>
      <c r="T64" s="398">
        <f t="shared" si="4"/>
        <v>4.5806143084151631E-2</v>
      </c>
    </row>
    <row r="65" spans="1:20">
      <c r="A65" s="146">
        <v>7512</v>
      </c>
      <c r="B65" s="498" t="str">
        <f>+VLOOKUP($A65,[1]Master!$D$27:$G$225,4,FALSE)</f>
        <v>Pozajmice i krediti od inostranih izvora</v>
      </c>
      <c r="C65" s="499"/>
      <c r="D65" s="499"/>
      <c r="E65" s="499"/>
      <c r="F65" s="499"/>
      <c r="G65" s="213">
        <f>+INDEX([1]DataEx!$1:$1048576,MATCH('2018'!$A65,[1]DataEx!$D:$D,0),MATCH('2018'!G$6,[1]DataEx!$7:$7,0))</f>
        <v>220322.84</v>
      </c>
      <c r="H65" s="213">
        <f>+INDEX([1]DataEx!$1:$1048576,MATCH('2018'!$A65,[1]DataEx!$D:$D,0),MATCH('2018'!H$6,[1]DataEx!$7:$7,0))</f>
        <v>191078.77</v>
      </c>
      <c r="I65" s="213">
        <f>+INDEX([1]DataEx!$1:$1048576,MATCH('2018'!$A65,[1]DataEx!$D:$D,0),MATCH('2018'!I$6,[1]DataEx!$7:$7,0))</f>
        <v>5273085.6500000004</v>
      </c>
      <c r="J65" s="213">
        <f>+INDEX([1]DataEx!$1:$1048576,MATCH('2018'!$A65,[1]DataEx!$D:$D,0),MATCH('2018'!J$6,[1]DataEx!$7:$7,0))</f>
        <v>503121949.51999998</v>
      </c>
      <c r="K65" s="213">
        <f>+INDEX([1]DataEx!$1:$1048576,MATCH('2018'!$A65,[1]DataEx!$D:$D,0),MATCH('2018'!K$6,[1]DataEx!$7:$7,0))</f>
        <v>7673073.0999999996</v>
      </c>
      <c r="L65" s="213">
        <f>+INDEX([1]DataEx!$1:$1048576,MATCH('2018'!$A65,[1]DataEx!$D:$D,0),MATCH('2018'!L$6,[1]DataEx!$7:$7,0))</f>
        <v>266189636.84999999</v>
      </c>
      <c r="M65" s="213">
        <f>+INDEX([1]DataEx!$1:$1048576,MATCH('2018'!$A65,[1]DataEx!$D:$D,0),MATCH('2018'!M$6,[1]DataEx!$7:$7,0))</f>
        <v>15363581.189999999</v>
      </c>
      <c r="N65" s="213">
        <f>+INDEX([1]DataEx!$1:$1048576,MATCH('2018'!$A65,[1]DataEx!$D:$D,0),MATCH('2018'!N$6,[1]DataEx!$7:$7,0))</f>
        <v>13117458.42</v>
      </c>
      <c r="O65" s="213">
        <f>+INDEX([1]DataEx!$1:$1048576,MATCH('2018'!$A65,[1]DataEx!$D:$D,0),MATCH('2018'!O$6,[1]DataEx!$7:$7,0))</f>
        <v>16543113.73</v>
      </c>
      <c r="P65" s="213">
        <f>+INDEX([1]DataEx!$1:$1048576,MATCH('2018'!$A65,[1]DataEx!$D:$D,0),MATCH('2018'!P$6,[1]DataEx!$7:$7,0))</f>
        <v>18813731.219999999</v>
      </c>
      <c r="Q65" s="213">
        <f>+INDEX([1]DataEx!$1:$1048576,MATCH('2018'!$A65,[1]DataEx!$D:$D,0),MATCH('2018'!Q$6,[1]DataEx!$7:$7,0))</f>
        <v>38823788.329999998</v>
      </c>
      <c r="R65" s="213">
        <f>+INDEX([1]DataEx!$1:$1048576,MATCH('2018'!$A65,[1]DataEx!$D:$D,0),MATCH('2018'!R$6,[1]DataEx!$7:$7,0))</f>
        <v>24442619.199999999</v>
      </c>
      <c r="S65" s="413">
        <f t="shared" si="3"/>
        <v>909773438.82000017</v>
      </c>
      <c r="T65" s="398">
        <f t="shared" si="4"/>
        <v>0.19509930858028837</v>
      </c>
    </row>
    <row r="66" spans="1:20">
      <c r="A66" s="146">
        <v>72</v>
      </c>
      <c r="B66" s="498" t="str">
        <f>+VLOOKUP($A66,[1]Master!$D$27:$G$225,4,FALSE)</f>
        <v>Primici od prodaje imovine</v>
      </c>
      <c r="C66" s="499"/>
      <c r="D66" s="499"/>
      <c r="E66" s="499"/>
      <c r="F66" s="499"/>
      <c r="G66" s="213">
        <f>+INDEX([1]DataEx!$1:$1048576,MATCH('2018'!$A66,[1]DataEx!$D:$D,0),MATCH('2018'!G$6,[1]DataEx!$7:$7,0))</f>
        <v>136671.79999999999</v>
      </c>
      <c r="H66" s="213">
        <f>+INDEX([1]DataEx!$1:$1048576,MATCH('2018'!$A66,[1]DataEx!$D:$D,0),MATCH('2018'!H$6,[1]DataEx!$7:$7,0))</f>
        <v>273046.61</v>
      </c>
      <c r="I66" s="213">
        <f>+INDEX([1]DataEx!$1:$1048576,MATCH('2018'!$A66,[1]DataEx!$D:$D,0),MATCH('2018'!I$6,[1]DataEx!$7:$7,0))</f>
        <v>2343256.64</v>
      </c>
      <c r="J66" s="213">
        <f>+INDEX([1]DataEx!$1:$1048576,MATCH('2018'!$A66,[1]DataEx!$D:$D,0),MATCH('2018'!J$6,[1]DataEx!$7:$7,0))</f>
        <v>108273.11</v>
      </c>
      <c r="K66" s="213">
        <f>+INDEX([1]DataEx!$1:$1048576,MATCH('2018'!$A66,[1]DataEx!$D:$D,0),MATCH('2018'!K$6,[1]DataEx!$7:$7,0))</f>
        <v>215845.16</v>
      </c>
      <c r="L66" s="213">
        <f>+INDEX([1]DataEx!$1:$1048576,MATCH('2018'!$A66,[1]DataEx!$D:$D,0),MATCH('2018'!L$6,[1]DataEx!$7:$7,0))</f>
        <v>10312117.130000001</v>
      </c>
      <c r="M66" s="213">
        <f>+INDEX([1]DataEx!$1:$1048576,MATCH('2018'!$A66,[1]DataEx!$D:$D,0),MATCH('2018'!M$6,[1]DataEx!$7:$7,0))</f>
        <v>406327.81</v>
      </c>
      <c r="N66" s="213">
        <f>+INDEX([1]DataEx!$1:$1048576,MATCH('2018'!$A66,[1]DataEx!$D:$D,0),MATCH('2018'!N$6,[1]DataEx!$7:$7,0))</f>
        <v>257929.95</v>
      </c>
      <c r="O66" s="213">
        <f>+INDEX([1]DataEx!$1:$1048576,MATCH('2018'!$A66,[1]DataEx!$D:$D,0),MATCH('2018'!O$6,[1]DataEx!$7:$7,0))</f>
        <v>223709.29</v>
      </c>
      <c r="P66" s="213">
        <f>+INDEX([1]DataEx!$1:$1048576,MATCH('2018'!$A66,[1]DataEx!$D:$D,0),MATCH('2018'!P$6,[1]DataEx!$7:$7,0))</f>
        <v>158760.32999999999</v>
      </c>
      <c r="Q66" s="213">
        <f>+INDEX([1]DataEx!$1:$1048576,MATCH('2018'!$A66,[1]DataEx!$D:$D,0),MATCH('2018'!Q$6,[1]DataEx!$7:$7,0))</f>
        <v>314684.94</v>
      </c>
      <c r="R66" s="213">
        <f>+INDEX([1]DataEx!$1:$1048576,MATCH('2018'!$A66,[1]DataEx!$D:$D,0),MATCH('2018'!R$6,[1]DataEx!$7:$7,0))</f>
        <v>998458.94</v>
      </c>
      <c r="S66" s="413">
        <f t="shared" si="3"/>
        <v>15749081.709999999</v>
      </c>
      <c r="T66" s="398">
        <f t="shared" si="4"/>
        <v>3.3773627820798476E-3</v>
      </c>
    </row>
    <row r="67" spans="1:20" ht="13.5" thickBot="1">
      <c r="A67" s="146">
        <v>1004</v>
      </c>
      <c r="B67" s="225" t="str">
        <f>+VLOOKUP($A67,[1]Master!$D$27:$G$225,4,FALSE)</f>
        <v>Povećanje / smanjenje depozita</v>
      </c>
      <c r="C67" s="226"/>
      <c r="D67" s="226"/>
      <c r="E67" s="226"/>
      <c r="F67" s="226"/>
      <c r="G67" s="227">
        <f>-G62-SUM(G64:G66)</f>
        <v>25846062.949999996</v>
      </c>
      <c r="H67" s="227">
        <f t="shared" ref="H67:R67" si="15">-H62-SUM(H64:H66)</f>
        <v>-25439657.240000017</v>
      </c>
      <c r="I67" s="227">
        <f t="shared" si="15"/>
        <v>24360167.480000034</v>
      </c>
      <c r="J67" s="227">
        <f t="shared" si="15"/>
        <v>-114655593.96000004</v>
      </c>
      <c r="K67" s="227">
        <f t="shared" si="15"/>
        <v>78722714.38000001</v>
      </c>
      <c r="L67" s="227">
        <f t="shared" si="15"/>
        <v>-242184361.89000005</v>
      </c>
      <c r="M67" s="227">
        <f t="shared" si="15"/>
        <v>5531991.6700000092</v>
      </c>
      <c r="N67" s="227">
        <f t="shared" si="15"/>
        <v>-7899309.0700000226</v>
      </c>
      <c r="O67" s="227">
        <f t="shared" si="15"/>
        <v>-20563117.84</v>
      </c>
      <c r="P67" s="227">
        <f t="shared" si="15"/>
        <v>-575826.98000000417</v>
      </c>
      <c r="Q67" s="227">
        <f t="shared" si="15"/>
        <v>15349603.270000026</v>
      </c>
      <c r="R67" s="227">
        <f t="shared" si="15"/>
        <v>84909328.060000017</v>
      </c>
      <c r="S67" s="416">
        <f>+SUM(G67:R67)</f>
        <v>-176597999.17000002</v>
      </c>
      <c r="T67" s="401">
        <f t="shared" si="4"/>
        <v>-3.7871129299419062E-2</v>
      </c>
    </row>
    <row r="68" spans="1:20">
      <c r="R68" s="326"/>
    </row>
    <row r="69" spans="1:20">
      <c r="S69" s="325"/>
    </row>
    <row r="73" spans="1:20">
      <c r="R73" s="303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41" t="str">
        <f>+[1]Master!G252</f>
        <v>Plan ostvarenja budžeta</v>
      </c>
      <c r="C103" s="542"/>
      <c r="D103" s="542"/>
      <c r="E103" s="542"/>
      <c r="F103" s="542"/>
      <c r="G103" s="555">
        <v>2018</v>
      </c>
      <c r="H103" s="556"/>
      <c r="I103" s="556"/>
      <c r="J103" s="556"/>
      <c r="K103" s="556"/>
      <c r="L103" s="556"/>
      <c r="M103" s="556"/>
      <c r="N103" s="556"/>
      <c r="O103" s="556"/>
      <c r="P103" s="556"/>
      <c r="Q103" s="556"/>
      <c r="R103" s="557"/>
      <c r="S103" s="107" t="str">
        <f>+S7</f>
        <v>BDP</v>
      </c>
      <c r="T103" s="108">
        <f>+T7</f>
        <v>4663130000</v>
      </c>
    </row>
    <row r="104" spans="1:21" ht="15.75" customHeight="1">
      <c r="B104" s="543"/>
      <c r="C104" s="544"/>
      <c r="D104" s="544"/>
      <c r="E104" s="544"/>
      <c r="F104" s="545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55" t="str">
        <f>+[1]Master!G246</f>
        <v>Jan - Dec</v>
      </c>
      <c r="T104" s="557">
        <f>+T8</f>
        <v>0</v>
      </c>
    </row>
    <row r="105" spans="1:21" ht="13.5" thickBot="1">
      <c r="B105" s="546"/>
      <c r="C105" s="547"/>
      <c r="D105" s="547"/>
      <c r="E105" s="547"/>
      <c r="F105" s="548"/>
      <c r="G105" s="67" t="s">
        <v>419</v>
      </c>
      <c r="H105" s="67" t="s">
        <v>419</v>
      </c>
      <c r="I105" s="67" t="s">
        <v>419</v>
      </c>
      <c r="J105" s="67" t="s">
        <v>419</v>
      </c>
      <c r="K105" s="67" t="s">
        <v>419</v>
      </c>
      <c r="L105" s="67" t="s">
        <v>419</v>
      </c>
      <c r="M105" s="67" t="s">
        <v>419</v>
      </c>
      <c r="N105" s="67" t="s">
        <v>419</v>
      </c>
      <c r="O105" s="67" t="s">
        <v>419</v>
      </c>
      <c r="P105" s="67" t="s">
        <v>419</v>
      </c>
      <c r="Q105" s="67" t="s">
        <v>419</v>
      </c>
      <c r="R105" s="67" t="s">
        <v>419</v>
      </c>
      <c r="S105" s="65" t="s">
        <v>419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558" t="str">
        <f>+VLOOKUP(LEFT($A106,LEN(A106)-1)*1,[1]Master!$D$27:$G$225,4,FALSE)</f>
        <v>Prihodi budžeta</v>
      </c>
      <c r="C106" s="559"/>
      <c r="D106" s="559"/>
      <c r="E106" s="559"/>
      <c r="F106" s="559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417">
        <f>+SUM(G106:R106)</f>
        <v>1757003221.1342125</v>
      </c>
      <c r="T106" s="430">
        <f>+S106/$T$7</f>
        <v>0.37678624038665287</v>
      </c>
    </row>
    <row r="107" spans="1:21">
      <c r="A107" s="116" t="str">
        <f t="shared" si="18"/>
        <v>711p</v>
      </c>
      <c r="B107" s="560" t="str">
        <f>+VLOOKUP(LEFT($A107,LEN(A107)-1)*1,[1]Master!$D$27:$G$225,4,FALSE)</f>
        <v>Porezi</v>
      </c>
      <c r="C107" s="561"/>
      <c r="D107" s="561"/>
      <c r="E107" s="561"/>
      <c r="F107" s="561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418">
        <f t="shared" ref="S107:S162" si="21">+SUM(G107:R107)</f>
        <v>1078397189.3971882</v>
      </c>
      <c r="T107" s="431">
        <f t="shared" ref="T107:T162" si="22">+S107/$T$7</f>
        <v>0.23126037434023675</v>
      </c>
      <c r="U107" s="259"/>
    </row>
    <row r="108" spans="1:21">
      <c r="A108" s="116" t="str">
        <f t="shared" si="18"/>
        <v>7111p</v>
      </c>
      <c r="B108" s="551" t="str">
        <f>+VLOOKUP(LEFT($A108,LEN(A108)-1)*1,[1]Master!$D$27:$G$225,4,FALSE)</f>
        <v>Porez na dohodak fizičkih lica</v>
      </c>
      <c r="C108" s="552"/>
      <c r="D108" s="552"/>
      <c r="E108" s="552"/>
      <c r="F108" s="552"/>
      <c r="G108" s="87">
        <f>+SUM([1]DataEx!ET220)</f>
        <v>3496624.83</v>
      </c>
      <c r="H108" s="87">
        <f>+SUM([1]DataEx!EU220)</f>
        <v>8897390.9499999993</v>
      </c>
      <c r="I108" s="87">
        <f>+SUM([1]DataEx!EV220)</f>
        <v>10001520.890000001</v>
      </c>
      <c r="J108" s="87">
        <f>+SUM([1]DataEx!EW220)</f>
        <v>9899613.5099999998</v>
      </c>
      <c r="K108" s="87">
        <f>+SUM([1]DataEx!EX220)</f>
        <v>10330673.77</v>
      </c>
      <c r="L108" s="87">
        <f>+SUM([1]DataEx!EY220)</f>
        <v>10475384.99</v>
      </c>
      <c r="M108" s="87">
        <f>+SUM([1]DataEx!EZ220)</f>
        <v>11459377.222866835</v>
      </c>
      <c r="N108" s="87">
        <f>+SUM([1]DataEx!FA220)</f>
        <v>11349599.062734554</v>
      </c>
      <c r="O108" s="87">
        <f>+SUM([1]DataEx!FB220)</f>
        <v>10410490.432834331</v>
      </c>
      <c r="P108" s="87">
        <f>+SUM([1]DataEx!FC220)</f>
        <v>11079108.171049241</v>
      </c>
      <c r="Q108" s="87">
        <f>+SUM([1]DataEx!FD220)</f>
        <v>8309878.0236359257</v>
      </c>
      <c r="R108" s="87">
        <f>+SUM([1]DataEx!FE220)</f>
        <v>15650000.315266687</v>
      </c>
      <c r="S108" s="419">
        <f t="shared" si="21"/>
        <v>121359662.16838756</v>
      </c>
      <c r="T108" s="432">
        <f t="shared" si="22"/>
        <v>2.60253654022915E-2</v>
      </c>
    </row>
    <row r="109" spans="1:21">
      <c r="A109" s="116" t="str">
        <f t="shared" si="18"/>
        <v>7112p</v>
      </c>
      <c r="B109" s="551" t="str">
        <f>+VLOOKUP(LEFT($A109,LEN(A109)-1)*1,[1]Master!$D$27:$G$225,4,FALSE)</f>
        <v>Porez na dobit pravnih lica</v>
      </c>
      <c r="C109" s="552"/>
      <c r="D109" s="552"/>
      <c r="E109" s="552"/>
      <c r="F109" s="552"/>
      <c r="G109" s="87">
        <f>+SUM([1]DataEx!ET221)</f>
        <v>475602.8</v>
      </c>
      <c r="H109" s="87">
        <f>+SUM([1]DataEx!EU221)</f>
        <v>1641570.62</v>
      </c>
      <c r="I109" s="87">
        <f>+SUM([1]DataEx!EV221)</f>
        <v>22262597.649999999</v>
      </c>
      <c r="J109" s="87">
        <f>+SUM([1]DataEx!EW221)</f>
        <v>18095823.48</v>
      </c>
      <c r="K109" s="87">
        <f>+SUM([1]DataEx!EX221)</f>
        <v>3730435.57</v>
      </c>
      <c r="L109" s="87">
        <f>+SUM([1]DataEx!EY221)</f>
        <v>3402383.37</v>
      </c>
      <c r="M109" s="87">
        <f>+SUM([1]DataEx!EZ221)</f>
        <v>2907159.2955213021</v>
      </c>
      <c r="N109" s="87">
        <f>+SUM([1]DataEx!FA221)</f>
        <v>3013650.2072513374</v>
      </c>
      <c r="O109" s="87">
        <f>+SUM([1]DataEx!FB221)</f>
        <v>1324416.4348228676</v>
      </c>
      <c r="P109" s="87">
        <f>+SUM([1]DataEx!FC221)</f>
        <v>2025728.058812635</v>
      </c>
      <c r="Q109" s="87">
        <f>+SUM([1]DataEx!FD221)</f>
        <v>801101.06022479141</v>
      </c>
      <c r="R109" s="87">
        <f>+SUM([1]DataEx!FE221)</f>
        <v>1997896.823773731</v>
      </c>
      <c r="S109" s="419">
        <f t="shared" si="21"/>
        <v>61678365.370406665</v>
      </c>
      <c r="T109" s="432">
        <f t="shared" si="22"/>
        <v>1.3226816616823178E-2</v>
      </c>
    </row>
    <row r="110" spans="1:21">
      <c r="A110" s="116" t="str">
        <f t="shared" si="18"/>
        <v>7113p</v>
      </c>
      <c r="B110" s="551" t="str">
        <f>+VLOOKUP(LEFT($A110,LEN(A110)-1)*1,[1]Master!$D$27:$G$225,4,FALSE)</f>
        <v>Porez na promet nepokretnosti</v>
      </c>
      <c r="C110" s="552"/>
      <c r="D110" s="552"/>
      <c r="E110" s="552"/>
      <c r="F110" s="552"/>
      <c r="G110" s="87">
        <f>+SUM([1]DataEx!ET222)</f>
        <v>93380.49</v>
      </c>
      <c r="H110" s="87">
        <f>+SUM([1]DataEx!EU222)</f>
        <v>116565.53</v>
      </c>
      <c r="I110" s="87">
        <f>+SUM([1]DataEx!EV222)</f>
        <v>203411.31</v>
      </c>
      <c r="J110" s="87">
        <f>+SUM([1]DataEx!EW222)</f>
        <v>117398.62</v>
      </c>
      <c r="K110" s="87">
        <f>+SUM([1]DataEx!EX222)</f>
        <v>143886.48000000001</v>
      </c>
      <c r="L110" s="87">
        <f>+SUM([1]DataEx!EY222)</f>
        <v>122124.66</v>
      </c>
      <c r="M110" s="87">
        <f>+SUM([1]DataEx!EZ222)</f>
        <v>165237.90094273287</v>
      </c>
      <c r="N110" s="87">
        <f>+SUM([1]DataEx!FA222)</f>
        <v>179232.92735336185</v>
      </c>
      <c r="O110" s="87">
        <f>+SUM([1]DataEx!FB222)</f>
        <v>136199.31001440389</v>
      </c>
      <c r="P110" s="87">
        <f>+SUM([1]DataEx!FC222)</f>
        <v>229977.20409803133</v>
      </c>
      <c r="Q110" s="87">
        <f>+SUM([1]DataEx!FD222)</f>
        <v>194711.60663450463</v>
      </c>
      <c r="R110" s="87">
        <f>+SUM([1]DataEx!FE222)</f>
        <v>152772.0914955248</v>
      </c>
      <c r="S110" s="419">
        <f t="shared" si="21"/>
        <v>1854898.1305385595</v>
      </c>
      <c r="T110" s="432">
        <f t="shared" si="22"/>
        <v>3.9777963096430068E-4</v>
      </c>
    </row>
    <row r="111" spans="1:21">
      <c r="A111" s="116" t="str">
        <f t="shared" si="18"/>
        <v>7114p</v>
      </c>
      <c r="B111" s="551" t="str">
        <f>+VLOOKUP(LEFT($A111,LEN(A111)-1)*1,[1]Master!$D$27:$G$225,4,FALSE)</f>
        <v>Porez na dodatu vrijednost</v>
      </c>
      <c r="C111" s="552"/>
      <c r="D111" s="552"/>
      <c r="E111" s="552"/>
      <c r="F111" s="552"/>
      <c r="G111" s="87">
        <f>+SUM([1]DataEx!ET223)</f>
        <v>40926868.810000002</v>
      </c>
      <c r="H111" s="87">
        <f>+SUM([1]DataEx!EU223)</f>
        <v>38270122.18</v>
      </c>
      <c r="I111" s="87">
        <f>+SUM([1]DataEx!EV223)</f>
        <v>40510183.409999996</v>
      </c>
      <c r="J111" s="87">
        <f>+SUM([1]DataEx!EW223)</f>
        <v>50343037.649999999</v>
      </c>
      <c r="K111" s="87">
        <f>+SUM([1]DataEx!EX223)</f>
        <v>53847636.579999998</v>
      </c>
      <c r="L111" s="87">
        <f>+SUM([1]DataEx!EY223)</f>
        <v>52130099.289999999</v>
      </c>
      <c r="M111" s="87">
        <f>+SUM([1]DataEx!EZ223)</f>
        <v>58718115.561732136</v>
      </c>
      <c r="N111" s="87">
        <f>+SUM([1]DataEx!FA223)</f>
        <v>64446747.698135167</v>
      </c>
      <c r="O111" s="87">
        <f>+SUM([1]DataEx!FB223)</f>
        <v>60581956.959091514</v>
      </c>
      <c r="P111" s="87">
        <f>+SUM([1]DataEx!FC223)</f>
        <v>56752286.283165328</v>
      </c>
      <c r="Q111" s="87">
        <f>+SUM([1]DataEx!FD223)</f>
        <v>50951819.125281952</v>
      </c>
      <c r="R111" s="87">
        <f>+SUM([1]DataEx!FE223)</f>
        <v>56912908.473788776</v>
      </c>
      <c r="S111" s="419">
        <f t="shared" si="21"/>
        <v>624391782.02119482</v>
      </c>
      <c r="T111" s="432">
        <f t="shared" si="22"/>
        <v>0.13389971586063326</v>
      </c>
    </row>
    <row r="112" spans="1:21">
      <c r="A112" s="116" t="str">
        <f t="shared" si="18"/>
        <v>7115p</v>
      </c>
      <c r="B112" s="551" t="str">
        <f>+VLOOKUP(LEFT($A112,LEN(A112)-1)*1,[1]Master!$D$27:$G$225,4,FALSE)</f>
        <v>Akcize</v>
      </c>
      <c r="C112" s="552"/>
      <c r="D112" s="552"/>
      <c r="E112" s="552"/>
      <c r="F112" s="552"/>
      <c r="G112" s="87">
        <f>+SUM([1]DataEx!ET224)</f>
        <v>13370061.67</v>
      </c>
      <c r="H112" s="87">
        <f>+SUM([1]DataEx!EU224)</f>
        <v>13585674.48</v>
      </c>
      <c r="I112" s="87">
        <f>+SUM([1]DataEx!EV224)</f>
        <v>13376493.630000001</v>
      </c>
      <c r="J112" s="87">
        <f>+SUM([1]DataEx!EW224)</f>
        <v>16425170.310000001</v>
      </c>
      <c r="K112" s="87">
        <f>+SUM([1]DataEx!EX224)</f>
        <v>19160303.329999998</v>
      </c>
      <c r="L112" s="87">
        <f>+SUM([1]DataEx!EY224)</f>
        <v>18124078.879999999</v>
      </c>
      <c r="M112" s="87">
        <f>+SUM([1]DataEx!EZ224)</f>
        <v>22564675.182721738</v>
      </c>
      <c r="N112" s="87">
        <f>+SUM([1]DataEx!FA224)</f>
        <v>27485729.223607898</v>
      </c>
      <c r="O112" s="87">
        <f>+SUM([1]DataEx!FB224)</f>
        <v>26516012.978469536</v>
      </c>
      <c r="P112" s="87">
        <f>+SUM([1]DataEx!FC224)</f>
        <v>22441791.757639553</v>
      </c>
      <c r="Q112" s="87">
        <f>+SUM([1]DataEx!FD224)</f>
        <v>19412572.915558279</v>
      </c>
      <c r="R112" s="87">
        <f>+SUM([1]DataEx!FE224)</f>
        <v>20235266.586429998</v>
      </c>
      <c r="S112" s="419">
        <f t="shared" si="21"/>
        <v>232697830.94442701</v>
      </c>
      <c r="T112" s="432">
        <f t="shared" si="22"/>
        <v>4.9901639230393965E-2</v>
      </c>
    </row>
    <row r="113" spans="1:20">
      <c r="A113" s="116" t="str">
        <f t="shared" si="18"/>
        <v>7116p</v>
      </c>
      <c r="B113" s="551" t="str">
        <f>+VLOOKUP(LEFT($A113,LEN(A113)-1)*1,[1]Master!$D$27:$G$225,4,FALSE)</f>
        <v>Porez na međunarodnu trgovinu i transakcije</v>
      </c>
      <c r="C113" s="552"/>
      <c r="D113" s="552"/>
      <c r="E113" s="552"/>
      <c r="F113" s="552"/>
      <c r="G113" s="87">
        <f>+SUM([1]DataEx!ET225)</f>
        <v>1218936.71</v>
      </c>
      <c r="H113" s="87">
        <f>+SUM([1]DataEx!EU225)</f>
        <v>1678360</v>
      </c>
      <c r="I113" s="87">
        <f>+SUM([1]DataEx!EV225)</f>
        <v>2228428.98</v>
      </c>
      <c r="J113" s="87">
        <f>+SUM([1]DataEx!EW225)</f>
        <v>2192466.4500000002</v>
      </c>
      <c r="K113" s="87">
        <f>+SUM([1]DataEx!EX225)</f>
        <v>2597651.13</v>
      </c>
      <c r="L113" s="87">
        <f>+SUM([1]DataEx!EY225)</f>
        <v>2330703.23</v>
      </c>
      <c r="M113" s="87">
        <f>+SUM([1]DataEx!EZ225)</f>
        <v>2655462.9671497694</v>
      </c>
      <c r="N113" s="87">
        <f>+SUM([1]DataEx!FA225)</f>
        <v>3013417.3907755367</v>
      </c>
      <c r="O113" s="87">
        <f>+SUM([1]DataEx!FB225)</f>
        <v>2264822.404288616</v>
      </c>
      <c r="P113" s="87">
        <f>+SUM([1]DataEx!FC225)</f>
        <v>2282422.1778777274</v>
      </c>
      <c r="Q113" s="87">
        <f>+SUM([1]DataEx!FD225)</f>
        <v>1990595.3450587576</v>
      </c>
      <c r="R113" s="87">
        <f>+SUM([1]DataEx!FE225)</f>
        <v>2406738.0925977062</v>
      </c>
      <c r="S113" s="419">
        <f t="shared" si="21"/>
        <v>26860004.877748117</v>
      </c>
      <c r="T113" s="432">
        <f t="shared" si="22"/>
        <v>5.7600806492094613E-3</v>
      </c>
    </row>
    <row r="114" spans="1:20">
      <c r="A114" s="116" t="str">
        <f t="shared" si="18"/>
        <v>7118p</v>
      </c>
      <c r="B114" s="551" t="str">
        <f>+VLOOKUP(LEFT($A114,LEN(A114)-1)*1,[1]Master!$D$27:$G$225,4,FALSE)</f>
        <v>Ostali državni porezi</v>
      </c>
      <c r="C114" s="552"/>
      <c r="D114" s="552"/>
      <c r="E114" s="552"/>
      <c r="F114" s="552"/>
      <c r="G114" s="87">
        <f>+SUM([1]DataEx!ET227)</f>
        <v>714376.2</v>
      </c>
      <c r="H114" s="87">
        <f>+SUM([1]DataEx!EU227)</f>
        <v>607913.56999999995</v>
      </c>
      <c r="I114" s="87">
        <f>+SUM([1]DataEx!EV227)</f>
        <v>679214.74</v>
      </c>
      <c r="J114" s="87">
        <f>+SUM([1]DataEx!EW227)</f>
        <v>726283.06</v>
      </c>
      <c r="K114" s="87">
        <f>+SUM([1]DataEx!EX227)</f>
        <v>742764.21</v>
      </c>
      <c r="L114" s="87">
        <f>+SUM([1]DataEx!EY227)</f>
        <v>918480.01</v>
      </c>
      <c r="M114" s="87">
        <f>+SUM([1]DataEx!EZ227)</f>
        <v>927771.35189568857</v>
      </c>
      <c r="N114" s="87">
        <f>+SUM([1]DataEx!FA227)</f>
        <v>869393.84000284644</v>
      </c>
      <c r="O114" s="87">
        <f>+SUM([1]DataEx!FB227)</f>
        <v>859148.63920368766</v>
      </c>
      <c r="P114" s="87">
        <f>+SUM([1]DataEx!FC227)</f>
        <v>887199.17664592748</v>
      </c>
      <c r="Q114" s="87">
        <f>+SUM([1]DataEx!FD227)</f>
        <v>764150.97009006375</v>
      </c>
      <c r="R114" s="87">
        <f>+SUM([1]DataEx!FE227)</f>
        <v>857950.11664736422</v>
      </c>
      <c r="S114" s="419">
        <f t="shared" si="21"/>
        <v>9554645.8844855782</v>
      </c>
      <c r="T114" s="432">
        <f t="shared" si="22"/>
        <v>2.0489769499210998E-3</v>
      </c>
    </row>
    <row r="115" spans="1:20">
      <c r="A115" s="116" t="str">
        <f t="shared" si="18"/>
        <v>712p</v>
      </c>
      <c r="B115" s="553" t="str">
        <f>+VLOOKUP(LEFT($A115,LEN(A115)-1)*1,[1]Master!$D$27:$G$225,4,FALSE)</f>
        <v>Doprinosi</v>
      </c>
      <c r="C115" s="554"/>
      <c r="D115" s="554"/>
      <c r="E115" s="554"/>
      <c r="F115" s="554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20">
        <f t="shared" si="21"/>
        <v>522253828.92039472</v>
      </c>
      <c r="T115" s="433">
        <f t="shared" si="22"/>
        <v>0.1119964120495021</v>
      </c>
    </row>
    <row r="116" spans="1:20">
      <c r="A116" s="116" t="str">
        <f t="shared" si="18"/>
        <v>7121p</v>
      </c>
      <c r="B116" s="551" t="str">
        <f>+VLOOKUP(LEFT($A116,LEN(A116)-1)*1,[1]Master!$D$27:$G$225,4,FALSE)</f>
        <v>Doprinosi za penzijsko i invalidsko osiguranje</v>
      </c>
      <c r="C116" s="552"/>
      <c r="D116" s="552"/>
      <c r="E116" s="552"/>
      <c r="F116" s="552"/>
      <c r="G116" s="87">
        <f>+SUM([1]DataEx!ET229)</f>
        <v>8994145.9900000002</v>
      </c>
      <c r="H116" s="87">
        <f>+SUM([1]DataEx!EU229)</f>
        <v>22424749.280000001</v>
      </c>
      <c r="I116" s="87">
        <f>+SUM([1]DataEx!EV229)</f>
        <v>26103027.100000001</v>
      </c>
      <c r="J116" s="87">
        <f>+SUM([1]DataEx!EW229)</f>
        <v>24891690.100000001</v>
      </c>
      <c r="K116" s="87">
        <f>+SUM([1]DataEx!EX229)</f>
        <v>24475000.460000001</v>
      </c>
      <c r="L116" s="87">
        <f>+SUM([1]DataEx!EY229)</f>
        <v>25149415.170000002</v>
      </c>
      <c r="M116" s="87">
        <f>+SUM([1]DataEx!EZ229)</f>
        <v>27214533.213990007</v>
      </c>
      <c r="N116" s="87">
        <f>+SUM([1]DataEx!FA229)</f>
        <v>26766339.061796233</v>
      </c>
      <c r="O116" s="87">
        <f>+SUM([1]DataEx!FB229)</f>
        <v>24221524.281348474</v>
      </c>
      <c r="P116" s="87">
        <f>+SUM([1]DataEx!FC229)</f>
        <v>26183242.710226167</v>
      </c>
      <c r="Q116" s="87">
        <f>+SUM([1]DataEx!FD229)</f>
        <v>29430359.803999923</v>
      </c>
      <c r="R116" s="87">
        <f>+SUM([1]DataEx!FE229)</f>
        <v>48642087.791189887</v>
      </c>
      <c r="S116" s="419">
        <f t="shared" si="21"/>
        <v>314496114.9625507</v>
      </c>
      <c r="T116" s="432">
        <f t="shared" si="22"/>
        <v>6.7443136897867031E-2</v>
      </c>
    </row>
    <row r="117" spans="1:20">
      <c r="A117" s="116" t="str">
        <f t="shared" si="18"/>
        <v>7122p</v>
      </c>
      <c r="B117" s="551" t="str">
        <f>+VLOOKUP(LEFT($A117,LEN(A117)-1)*1,[1]Master!$D$27:$G$225,4,FALSE)</f>
        <v>Doprinosi za zdravstveno osiguranje</v>
      </c>
      <c r="C117" s="552"/>
      <c r="D117" s="552"/>
      <c r="E117" s="552"/>
      <c r="F117" s="552"/>
      <c r="G117" s="87">
        <f>+SUM([1]DataEx!ET230)</f>
        <v>4907250.76</v>
      </c>
      <c r="H117" s="87">
        <f>+SUM([1]DataEx!EU230)</f>
        <v>12702016.77</v>
      </c>
      <c r="I117" s="87">
        <f>+SUM([1]DataEx!EV230)</f>
        <v>14741947.74</v>
      </c>
      <c r="J117" s="87">
        <f>+SUM([1]DataEx!EW230)</f>
        <v>14077229.140000001</v>
      </c>
      <c r="K117" s="87">
        <f>+SUM([1]DataEx!EX230)</f>
        <v>13944751.890000001</v>
      </c>
      <c r="L117" s="87">
        <f>+SUM([1]DataEx!EY230)</f>
        <v>14898396.42</v>
      </c>
      <c r="M117" s="87">
        <f>+SUM([1]DataEx!EZ230)</f>
        <v>16351036.212440157</v>
      </c>
      <c r="N117" s="87">
        <f>+SUM([1]DataEx!FA230)</f>
        <v>16180831.542594498</v>
      </c>
      <c r="O117" s="87">
        <f>+SUM([1]DataEx!FB230)</f>
        <v>14961626.025683265</v>
      </c>
      <c r="P117" s="87">
        <f>+SUM([1]DataEx!FC230)</f>
        <v>15948125.340694834</v>
      </c>
      <c r="Q117" s="87">
        <f>+SUM([1]DataEx!FD230)</f>
        <v>14572835.35145361</v>
      </c>
      <c r="R117" s="87">
        <f>+SUM([1]DataEx!FE230)</f>
        <v>27610027.253725816</v>
      </c>
      <c r="S117" s="419">
        <f t="shared" si="21"/>
        <v>180896074.44659218</v>
      </c>
      <c r="T117" s="432">
        <f t="shared" si="22"/>
        <v>3.8792843958155181E-2</v>
      </c>
    </row>
    <row r="118" spans="1:20">
      <c r="A118" s="116" t="str">
        <f t="shared" si="18"/>
        <v>7123p</v>
      </c>
      <c r="B118" s="551" t="str">
        <f>+VLOOKUP(LEFT($A118,LEN(A118)-1)*1,[1]Master!$D$27:$G$225,4,FALSE)</f>
        <v>Doprinosi za osiguranje od nezaposlenosti</v>
      </c>
      <c r="C118" s="552"/>
      <c r="D118" s="552"/>
      <c r="E118" s="552"/>
      <c r="F118" s="552"/>
      <c r="G118" s="87">
        <f>+SUM([1]DataEx!ET231)</f>
        <v>365962.97</v>
      </c>
      <c r="H118" s="87">
        <f>+SUM([1]DataEx!EU231)</f>
        <v>960588.74</v>
      </c>
      <c r="I118" s="87">
        <f>+SUM([1]DataEx!EV231)</f>
        <v>1116426.95</v>
      </c>
      <c r="J118" s="87">
        <f>+SUM([1]DataEx!EW231)</f>
        <v>1036934.31</v>
      </c>
      <c r="K118" s="87">
        <f>+SUM([1]DataEx!EX231)</f>
        <v>1027117.44</v>
      </c>
      <c r="L118" s="87">
        <f>+SUM([1]DataEx!EY231)</f>
        <v>1092483.07</v>
      </c>
      <c r="M118" s="87">
        <f>+SUM([1]DataEx!EZ231)</f>
        <v>1576115.9476078246</v>
      </c>
      <c r="N118" s="87">
        <f>+SUM([1]DataEx!FA231)</f>
        <v>1557858.7518803985</v>
      </c>
      <c r="O118" s="87">
        <f>+SUM([1]DataEx!FB231)</f>
        <v>1653902.3276207412</v>
      </c>
      <c r="P118" s="87">
        <f>+SUM([1]DataEx!FC231)</f>
        <v>1132729.8160718586</v>
      </c>
      <c r="Q118" s="87">
        <f>+SUM([1]DataEx!FD231)</f>
        <v>1164089.0611646532</v>
      </c>
      <c r="R118" s="87">
        <f>+SUM([1]DataEx!FE231)</f>
        <v>1464942.2389943595</v>
      </c>
      <c r="S118" s="419">
        <f t="shared" si="21"/>
        <v>14149151.623339836</v>
      </c>
      <c r="T118" s="432">
        <f t="shared" si="22"/>
        <v>3.0342605982118954E-3</v>
      </c>
    </row>
    <row r="119" spans="1:20">
      <c r="A119" s="116" t="str">
        <f t="shared" si="18"/>
        <v>7124p</v>
      </c>
      <c r="B119" s="551" t="str">
        <f>+VLOOKUP(LEFT($A119,LEN(A119)-1)*1,[1]Master!$D$27:$G$225,4,FALSE)</f>
        <v>Ostali doprinosi</v>
      </c>
      <c r="C119" s="552"/>
      <c r="D119" s="552"/>
      <c r="E119" s="552"/>
      <c r="F119" s="552"/>
      <c r="G119" s="87">
        <f>+SUM([1]DataEx!ET232)</f>
        <v>305317.27</v>
      </c>
      <c r="H119" s="87">
        <f>+SUM([1]DataEx!EU232)</f>
        <v>850763.28</v>
      </c>
      <c r="I119" s="87">
        <f>+SUM([1]DataEx!EV232)</f>
        <v>1091854.18</v>
      </c>
      <c r="J119" s="87">
        <f>+SUM([1]DataEx!EW232)</f>
        <v>1024094.45</v>
      </c>
      <c r="K119" s="87">
        <f>+SUM([1]DataEx!EX232)</f>
        <v>941421.76</v>
      </c>
      <c r="L119" s="87">
        <f>+SUM([1]DataEx!EY232)</f>
        <v>937061.58</v>
      </c>
      <c r="M119" s="87">
        <f>+SUM([1]DataEx!EZ232)</f>
        <v>1220369.5527637345</v>
      </c>
      <c r="N119" s="87">
        <f>+SUM([1]DataEx!FA232)</f>
        <v>1219054.8974285366</v>
      </c>
      <c r="O119" s="87">
        <f>+SUM([1]DataEx!FB232)</f>
        <v>1110206.3349015415</v>
      </c>
      <c r="P119" s="87">
        <f>+SUM([1]DataEx!FC232)</f>
        <v>1169344.9351020544</v>
      </c>
      <c r="Q119" s="87">
        <f>+SUM([1]DataEx!FD232)</f>
        <v>621506.46778034756</v>
      </c>
      <c r="R119" s="87">
        <f>+SUM([1]DataEx!FE232)</f>
        <v>2221493.1799357985</v>
      </c>
      <c r="S119" s="419">
        <f t="shared" si="21"/>
        <v>12712487.887912013</v>
      </c>
      <c r="T119" s="432">
        <f t="shared" si="22"/>
        <v>2.7261705952679881E-3</v>
      </c>
    </row>
    <row r="120" spans="1:20">
      <c r="A120" s="116" t="str">
        <f t="shared" si="18"/>
        <v>713p</v>
      </c>
      <c r="B120" s="562" t="str">
        <f>+VLOOKUP(LEFT($A120,LEN(A120)-1)*1,[1]Master!$D$27:$G$225,4,FALSE)</f>
        <v>Takse</v>
      </c>
      <c r="C120" s="563"/>
      <c r="D120" s="563"/>
      <c r="E120" s="563"/>
      <c r="F120" s="563"/>
      <c r="G120" s="83">
        <f>+SUM([1]DataEx!ET233)</f>
        <v>785627.23999999987</v>
      </c>
      <c r="H120" s="83">
        <f>+SUM([1]DataEx!EU233)</f>
        <v>993423.94</v>
      </c>
      <c r="I120" s="83">
        <f>+SUM([1]DataEx!EV233)</f>
        <v>1089343.29</v>
      </c>
      <c r="J120" s="83">
        <f>+SUM([1]DataEx!EW233)</f>
        <v>1198538.77</v>
      </c>
      <c r="K120" s="83">
        <f>+SUM([1]DataEx!EX233)</f>
        <v>1382138.7799999998</v>
      </c>
      <c r="L120" s="83">
        <f>+SUM([1]DataEx!EY233)</f>
        <v>1539773.02</v>
      </c>
      <c r="M120" s="83">
        <f>+SUM([1]DataEx!EZ233)</f>
        <v>1993333.2050530105</v>
      </c>
      <c r="N120" s="83">
        <f>+SUM([1]DataEx!FA233)</f>
        <v>2094009.8411112905</v>
      </c>
      <c r="O120" s="83">
        <f>+SUM([1]DataEx!FB233)</f>
        <v>1758705.3100069393</v>
      </c>
      <c r="P120" s="83">
        <f>+SUM([1]DataEx!FC233)</f>
        <v>1756312.8353634721</v>
      </c>
      <c r="Q120" s="83">
        <f>+SUM([1]DataEx!FD233)</f>
        <v>1538063.0039378535</v>
      </c>
      <c r="R120" s="83">
        <f>+SUM([1]DataEx!FE233)</f>
        <v>1571199.152751297</v>
      </c>
      <c r="S120" s="420">
        <f t="shared" si="21"/>
        <v>17700468.388223864</v>
      </c>
      <c r="T120" s="433">
        <f t="shared" si="22"/>
        <v>3.7958342118327958E-3</v>
      </c>
    </row>
    <row r="121" spans="1:20">
      <c r="A121" s="116" t="str">
        <f t="shared" si="18"/>
        <v>714p</v>
      </c>
      <c r="B121" s="562" t="str">
        <f>+VLOOKUP(LEFT($A121,LEN(A121)-1)*1,[1]Master!$D$27:$G$225,4,FALSE)</f>
        <v>Naknade</v>
      </c>
      <c r="C121" s="563"/>
      <c r="D121" s="563"/>
      <c r="E121" s="563"/>
      <c r="F121" s="563"/>
      <c r="G121" s="83">
        <f>+SUM([1]DataEx!ET238)</f>
        <v>1774503.5699999998</v>
      </c>
      <c r="H121" s="83">
        <f>+SUM([1]DataEx!EU238)</f>
        <v>1885893.46</v>
      </c>
      <c r="I121" s="83">
        <f>+SUM([1]DataEx!EV238)</f>
        <v>2001213.06</v>
      </c>
      <c r="J121" s="83">
        <f>+SUM([1]DataEx!EW238)</f>
        <v>2389766.7799999998</v>
      </c>
      <c r="K121" s="83">
        <f>+SUM([1]DataEx!EX238)</f>
        <v>1530724.52</v>
      </c>
      <c r="L121" s="83">
        <f>+SUM([1]DataEx!EY238)</f>
        <v>2860047.35</v>
      </c>
      <c r="M121" s="83">
        <f>+SUM([1]DataEx!EZ238)</f>
        <v>2768982.89609381</v>
      </c>
      <c r="N121" s="83">
        <f>+SUM([1]DataEx!FA238)</f>
        <v>1878964.846878767</v>
      </c>
      <c r="O121" s="83">
        <f>+SUM([1]DataEx!FB238)</f>
        <v>2453431.0919642458</v>
      </c>
      <c r="P121" s="83">
        <f>+SUM([1]DataEx!FC238)</f>
        <v>3062621.0292725526</v>
      </c>
      <c r="Q121" s="83">
        <f>+SUM([1]DataEx!FD238)</f>
        <v>2157522.0205821833</v>
      </c>
      <c r="R121" s="83">
        <f>+SUM([1]DataEx!FE238)</f>
        <v>3364455.4723437326</v>
      </c>
      <c r="S121" s="420">
        <f t="shared" si="21"/>
        <v>28128126.097135291</v>
      </c>
      <c r="T121" s="433">
        <f t="shared" si="22"/>
        <v>6.0320270069964361E-3</v>
      </c>
    </row>
    <row r="122" spans="1:20">
      <c r="A122" s="116" t="str">
        <f t="shared" si="18"/>
        <v>715p</v>
      </c>
      <c r="B122" s="562" t="str">
        <f>+VLOOKUP(LEFT($A122,LEN(A122)-1)*1,[1]Master!$D$27:$G$225,4,FALSE)</f>
        <v>Ostali prihodi</v>
      </c>
      <c r="C122" s="563"/>
      <c r="D122" s="563"/>
      <c r="E122" s="563"/>
      <c r="F122" s="563"/>
      <c r="G122" s="83">
        <f>+SUM([1]DataEx!ET245)</f>
        <v>2425520.8099999996</v>
      </c>
      <c r="H122" s="83">
        <f>+SUM([1]DataEx!EU245)</f>
        <v>1609741.96</v>
      </c>
      <c r="I122" s="83">
        <f>+SUM([1]DataEx!EV245)</f>
        <v>2046839.3099999998</v>
      </c>
      <c r="J122" s="83">
        <f>+SUM([1]DataEx!EW245)</f>
        <v>5482431.4299999997</v>
      </c>
      <c r="K122" s="83">
        <f>+SUM([1]DataEx!EX245)</f>
        <v>2151437.83</v>
      </c>
      <c r="L122" s="83">
        <f>+SUM([1]DataEx!EY245)</f>
        <v>2740294.16</v>
      </c>
      <c r="M122" s="83">
        <f>+SUM([1]DataEx!EZ245)</f>
        <v>3610099.6149461018</v>
      </c>
      <c r="N122" s="83">
        <f>+SUM([1]DataEx!FA245)</f>
        <v>2856432.7673175023</v>
      </c>
      <c r="O122" s="83">
        <f>+SUM([1]DataEx!FB245)</f>
        <v>38693622.019299239</v>
      </c>
      <c r="P122" s="83">
        <f>+SUM([1]DataEx!FC245)</f>
        <v>3080614.3453884441</v>
      </c>
      <c r="Q122" s="83">
        <f>+SUM([1]DataEx!FD245)</f>
        <v>2054798.3756645597</v>
      </c>
      <c r="R122" s="83">
        <f>+SUM([1]DataEx!FE245)</f>
        <v>4981072.0471647922</v>
      </c>
      <c r="S122" s="420">
        <f t="shared" si="21"/>
        <v>71732904.669780642</v>
      </c>
      <c r="T122" s="433">
        <f t="shared" si="22"/>
        <v>1.5382994827461522E-2</v>
      </c>
    </row>
    <row r="123" spans="1:20">
      <c r="A123" s="116" t="str">
        <f t="shared" si="18"/>
        <v>73p</v>
      </c>
      <c r="B123" s="562" t="str">
        <f>+VLOOKUP(LEFT($A123,LEN(A123)-1)*1,[1]Master!$D$27:$G$225,4,FALSE)</f>
        <v>Primici od otplate kredita i sredstva prenesena iz prethodne godine</v>
      </c>
      <c r="C123" s="563"/>
      <c r="D123" s="563"/>
      <c r="E123" s="563"/>
      <c r="F123" s="563"/>
      <c r="G123" s="83">
        <f>+SUM([1]DataEx!ET253)</f>
        <v>172043.05</v>
      </c>
      <c r="H123" s="83">
        <f>+SUM([1]DataEx!EU253)</f>
        <v>78777.210000000006</v>
      </c>
      <c r="I123" s="83">
        <f>+SUM([1]DataEx!EV253)</f>
        <v>195694.06</v>
      </c>
      <c r="J123" s="83">
        <f>+SUM([1]DataEx!EW253)</f>
        <v>433978.03</v>
      </c>
      <c r="K123" s="83">
        <f>+SUM([1]DataEx!EX253)</f>
        <v>1090667.1299999999</v>
      </c>
      <c r="L123" s="83">
        <f>+SUM([1]DataEx!EY253)</f>
        <v>2374577.77</v>
      </c>
      <c r="M123" s="83">
        <f>+SUM([1]DataEx!EZ253)</f>
        <v>478781.26200871647</v>
      </c>
      <c r="N123" s="83">
        <f>+SUM([1]DataEx!FA253)</f>
        <v>135623.91601735391</v>
      </c>
      <c r="O123" s="83">
        <f>+SUM([1]DataEx!FB253)</f>
        <v>165878.65208433714</v>
      </c>
      <c r="P123" s="83">
        <f>+SUM([1]DataEx!FC253)</f>
        <v>490320.35892417241</v>
      </c>
      <c r="Q123" s="83">
        <f>+SUM([1]DataEx!FD253)</f>
        <v>785775.49666312477</v>
      </c>
      <c r="R123" s="83">
        <f>+SUM([1]DataEx!FE253)</f>
        <v>860197.30493980495</v>
      </c>
      <c r="S123" s="420">
        <f t="shared" si="21"/>
        <v>7262314.2406375092</v>
      </c>
      <c r="T123" s="433">
        <f t="shared" si="22"/>
        <v>1.5573904739171992E-3</v>
      </c>
    </row>
    <row r="124" spans="1:20" ht="13.5" thickBot="1">
      <c r="A124" s="116" t="str">
        <f t="shared" si="18"/>
        <v>74p</v>
      </c>
      <c r="B124" s="564" t="str">
        <f>+VLOOKUP(LEFT($A124,LEN(A124)-1)*1,[1]Master!$D$27:$G$225,4,FALSE)</f>
        <v>Donacije i transferi</v>
      </c>
      <c r="C124" s="565"/>
      <c r="D124" s="565"/>
      <c r="E124" s="565"/>
      <c r="F124" s="565"/>
      <c r="G124" s="83">
        <f>+SUM([1]DataEx!ET256)</f>
        <v>1518621.66</v>
      </c>
      <c r="H124" s="83">
        <f>+SUM([1]DataEx!EU256)</f>
        <v>776556.18</v>
      </c>
      <c r="I124" s="83">
        <f>+SUM([1]DataEx!EV256)</f>
        <v>1210159.24</v>
      </c>
      <c r="J124" s="83">
        <f>+SUM([1]DataEx!EW256)</f>
        <v>8493510.6400000006</v>
      </c>
      <c r="K124" s="83">
        <f>+SUM([1]DataEx!EX256)</f>
        <v>1746477.29</v>
      </c>
      <c r="L124" s="83">
        <f>+SUM([1]DataEx!EY256)</f>
        <v>1532517.83</v>
      </c>
      <c r="M124" s="83">
        <f>+SUM([1]DataEx!EZ256)</f>
        <v>2435550.5406138748</v>
      </c>
      <c r="N124" s="83">
        <f>+SUM([1]DataEx!FA256)</f>
        <v>570671.53597611003</v>
      </c>
      <c r="O124" s="83">
        <f>+SUM([1]DataEx!FB256)</f>
        <v>1353198.8801805205</v>
      </c>
      <c r="P124" s="83">
        <f>+SUM([1]DataEx!FC256)</f>
        <v>2470225.2025423776</v>
      </c>
      <c r="Q124" s="83">
        <f>+SUM([1]DataEx!FD256)</f>
        <v>2112933.3732640138</v>
      </c>
      <c r="R124" s="83">
        <f>+SUM([1]DataEx!FE256)</f>
        <v>7307967.0482751997</v>
      </c>
      <c r="S124" s="421">
        <f t="shared" si="21"/>
        <v>31528389.420852099</v>
      </c>
      <c r="T124" s="434">
        <f t="shared" si="22"/>
        <v>6.7612074767060106E-3</v>
      </c>
    </row>
    <row r="125" spans="1:20" ht="13.5" thickBot="1">
      <c r="A125" s="116" t="str">
        <f t="shared" si="18"/>
        <v>4p</v>
      </c>
      <c r="B125" s="566" t="str">
        <f>+VLOOKUP(LEFT($A125,LEN(A125)-1)*1,[1]Master!$D$27:$G$225,4,FALSE)</f>
        <v>Budžetski izdaci</v>
      </c>
      <c r="C125" s="567"/>
      <c r="D125" s="567"/>
      <c r="E125" s="567"/>
      <c r="F125" s="567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22">
        <f>+SUM(G125:R125)</f>
        <v>1899843074.6966665</v>
      </c>
      <c r="T125" s="435">
        <f t="shared" si="22"/>
        <v>0.40741799492972885</v>
      </c>
    </row>
    <row r="126" spans="1:20" ht="13.5" thickBot="1">
      <c r="A126" s="116" t="str">
        <f t="shared" si="18"/>
        <v>40p</v>
      </c>
      <c r="B126" s="584" t="str">
        <f>+VLOOKUP(LEFT($A126,LEN(A126)-1)*1,[1]Master!$D$27:$G$225,4,FALSE)</f>
        <v>Tekuća budžetska potrošnja</v>
      </c>
      <c r="C126" s="585"/>
      <c r="D126" s="585"/>
      <c r="E126" s="585"/>
      <c r="F126" s="585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23">
        <f t="shared" si="21"/>
        <v>1610768074.6999998</v>
      </c>
      <c r="T126" s="436">
        <f t="shared" si="22"/>
        <v>0.34542637127851888</v>
      </c>
    </row>
    <row r="127" spans="1:20">
      <c r="A127" s="116" t="str">
        <f t="shared" si="18"/>
        <v>41p</v>
      </c>
      <c r="B127" s="568" t="str">
        <f>+VLOOKUP(LEFT($A127,LEN(A127)-1)*1,[1]Master!$D$27:$G$225,4,FALSE)</f>
        <v>Tekući izdaci</v>
      </c>
      <c r="C127" s="569"/>
      <c r="D127" s="569"/>
      <c r="E127" s="569"/>
      <c r="F127" s="569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418">
        <f t="shared" si="21"/>
        <v>812630572.90999997</v>
      </c>
      <c r="T127" s="431">
        <f t="shared" si="22"/>
        <v>0.17426719240295679</v>
      </c>
    </row>
    <row r="128" spans="1:20">
      <c r="A128" s="116" t="str">
        <f t="shared" si="18"/>
        <v>411p</v>
      </c>
      <c r="B128" s="551" t="str">
        <f>+VLOOKUP(LEFT($A128,LEN(A128)-1)*1,[1]Master!$D$27:$G$225,4,FALSE)</f>
        <v>Bruto zarade i doprinosi na teret poslodavca</v>
      </c>
      <c r="C128" s="552"/>
      <c r="D128" s="552"/>
      <c r="E128" s="552"/>
      <c r="F128" s="552"/>
      <c r="G128" s="87">
        <f>+SUM([1]DataEx!ET265)</f>
        <v>36581480.009166665</v>
      </c>
      <c r="H128" s="87">
        <f>+SUM([1]DataEx!EU265)</f>
        <v>36581480.009166665</v>
      </c>
      <c r="I128" s="87">
        <f>+SUM([1]DataEx!EV265)</f>
        <v>36581480.009166665</v>
      </c>
      <c r="J128" s="87">
        <f>+SUM([1]DataEx!EW265)</f>
        <v>36581480.009166665</v>
      </c>
      <c r="K128" s="87">
        <f>+SUM([1]DataEx!EX265)</f>
        <v>36581480.009166665</v>
      </c>
      <c r="L128" s="87">
        <f>+SUM([1]DataEx!EY265)</f>
        <v>36581480.009166665</v>
      </c>
      <c r="M128" s="87">
        <f>+SUM([1]DataEx!EZ265)</f>
        <v>36581480.009166665</v>
      </c>
      <c r="N128" s="87">
        <f>+SUM([1]DataEx!FA265)</f>
        <v>36581480.009166665</v>
      </c>
      <c r="O128" s="87">
        <f>+SUM([1]DataEx!FB265)</f>
        <v>42330489.099166654</v>
      </c>
      <c r="P128" s="87">
        <f>+SUM([1]DataEx!FC265)</f>
        <v>42330489.099166654</v>
      </c>
      <c r="Q128" s="87">
        <f>+SUM([1]DataEx!FD265)</f>
        <v>42330489.099166654</v>
      </c>
      <c r="R128" s="87">
        <f>+SUM([1]DataEx!FE265)</f>
        <v>42330489.099166654</v>
      </c>
      <c r="S128" s="419">
        <f t="shared" si="21"/>
        <v>461973796.46999985</v>
      </c>
      <c r="T128" s="432">
        <f t="shared" si="22"/>
        <v>9.9069465459894937E-2</v>
      </c>
    </row>
    <row r="129" spans="1:20">
      <c r="A129" s="116" t="str">
        <f t="shared" si="18"/>
        <v>412p</v>
      </c>
      <c r="B129" s="551" t="str">
        <f>+VLOOKUP(LEFT($A129,LEN(A129)-1)*1,[1]Master!$D$27:$G$225,4,FALSE)</f>
        <v>Ostala lična primanja</v>
      </c>
      <c r="C129" s="552"/>
      <c r="D129" s="552"/>
      <c r="E129" s="552"/>
      <c r="F129" s="552"/>
      <c r="G129" s="87">
        <f>+SUM([1]DataEx!ET271)</f>
        <v>1045765.8483333333</v>
      </c>
      <c r="H129" s="87">
        <f>+SUM([1]DataEx!EU271)</f>
        <v>1045765.8483333333</v>
      </c>
      <c r="I129" s="87">
        <f>+SUM([1]DataEx!EV271)</f>
        <v>1045765.8483333333</v>
      </c>
      <c r="J129" s="87">
        <f>+SUM([1]DataEx!EW271)</f>
        <v>1064654.7372222226</v>
      </c>
      <c r="K129" s="87">
        <f>+SUM([1]DataEx!EX271)</f>
        <v>1064654.7372222226</v>
      </c>
      <c r="L129" s="87">
        <f>+SUM([1]DataEx!EY271)</f>
        <v>1064654.7372222226</v>
      </c>
      <c r="M129" s="87">
        <f>+SUM([1]DataEx!EZ271)</f>
        <v>1064654.7372222226</v>
      </c>
      <c r="N129" s="87">
        <f>+SUM([1]DataEx!FA271)</f>
        <v>1064654.7372222226</v>
      </c>
      <c r="O129" s="87">
        <f>+SUM([1]DataEx!FB271)</f>
        <v>1064654.7372222201</v>
      </c>
      <c r="P129" s="87">
        <f>+SUM([1]DataEx!FC271)</f>
        <v>1064654.7372222201</v>
      </c>
      <c r="Q129" s="87">
        <f>+SUM([1]DataEx!FD271)</f>
        <v>1064654.7372222226</v>
      </c>
      <c r="R129" s="87">
        <f>+SUM([1]DataEx!FE271)</f>
        <v>1608087.7372222189</v>
      </c>
      <c r="S129" s="419">
        <f t="shared" si="21"/>
        <v>13262623.179999996</v>
      </c>
      <c r="T129" s="432">
        <f t="shared" si="22"/>
        <v>2.8441461378945036E-3</v>
      </c>
    </row>
    <row r="130" spans="1:20">
      <c r="A130" s="116" t="str">
        <f t="shared" si="18"/>
        <v>413p</v>
      </c>
      <c r="B130" s="551" t="str">
        <f>+VLOOKUP(LEFT($A130,LEN(A130)-1)*1,[1]Master!$D$27:$G$225,4,FALSE)</f>
        <v>Rashodi za materijal</v>
      </c>
      <c r="C130" s="552"/>
      <c r="D130" s="552"/>
      <c r="E130" s="552"/>
      <c r="F130" s="552"/>
      <c r="G130" s="87">
        <f>+SUM([1]DataEx!ET279)</f>
        <v>2429373.3213333334</v>
      </c>
      <c r="H130" s="87">
        <f>+SUM([1]DataEx!EU279)</f>
        <v>2429373.3213333334</v>
      </c>
      <c r="I130" s="87">
        <f>+SUM([1]DataEx!EV279)</f>
        <v>2429373.3213333334</v>
      </c>
      <c r="J130" s="87">
        <f>+SUM([1]DataEx!EW279)</f>
        <v>2429373.3213333334</v>
      </c>
      <c r="K130" s="87">
        <f>+SUM([1]DataEx!EX279)</f>
        <v>2429373.3213333334</v>
      </c>
      <c r="L130" s="87">
        <f>+SUM([1]DataEx!EY279)</f>
        <v>2429373.3213333334</v>
      </c>
      <c r="M130" s="87">
        <f>+SUM([1]DataEx!EZ279)</f>
        <v>3644059.9819999994</v>
      </c>
      <c r="N130" s="87">
        <f>+SUM([1]DataEx!FA279)</f>
        <v>3644059.9819999994</v>
      </c>
      <c r="O130" s="87">
        <f>+SUM([1]DataEx!FB279)</f>
        <v>4454463.4019999988</v>
      </c>
      <c r="P130" s="87">
        <f>+SUM([1]DataEx!FC279)</f>
        <v>4454463.4019999988</v>
      </c>
      <c r="Q130" s="87">
        <f>+SUM([1]DataEx!FD279)</f>
        <v>4454463.4019999988</v>
      </c>
      <c r="R130" s="87">
        <f>+SUM([1]DataEx!FE279)</f>
        <v>4454463.4019999988</v>
      </c>
      <c r="S130" s="419">
        <f t="shared" si="21"/>
        <v>39682213.5</v>
      </c>
      <c r="T130" s="432">
        <f t="shared" si="22"/>
        <v>8.5097806623448194E-3</v>
      </c>
    </row>
    <row r="131" spans="1:20">
      <c r="A131" s="116" t="str">
        <f t="shared" si="18"/>
        <v>414p</v>
      </c>
      <c r="B131" s="551" t="str">
        <f>+VLOOKUP(LEFT($A131,LEN(A131)-1)*1,[1]Master!$D$27:$G$225,4,FALSE)</f>
        <v>Rashodi za usluge</v>
      </c>
      <c r="C131" s="552"/>
      <c r="D131" s="552"/>
      <c r="E131" s="552"/>
      <c r="F131" s="552"/>
      <c r="G131" s="87">
        <f>+SUM([1]DataEx!ET286)</f>
        <v>3986420.5893333331</v>
      </c>
      <c r="H131" s="87">
        <f>+SUM([1]DataEx!EU286)</f>
        <v>3986420.5893333331</v>
      </c>
      <c r="I131" s="87">
        <f>+SUM([1]DataEx!EV286)</f>
        <v>3986420.5893333331</v>
      </c>
      <c r="J131" s="87">
        <f>+SUM([1]DataEx!EW286)</f>
        <v>4097531.7004444432</v>
      </c>
      <c r="K131" s="87">
        <f>+SUM([1]DataEx!EX286)</f>
        <v>4097531.7004444432</v>
      </c>
      <c r="L131" s="87">
        <f>+SUM([1]DataEx!EY286)</f>
        <v>4097531.7004444432</v>
      </c>
      <c r="M131" s="87">
        <f>+SUM([1]DataEx!EZ286)</f>
        <v>6090741.9951111097</v>
      </c>
      <c r="N131" s="87">
        <f>+SUM([1]DataEx!FA286)</f>
        <v>6090741.9951111097</v>
      </c>
      <c r="O131" s="87">
        <f>+SUM([1]DataEx!FB286)</f>
        <v>5577148.0201111175</v>
      </c>
      <c r="P131" s="87">
        <f>+SUM([1]DataEx!FC286)</f>
        <v>5577148.0201111175</v>
      </c>
      <c r="Q131" s="87">
        <f>+SUM([1]DataEx!FD286)</f>
        <v>5577148.0201111175</v>
      </c>
      <c r="R131" s="87">
        <f>+SUM([1]DataEx!FE286)</f>
        <v>5577148.0201111175</v>
      </c>
      <c r="S131" s="419">
        <f t="shared" si="21"/>
        <v>58741932.939999998</v>
      </c>
      <c r="T131" s="432">
        <f t="shared" si="22"/>
        <v>1.2597103863713857E-2</v>
      </c>
    </row>
    <row r="132" spans="1:20">
      <c r="A132" s="116" t="str">
        <f t="shared" si="18"/>
        <v>415p</v>
      </c>
      <c r="B132" s="551" t="str">
        <f>+VLOOKUP(LEFT($A132,LEN(A132)-1)*1,[1]Master!$D$27:$G$225,4,FALSE)</f>
        <v>Rashodi za tekuće održavanje</v>
      </c>
      <c r="C132" s="552"/>
      <c r="D132" s="552"/>
      <c r="E132" s="552"/>
      <c r="F132" s="552"/>
      <c r="G132" s="87">
        <f>+SUM([1]DataEx!ET296)</f>
        <v>1860319.3983333334</v>
      </c>
      <c r="H132" s="87">
        <f>+SUM([1]DataEx!EU296)</f>
        <v>1860319.3983333334</v>
      </c>
      <c r="I132" s="87">
        <f>+SUM([1]DataEx!EV296)</f>
        <v>1860319.3983333334</v>
      </c>
      <c r="J132" s="87">
        <f>+SUM([1]DataEx!EW296)</f>
        <v>1860319.3983333334</v>
      </c>
      <c r="K132" s="87">
        <f>+SUM([1]DataEx!EX296)</f>
        <v>1860319.3983333334</v>
      </c>
      <c r="L132" s="87">
        <f>+SUM([1]DataEx!EY296)</f>
        <v>1860319.3983333334</v>
      </c>
      <c r="M132" s="87">
        <f>+SUM([1]DataEx!EZ296)</f>
        <v>1860319.3983333334</v>
      </c>
      <c r="N132" s="87">
        <f>+SUM([1]DataEx!FA296)</f>
        <v>1860319.3983333334</v>
      </c>
      <c r="O132" s="87">
        <f>+SUM([1]DataEx!FB296)</f>
        <v>1850732.9058333328</v>
      </c>
      <c r="P132" s="87">
        <f>+SUM([1]DataEx!FC296)</f>
        <v>1850732.9058333328</v>
      </c>
      <c r="Q132" s="87">
        <f>+SUM([1]DataEx!FD296)</f>
        <v>1850732.9058333328</v>
      </c>
      <c r="R132" s="87">
        <f>+SUM([1]DataEx!FE296)</f>
        <v>1850732.9058333328</v>
      </c>
      <c r="S132" s="419">
        <f t="shared" si="21"/>
        <v>22285486.810000002</v>
      </c>
      <c r="T132" s="432">
        <f t="shared" si="22"/>
        <v>4.7790833217173879E-3</v>
      </c>
    </row>
    <row r="133" spans="1:20">
      <c r="A133" s="116" t="str">
        <f t="shared" si="18"/>
        <v>416p</v>
      </c>
      <c r="B133" s="551" t="str">
        <f>+VLOOKUP(LEFT($A133,LEN(A133)-1)*1,[1]Master!$D$27:$G$225,4,FALSE)</f>
        <v>Kamate</v>
      </c>
      <c r="C133" s="552"/>
      <c r="D133" s="552"/>
      <c r="E133" s="552"/>
      <c r="F133" s="552"/>
      <c r="G133" s="87">
        <f>+SUM([1]DataEx!ET300)</f>
        <v>7122725</v>
      </c>
      <c r="H133" s="87">
        <f>+SUM([1]DataEx!EU300)</f>
        <v>7122725</v>
      </c>
      <c r="I133" s="87">
        <f>+SUM([1]DataEx!EV300)</f>
        <v>7122725</v>
      </c>
      <c r="J133" s="87">
        <f>+SUM([1]DataEx!EW300)</f>
        <v>7122725</v>
      </c>
      <c r="K133" s="87">
        <f>+SUM([1]DataEx!EX300)</f>
        <v>7122725</v>
      </c>
      <c r="L133" s="87">
        <f>+SUM([1]DataEx!EY300)</f>
        <v>7122725</v>
      </c>
      <c r="M133" s="87">
        <f>+SUM([1]DataEx!EZ300)</f>
        <v>7122725</v>
      </c>
      <c r="N133" s="87">
        <f>+SUM([1]DataEx!FA300)</f>
        <v>7122725</v>
      </c>
      <c r="O133" s="87">
        <f>+SUM([1]DataEx!FB300)</f>
        <v>7615225</v>
      </c>
      <c r="P133" s="87">
        <f>+SUM([1]DataEx!FC300)</f>
        <v>7615225</v>
      </c>
      <c r="Q133" s="87">
        <f>+SUM([1]DataEx!FD300)</f>
        <v>7615225</v>
      </c>
      <c r="R133" s="87">
        <f>+SUM([1]DataEx!FE300)</f>
        <v>7615225</v>
      </c>
      <c r="S133" s="419">
        <f t="shared" si="21"/>
        <v>87442700</v>
      </c>
      <c r="T133" s="432">
        <f t="shared" si="22"/>
        <v>1.8751932714721656E-2</v>
      </c>
    </row>
    <row r="134" spans="1:20">
      <c r="A134" s="116" t="str">
        <f t="shared" si="18"/>
        <v>417p</v>
      </c>
      <c r="B134" s="551" t="str">
        <f>+VLOOKUP(LEFT($A134,LEN(A134)-1)*1,[1]Master!$D$27:$G$225,4,FALSE)</f>
        <v>Renta</v>
      </c>
      <c r="C134" s="552"/>
      <c r="D134" s="552"/>
      <c r="E134" s="552"/>
      <c r="F134" s="552"/>
      <c r="G134" s="87">
        <f>+SUM([1]DataEx!ET303)</f>
        <v>800010.93333333347</v>
      </c>
      <c r="H134" s="87">
        <f>+SUM([1]DataEx!EU303)</f>
        <v>800010.93333333347</v>
      </c>
      <c r="I134" s="87">
        <f>+SUM([1]DataEx!EV303)</f>
        <v>800010.93333333347</v>
      </c>
      <c r="J134" s="87">
        <f>+SUM([1]DataEx!EW303)</f>
        <v>800010.93333333347</v>
      </c>
      <c r="K134" s="87">
        <f>+SUM([1]DataEx!EX303)</f>
        <v>800010.93333333347</v>
      </c>
      <c r="L134" s="87">
        <f>+SUM([1]DataEx!EY303)</f>
        <v>800010.93333333347</v>
      </c>
      <c r="M134" s="87">
        <f>+SUM([1]DataEx!EZ303)</f>
        <v>800010.93333333347</v>
      </c>
      <c r="N134" s="87">
        <f>+SUM([1]DataEx!FA303)</f>
        <v>800010.93333333347</v>
      </c>
      <c r="O134" s="87">
        <f>+SUM([1]DataEx!FB303)</f>
        <v>986109.29833333322</v>
      </c>
      <c r="P134" s="87">
        <f>+SUM([1]DataEx!FC303)</f>
        <v>986109.29833333322</v>
      </c>
      <c r="Q134" s="87">
        <f>+SUM([1]DataEx!FD303)</f>
        <v>986109.29833333322</v>
      </c>
      <c r="R134" s="87">
        <f>+SUM([1]DataEx!FE303)</f>
        <v>986109.29833333322</v>
      </c>
      <c r="S134" s="419">
        <f t="shared" si="21"/>
        <v>10344524.66</v>
      </c>
      <c r="T134" s="432">
        <f t="shared" si="22"/>
        <v>2.2183650595201079E-3</v>
      </c>
    </row>
    <row r="135" spans="1:20">
      <c r="A135" s="116" t="str">
        <f t="shared" si="18"/>
        <v>418p</v>
      </c>
      <c r="B135" s="551" t="str">
        <f>+VLOOKUP(LEFT($A135,LEN(A135)-1)*1,[1]Master!$D$27:$G$225,4,FALSE)</f>
        <v>Subvencije</v>
      </c>
      <c r="C135" s="552"/>
      <c r="D135" s="552"/>
      <c r="E135" s="552"/>
      <c r="F135" s="552"/>
      <c r="G135" s="87">
        <f>+SUM([1]DataEx!ET307)</f>
        <v>2250983.3333333335</v>
      </c>
      <c r="H135" s="87">
        <f>+SUM([1]DataEx!EU307)</f>
        <v>2250983.3333333335</v>
      </c>
      <c r="I135" s="87">
        <f>+SUM([1]DataEx!EV307)</f>
        <v>2250983.3333333335</v>
      </c>
      <c r="J135" s="87">
        <f>+SUM([1]DataEx!EW307)</f>
        <v>2250983.3333333335</v>
      </c>
      <c r="K135" s="87">
        <f>+SUM([1]DataEx!EX307)</f>
        <v>2250983.3333333335</v>
      </c>
      <c r="L135" s="87">
        <f>+SUM([1]DataEx!EY307)</f>
        <v>2250983.3333333335</v>
      </c>
      <c r="M135" s="87">
        <f>+SUM([1]DataEx!EZ307)</f>
        <v>2250983.3333333335</v>
      </c>
      <c r="N135" s="87">
        <f>+SUM([1]DataEx!FA307)</f>
        <v>2250983.3333333335</v>
      </c>
      <c r="O135" s="87">
        <f>+SUM([1]DataEx!FB307)</f>
        <v>2180983.3333333344</v>
      </c>
      <c r="P135" s="87">
        <f>+SUM([1]DataEx!FC307)</f>
        <v>2180983.3333333344</v>
      </c>
      <c r="Q135" s="87">
        <f>+SUM([1]DataEx!FD307)</f>
        <v>2180983.3333333344</v>
      </c>
      <c r="R135" s="87">
        <f>+SUM([1]DataEx!FE307)</f>
        <v>2180983.3333333344</v>
      </c>
      <c r="S135" s="419">
        <f t="shared" si="21"/>
        <v>26731800.000000011</v>
      </c>
      <c r="T135" s="432">
        <f t="shared" si="22"/>
        <v>5.7325873394050804E-3</v>
      </c>
    </row>
    <row r="136" spans="1:20">
      <c r="A136" s="116" t="str">
        <f t="shared" si="18"/>
        <v>419p</v>
      </c>
      <c r="B136" s="551" t="str">
        <f>+VLOOKUP(LEFT($A136,LEN(A136)-1)*1,[1]Master!$D$27:$G$225,4,FALSE)</f>
        <v>Ostali izdaci</v>
      </c>
      <c r="C136" s="552"/>
      <c r="D136" s="552"/>
      <c r="E136" s="552"/>
      <c r="F136" s="552"/>
      <c r="G136" s="87">
        <f>+SUM([1]DataEx!ET311)</f>
        <v>2581823.9339999999</v>
      </c>
      <c r="H136" s="87">
        <f>+SUM([1]DataEx!EU311)</f>
        <v>2581823.9339999999</v>
      </c>
      <c r="I136" s="87">
        <f>+SUM([1]DataEx!EV311)</f>
        <v>2581823.9339999999</v>
      </c>
      <c r="J136" s="87">
        <f>+SUM([1]DataEx!EW311)</f>
        <v>2696268.3784444444</v>
      </c>
      <c r="K136" s="87">
        <f>+SUM([1]DataEx!EX311)</f>
        <v>2696268.3784444444</v>
      </c>
      <c r="L136" s="87">
        <f>+SUM([1]DataEx!EY311)</f>
        <v>2696268.3784444444</v>
      </c>
      <c r="M136" s="87">
        <f>+SUM([1]DataEx!EZ311)</f>
        <v>3987180.345444445</v>
      </c>
      <c r="N136" s="87">
        <f>+SUM([1]DataEx!FA311)</f>
        <v>3987180.345444445</v>
      </c>
      <c r="O136" s="87">
        <f>+SUM([1]DataEx!FB311)</f>
        <v>3877323.0754444436</v>
      </c>
      <c r="P136" s="87">
        <f>+SUM([1]DataEx!FC311)</f>
        <v>3877323.0754444436</v>
      </c>
      <c r="Q136" s="87">
        <f>+SUM([1]DataEx!FD311)</f>
        <v>3877323.0754444436</v>
      </c>
      <c r="R136" s="87">
        <f>+SUM([1]DataEx!FE311)</f>
        <v>3877323.0754444436</v>
      </c>
      <c r="S136" s="419">
        <f t="shared" si="21"/>
        <v>39317929.93</v>
      </c>
      <c r="T136" s="432">
        <f t="shared" si="22"/>
        <v>8.4316606935684827E-3</v>
      </c>
    </row>
    <row r="137" spans="1:20">
      <c r="A137" s="116" t="str">
        <f t="shared" si="18"/>
        <v>440p</v>
      </c>
      <c r="B137" s="551" t="str">
        <f>+VLOOKUP(LEFT($A137,LEN(A137)-1)*1,[1]Master!$D$27:$G$225,4,FALSE)</f>
        <v>Kapitalni izdaci u tekućem budžetu</v>
      </c>
      <c r="C137" s="552"/>
      <c r="D137" s="552"/>
      <c r="E137" s="552"/>
      <c r="F137" s="552"/>
      <c r="G137" s="87">
        <f>+SUM([1]DataEx!ET369)</f>
        <v>3322124.294666667</v>
      </c>
      <c r="H137" s="87">
        <f>+SUM([1]DataEx!EU369)</f>
        <v>3322124.294666667</v>
      </c>
      <c r="I137" s="87">
        <f>+SUM([1]DataEx!EV369)</f>
        <v>3322124.294666667</v>
      </c>
      <c r="J137" s="87">
        <f>+SUM([1]DataEx!EW369)</f>
        <v>3322124.294666667</v>
      </c>
      <c r="K137" s="87">
        <f>+SUM([1]DataEx!EX369)</f>
        <v>3522124.2900000066</v>
      </c>
      <c r="L137" s="87">
        <f>+SUM([1]DataEx!EY369)</f>
        <v>3322124.294666667</v>
      </c>
      <c r="M137" s="87">
        <f>+SUM([1]DataEx!EZ369)</f>
        <v>4983186.4420000007</v>
      </c>
      <c r="N137" s="87">
        <f>+SUM([1]DataEx!FA369)</f>
        <v>4983186.4420000007</v>
      </c>
      <c r="O137" s="87">
        <f>+SUM([1]DataEx!FB369)</f>
        <v>5687111.6931666648</v>
      </c>
      <c r="P137" s="87">
        <f>+SUM([1]DataEx!FC369)</f>
        <v>5687111.6931666648</v>
      </c>
      <c r="Q137" s="87">
        <f>+SUM([1]DataEx!FD369)</f>
        <v>5687111.6931666601</v>
      </c>
      <c r="R137" s="87">
        <f>+SUM([1]DataEx!FE369)</f>
        <v>5687111.6931666601</v>
      </c>
      <c r="S137" s="419">
        <f t="shared" si="21"/>
        <v>52847565.419999987</v>
      </c>
      <c r="T137" s="432">
        <f t="shared" si="22"/>
        <v>1.1333067150175952E-2</v>
      </c>
    </row>
    <row r="138" spans="1:20">
      <c r="A138" s="116" t="str">
        <f t="shared" si="18"/>
        <v>42p</v>
      </c>
      <c r="B138" s="570" t="str">
        <f>+VLOOKUP(LEFT($A138,LEN(A138)-1)*1,[1]Master!$D$27:$G$225,4,FALSE)</f>
        <v>Transferi za socijalnu zaštitu</v>
      </c>
      <c r="C138" s="571"/>
      <c r="D138" s="571"/>
      <c r="E138" s="571"/>
      <c r="F138" s="571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20">
        <f t="shared" si="21"/>
        <v>558932773.86000013</v>
      </c>
      <c r="T138" s="433">
        <f t="shared" si="22"/>
        <v>0.11986214706859988</v>
      </c>
    </row>
    <row r="139" spans="1:20">
      <c r="A139" s="116" t="str">
        <f t="shared" si="18"/>
        <v>421p</v>
      </c>
      <c r="B139" s="551" t="str">
        <f>+VLOOKUP(LEFT($A139,LEN(A139)-1)*1,[1]Master!$D$27:$G$225,4,FALSE)</f>
        <v>Prava iz oblasti socijalne zaštite</v>
      </c>
      <c r="C139" s="552"/>
      <c r="D139" s="552"/>
      <c r="E139" s="552"/>
      <c r="F139" s="552"/>
      <c r="G139" s="87">
        <f>SUM([1]DataEx!ET322)</f>
        <v>6651000</v>
      </c>
      <c r="H139" s="87">
        <f>SUM([1]DataEx!EU322)</f>
        <v>6651000</v>
      </c>
      <c r="I139" s="87">
        <f>SUM([1]DataEx!EV322)</f>
        <v>6651000</v>
      </c>
      <c r="J139" s="87">
        <f>SUM([1]DataEx!EW322)</f>
        <v>6651000</v>
      </c>
      <c r="K139" s="87">
        <f>SUM([1]DataEx!EX322)</f>
        <v>6651000</v>
      </c>
      <c r="L139" s="87">
        <f>SUM([1]DataEx!EY322)</f>
        <v>6651000</v>
      </c>
      <c r="M139" s="87">
        <f>SUM([1]DataEx!EZ322)</f>
        <v>6651000</v>
      </c>
      <c r="N139" s="87">
        <f>SUM([1]DataEx!FA322)</f>
        <v>6651000</v>
      </c>
      <c r="O139" s="87">
        <f>SUM([1]DataEx!FB322)</f>
        <v>7394520.9774999991</v>
      </c>
      <c r="P139" s="87">
        <f>SUM([1]DataEx!FC322)</f>
        <v>7394520.9774999991</v>
      </c>
      <c r="Q139" s="87">
        <f>SUM([1]DataEx!FD322)</f>
        <v>7394520.9774999991</v>
      </c>
      <c r="R139" s="87">
        <f>SUM([1]DataEx!FE322)</f>
        <v>7394520.9774999991</v>
      </c>
      <c r="S139" s="419">
        <f t="shared" si="21"/>
        <v>82786083.909999996</v>
      </c>
      <c r="T139" s="432">
        <f t="shared" si="22"/>
        <v>1.7753329611226793E-2</v>
      </c>
    </row>
    <row r="140" spans="1:20">
      <c r="A140" s="116" t="str">
        <f t="shared" si="18"/>
        <v>422p</v>
      </c>
      <c r="B140" s="551" t="str">
        <f>+VLOOKUP(LEFT($A140,LEN(A140)-1)*1,[1]Master!$D$27:$G$225,4,FALSE)</f>
        <v>Sredstva za tehnološke viškove</v>
      </c>
      <c r="C140" s="552"/>
      <c r="D140" s="552"/>
      <c r="E140" s="552"/>
      <c r="F140" s="552"/>
      <c r="G140" s="87">
        <f>SUM([1]DataEx!ET330)</f>
        <v>1699899.96</v>
      </c>
      <c r="H140" s="87">
        <f>SUM([1]DataEx!EU330)</f>
        <v>1699899.96</v>
      </c>
      <c r="I140" s="87">
        <f>SUM([1]DataEx!EV330)</f>
        <v>1699899.96</v>
      </c>
      <c r="J140" s="87">
        <f>SUM([1]DataEx!EW330)</f>
        <v>1699899.96</v>
      </c>
      <c r="K140" s="87">
        <f>SUM([1]DataEx!EX330)</f>
        <v>1699899.96</v>
      </c>
      <c r="L140" s="87">
        <f>SUM([1]DataEx!EY330)</f>
        <v>1699899.96</v>
      </c>
      <c r="M140" s="87">
        <f>SUM([1]DataEx!EZ330)</f>
        <v>1699899.96</v>
      </c>
      <c r="N140" s="87">
        <f>SUM([1]DataEx!FA330)</f>
        <v>1699899.96</v>
      </c>
      <c r="O140" s="87">
        <f>SUM([1]DataEx!FB330)</f>
        <v>924899.9599999981</v>
      </c>
      <c r="P140" s="87">
        <f>SUM([1]DataEx!FC330)</f>
        <v>924899.9599999981</v>
      </c>
      <c r="Q140" s="87">
        <f>SUM([1]DataEx!FD330)</f>
        <v>924899.9599999981</v>
      </c>
      <c r="R140" s="87">
        <f>SUM([1]DataEx!FE330)</f>
        <v>924899.9599999981</v>
      </c>
      <c r="S140" s="419">
        <f t="shared" si="21"/>
        <v>17298799.519999992</v>
      </c>
      <c r="T140" s="432">
        <f t="shared" si="22"/>
        <v>3.7096970318219718E-3</v>
      </c>
    </row>
    <row r="141" spans="1:20">
      <c r="A141" s="116" t="str">
        <f t="shared" si="18"/>
        <v>423p</v>
      </c>
      <c r="B141" s="551" t="str">
        <f>+VLOOKUP(LEFT($A141,LEN(A141)-1)*1,[1]Master!$D$27:$G$225,4,FALSE)</f>
        <v>Prava iz oblasti penzijskog i invalidskog osiguranja</v>
      </c>
      <c r="C141" s="552"/>
      <c r="D141" s="552"/>
      <c r="E141" s="552"/>
      <c r="F141" s="552"/>
      <c r="G141" s="87">
        <f>SUM([1]DataEx!ET336)</f>
        <v>35472732.535833336</v>
      </c>
      <c r="H141" s="87">
        <f>SUM([1]DataEx!EU336)</f>
        <v>35472732.535833336</v>
      </c>
      <c r="I141" s="87">
        <f>SUM([1]DataEx!EV336)</f>
        <v>35472732.535833336</v>
      </c>
      <c r="J141" s="87">
        <f>SUM([1]DataEx!EW336)</f>
        <v>35472732.535833336</v>
      </c>
      <c r="K141" s="87">
        <f>SUM([1]DataEx!EX336)</f>
        <v>35472732.535833336</v>
      </c>
      <c r="L141" s="87">
        <f>SUM([1]DataEx!EY336)</f>
        <v>35472732.535833336</v>
      </c>
      <c r="M141" s="87">
        <f>SUM([1]DataEx!EZ336)</f>
        <v>35472732.535833336</v>
      </c>
      <c r="N141" s="87">
        <f>SUM([1]DataEx!FA336)</f>
        <v>35472732.535833336</v>
      </c>
      <c r="O141" s="87">
        <f>SUM([1]DataEx!FB336)</f>
        <v>35472732.535833336</v>
      </c>
      <c r="P141" s="87">
        <f>SUM([1]DataEx!FC336)</f>
        <v>35472732.535833336</v>
      </c>
      <c r="Q141" s="87">
        <f>SUM([1]DataEx!FD336)</f>
        <v>35472732.535833336</v>
      </c>
      <c r="R141" s="87">
        <f>SUM([1]DataEx!FE336)</f>
        <v>35472732.535833336</v>
      </c>
      <c r="S141" s="419">
        <f t="shared" si="21"/>
        <v>425672790.43000013</v>
      </c>
      <c r="T141" s="432">
        <f t="shared" si="22"/>
        <v>9.1284778770911415E-2</v>
      </c>
    </row>
    <row r="142" spans="1:20">
      <c r="A142" s="116" t="str">
        <f t="shared" si="18"/>
        <v>424p</v>
      </c>
      <c r="B142" s="551" t="str">
        <f>+VLOOKUP(LEFT($A142,LEN(A142)-1)*1,[1]Master!$D$27:$G$225,4,FALSE)</f>
        <v>Ostala prava iz oblasti zdravstvene zaštite</v>
      </c>
      <c r="C142" s="552"/>
      <c r="D142" s="552"/>
      <c r="E142" s="552"/>
      <c r="F142" s="552"/>
      <c r="G142" s="87">
        <f>SUM([1]DataEx!ET344)</f>
        <v>1375008.3333333333</v>
      </c>
      <c r="H142" s="87">
        <f>SUM([1]DataEx!EU344)</f>
        <v>1375008.3333333333</v>
      </c>
      <c r="I142" s="87">
        <f>SUM([1]DataEx!EV344)</f>
        <v>1375008.3333333333</v>
      </c>
      <c r="J142" s="87">
        <f>SUM([1]DataEx!EW344)</f>
        <v>1375008.3333333333</v>
      </c>
      <c r="K142" s="87">
        <f>SUM([1]DataEx!EX344)</f>
        <v>1375008.3333333333</v>
      </c>
      <c r="L142" s="87">
        <f>SUM([1]DataEx!EY344)</f>
        <v>1375008.3333333333</v>
      </c>
      <c r="M142" s="87">
        <f>SUM([1]DataEx!EZ344)</f>
        <v>1375008.3333333333</v>
      </c>
      <c r="N142" s="87">
        <f>SUM([1]DataEx!FA344)</f>
        <v>1375008.3333333333</v>
      </c>
      <c r="O142" s="87">
        <f>SUM([1]DataEx!FB344)</f>
        <v>2000008.3333333328</v>
      </c>
      <c r="P142" s="87">
        <f>SUM([1]DataEx!FC344)</f>
        <v>2000008.3333333328</v>
      </c>
      <c r="Q142" s="87">
        <f>SUM([1]DataEx!FD344)</f>
        <v>2000008.3333333328</v>
      </c>
      <c r="R142" s="87">
        <f>SUM([1]DataEx!FE344)</f>
        <v>2000008.3333333328</v>
      </c>
      <c r="S142" s="419">
        <f t="shared" si="21"/>
        <v>19000099.999999996</v>
      </c>
      <c r="T142" s="432">
        <f t="shared" si="22"/>
        <v>4.0745379176647433E-3</v>
      </c>
    </row>
    <row r="143" spans="1:20">
      <c r="A143" s="116" t="str">
        <f t="shared" si="18"/>
        <v>425p</v>
      </c>
      <c r="B143" s="551" t="str">
        <f>+VLOOKUP(LEFT($A143,LEN(A143)-1)*1,[1]Master!$D$27:$G$225,4,FALSE)</f>
        <v>Ostala prava iz zdravstvenog osiguranja</v>
      </c>
      <c r="C143" s="552"/>
      <c r="D143" s="552"/>
      <c r="E143" s="552"/>
      <c r="F143" s="552"/>
      <c r="G143" s="87">
        <f>SUM([1]DataEx!ET346)</f>
        <v>752083.33333333337</v>
      </c>
      <c r="H143" s="87">
        <f>SUM([1]DataEx!EU346)</f>
        <v>752083.33333333337</v>
      </c>
      <c r="I143" s="87">
        <f>SUM([1]DataEx!EV346)</f>
        <v>752083.33333333337</v>
      </c>
      <c r="J143" s="87">
        <f>SUM([1]DataEx!EW346)</f>
        <v>752083.33333333337</v>
      </c>
      <c r="K143" s="87">
        <f>SUM([1]DataEx!EX346)</f>
        <v>752083.33333333337</v>
      </c>
      <c r="L143" s="87">
        <f>SUM([1]DataEx!EY346)</f>
        <v>752083.33333333337</v>
      </c>
      <c r="M143" s="87">
        <f>SUM([1]DataEx!EZ346)</f>
        <v>752083.33333333337</v>
      </c>
      <c r="N143" s="87">
        <f>SUM([1]DataEx!FA346)</f>
        <v>752083.33333333337</v>
      </c>
      <c r="O143" s="87">
        <f>SUM([1]DataEx!FB346)</f>
        <v>2039583.333333334</v>
      </c>
      <c r="P143" s="87">
        <f>SUM([1]DataEx!FC346)</f>
        <v>2039583.333333334</v>
      </c>
      <c r="Q143" s="87">
        <f>SUM([1]DataEx!FD346)</f>
        <v>2039583.333333334</v>
      </c>
      <c r="R143" s="87">
        <f>SUM([1]DataEx!FE346)</f>
        <v>2039583.333333334</v>
      </c>
      <c r="S143" s="419">
        <f t="shared" si="21"/>
        <v>14175000.000000002</v>
      </c>
      <c r="T143" s="432">
        <f t="shared" si="22"/>
        <v>3.0398037369749509E-3</v>
      </c>
    </row>
    <row r="144" spans="1:20">
      <c r="A144" s="116" t="str">
        <f t="shared" si="18"/>
        <v>43p</v>
      </c>
      <c r="B144" s="576" t="str">
        <f>+VLOOKUP(LEFT($A144,LEN(A144)-1)*1,[1]Master!$D$27:$G$225,4,FALSE)</f>
        <v xml:space="preserve">Transferi institucijama, pojedincima, nevladinom i javnom sektoru </v>
      </c>
      <c r="C144" s="577"/>
      <c r="D144" s="577"/>
      <c r="E144" s="577"/>
      <c r="F144" s="577"/>
      <c r="G144" s="83">
        <f>SUM([1]DataEx!ET350)</f>
        <v>15295211.558333334</v>
      </c>
      <c r="H144" s="83">
        <f>SUM([1]DataEx!EU350)</f>
        <v>15295211.558333334</v>
      </c>
      <c r="I144" s="83">
        <f>SUM([1]DataEx!EV350)</f>
        <v>15295211.558333334</v>
      </c>
      <c r="J144" s="83">
        <f>SUM([1]DataEx!EW350)</f>
        <v>18161878.224999998</v>
      </c>
      <c r="K144" s="83">
        <f>SUM([1]DataEx!EX350)</f>
        <v>18161878.224999998</v>
      </c>
      <c r="L144" s="83">
        <f>SUM([1]DataEx!EY350)</f>
        <v>18161878.224999998</v>
      </c>
      <c r="M144" s="83">
        <f>SUM([1]DataEx!EZ350)</f>
        <v>15295211.558333334</v>
      </c>
      <c r="N144" s="83">
        <f>SUM([1]DataEx!FA350)</f>
        <v>15295211.558333334</v>
      </c>
      <c r="O144" s="83">
        <f>SUM([1]DataEx!FB350)</f>
        <v>18930636.555833336</v>
      </c>
      <c r="P144" s="83">
        <f>SUM([1]DataEx!FC350)</f>
        <v>18930636.555833336</v>
      </c>
      <c r="Q144" s="83">
        <f>SUM([1]DataEx!FD350)</f>
        <v>18930636.555833336</v>
      </c>
      <c r="R144" s="83">
        <f>SUM([1]DataEx!FE350)</f>
        <v>18930636.555833336</v>
      </c>
      <c r="S144" s="420">
        <f>+SUM(G144:R144)</f>
        <v>206684238.69</v>
      </c>
      <c r="T144" s="433">
        <f t="shared" si="22"/>
        <v>4.4323070274686745E-2</v>
      </c>
    </row>
    <row r="145" spans="1:20">
      <c r="A145" s="116" t="str">
        <f t="shared" si="18"/>
        <v>44p</v>
      </c>
      <c r="B145" s="576" t="str">
        <f>+VLOOKUP(LEFT($A145,LEN(A145)-1)*1,[1]Master!$D$27:$G$225,4,FALSE)</f>
        <v>Kapitalni budžet</v>
      </c>
      <c r="C145" s="577"/>
      <c r="D145" s="577"/>
      <c r="E145" s="577"/>
      <c r="F145" s="577"/>
      <c r="G145" s="83">
        <f>SUM([1]DataEx!ET368)</f>
        <v>21472083.333333332</v>
      </c>
      <c r="H145" s="83">
        <f>SUM([1]DataEx!EU368)</f>
        <v>21472083.333333332</v>
      </c>
      <c r="I145" s="83">
        <f>SUM([1]DataEx!EV368)</f>
        <v>21472083.333333332</v>
      </c>
      <c r="J145" s="83">
        <f>SUM([1]DataEx!EW368)</f>
        <v>21472083.333333332</v>
      </c>
      <c r="K145" s="83">
        <f>SUM([1]DataEx!EX368)</f>
        <v>21472083.333333332</v>
      </c>
      <c r="L145" s="83">
        <f>SUM([1]DataEx!EY368)</f>
        <v>21472083.333333332</v>
      </c>
      <c r="M145" s="83">
        <f>SUM([1]DataEx!EZ368)</f>
        <v>26990416.666666664</v>
      </c>
      <c r="N145" s="83">
        <f>SUM([1]DataEx!FA368)</f>
        <v>26990416.666666664</v>
      </c>
      <c r="O145" s="83">
        <f>SUM([1]DataEx!FB368)</f>
        <v>26315416.666666701</v>
      </c>
      <c r="P145" s="83">
        <f>SUM([1]DataEx!FC368)</f>
        <v>26315416.666666701</v>
      </c>
      <c r="Q145" s="83">
        <f>SUM([1]DataEx!FD368)</f>
        <v>26815416.670000002</v>
      </c>
      <c r="R145" s="83">
        <f>SUM([1]DataEx!FE368)</f>
        <v>26815416.66</v>
      </c>
      <c r="S145" s="420">
        <f t="shared" si="21"/>
        <v>289074999.99666673</v>
      </c>
      <c r="T145" s="433">
        <f t="shared" si="22"/>
        <v>6.1991623651209964E-2</v>
      </c>
    </row>
    <row r="146" spans="1:20">
      <c r="A146" s="116" t="str">
        <f t="shared" si="18"/>
        <v>451p</v>
      </c>
      <c r="B146" s="572" t="str">
        <f>+VLOOKUP(LEFT($A146,LEN(A146)-1)*1,[1]Master!$D$27:$G$225,4,FALSE)</f>
        <v>Pozajmice i krediti</v>
      </c>
      <c r="C146" s="573"/>
      <c r="D146" s="573"/>
      <c r="E146" s="573"/>
      <c r="F146" s="573"/>
      <c r="G146" s="87">
        <f>SUM([1]DataEx!ET379)</f>
        <v>239583.41666666666</v>
      </c>
      <c r="H146" s="87">
        <f>SUM([1]DataEx!EU379)</f>
        <v>239583.41666666666</v>
      </c>
      <c r="I146" s="87">
        <f>SUM([1]DataEx!EV379)</f>
        <v>239583.41666666666</v>
      </c>
      <c r="J146" s="87">
        <f>SUM([1]DataEx!EW379)</f>
        <v>239583.41666666666</v>
      </c>
      <c r="K146" s="87">
        <f>SUM([1]DataEx!EX379)</f>
        <v>239583.41666666666</v>
      </c>
      <c r="L146" s="87">
        <f>SUM([1]DataEx!EY379)</f>
        <v>239583.41666666666</v>
      </c>
      <c r="M146" s="87">
        <f>SUM([1]DataEx!EZ379)</f>
        <v>239583.41666666666</v>
      </c>
      <c r="N146" s="87">
        <f>SUM([1]DataEx!FA379)</f>
        <v>239583.41666666666</v>
      </c>
      <c r="O146" s="87">
        <f>SUM([1]DataEx!FB379)</f>
        <v>239583.41666666666</v>
      </c>
      <c r="P146" s="87">
        <f>SUM([1]DataEx!FC379)</f>
        <v>239583.41666666666</v>
      </c>
      <c r="Q146" s="87">
        <f>SUM([1]DataEx!FD379)</f>
        <v>239583.41666666666</v>
      </c>
      <c r="R146" s="87">
        <f>SUM([1]DataEx!FE379)</f>
        <v>239583.41666666666</v>
      </c>
      <c r="S146" s="419">
        <f t="shared" si="21"/>
        <v>2875000.9999999995</v>
      </c>
      <c r="T146" s="432">
        <f t="shared" si="22"/>
        <v>6.1653889125973314E-4</v>
      </c>
    </row>
    <row r="147" spans="1:20">
      <c r="A147" s="116" t="str">
        <f t="shared" si="18"/>
        <v>47p</v>
      </c>
      <c r="B147" s="572" t="str">
        <f>+VLOOKUP(LEFT($A147,LEN(A147)-1)*1,[1]Master!$D$27:$G$225,4,FALSE)</f>
        <v>Rezerve</v>
      </c>
      <c r="C147" s="573"/>
      <c r="D147" s="573"/>
      <c r="E147" s="573"/>
      <c r="F147" s="573"/>
      <c r="G147" s="87">
        <f>SUM([1]DataEx!ET394)</f>
        <v>830846.24800000002</v>
      </c>
      <c r="H147" s="87">
        <f>SUM([1]DataEx!EU394)</f>
        <v>830846.24800000002</v>
      </c>
      <c r="I147" s="87">
        <f>SUM([1]DataEx!EV394)</f>
        <v>830846.24800000002</v>
      </c>
      <c r="J147" s="87">
        <f>SUM([1]DataEx!EW394)</f>
        <v>949846.13199999998</v>
      </c>
      <c r="K147" s="87">
        <f>SUM([1]DataEx!EX394)</f>
        <v>1306845.784</v>
      </c>
      <c r="L147" s="87">
        <f>SUM([1]DataEx!EY394)</f>
        <v>830846.24800000002</v>
      </c>
      <c r="M147" s="87">
        <f>SUM([1]DataEx!EZ394)</f>
        <v>1246269.3720000002</v>
      </c>
      <c r="N147" s="87">
        <f>SUM([1]DataEx!FA394)</f>
        <v>1246269.3720000002</v>
      </c>
      <c r="O147" s="87">
        <f>SUM([1]DataEx!FB394)</f>
        <v>5393218.1470000008</v>
      </c>
      <c r="P147" s="87">
        <f>SUM([1]DataEx!FC394)</f>
        <v>5393218.1470000008</v>
      </c>
      <c r="Q147" s="87">
        <f>SUM([1]DataEx!FD394)</f>
        <v>5393218.1470000008</v>
      </c>
      <c r="R147" s="87">
        <f>SUM([1]DataEx!FE394)</f>
        <v>5393218.1470000008</v>
      </c>
      <c r="S147" s="419">
        <f t="shared" si="21"/>
        <v>29645488.240000002</v>
      </c>
      <c r="T147" s="432">
        <f t="shared" si="22"/>
        <v>6.3574226410157992E-3</v>
      </c>
    </row>
    <row r="148" spans="1:20">
      <c r="A148" s="116" t="str">
        <f t="shared" si="18"/>
        <v>462p</v>
      </c>
      <c r="B148" s="572" t="str">
        <f>+VLOOKUP(LEFT($A148,LEN(A148)-1)*1,[1]Master!$D$27:$G$225,4,FALSE)</f>
        <v>Otplata garancija</v>
      </c>
      <c r="C148" s="573"/>
      <c r="D148" s="573"/>
      <c r="E148" s="573"/>
      <c r="F148" s="573"/>
      <c r="G148" s="87">
        <f>SUM([1]DataEx!ET381)</f>
        <v>0</v>
      </c>
      <c r="H148" s="87">
        <f>SUM([1]DataEx!EU381)</f>
        <v>0</v>
      </c>
      <c r="I148" s="87">
        <f>SUM([1]DataEx!EV381)</f>
        <v>0</v>
      </c>
      <c r="J148" s="87">
        <f>SUM([1]DataEx!EW381)</f>
        <v>0</v>
      </c>
      <c r="K148" s="87">
        <f>SUM([1]DataEx!EX381)</f>
        <v>0</v>
      </c>
      <c r="L148" s="87">
        <f>SUM([1]DataEx!EY381)</f>
        <v>0</v>
      </c>
      <c r="M148" s="87">
        <f>SUM([1]DataEx!EZ381)</f>
        <v>0</v>
      </c>
      <c r="N148" s="87">
        <f>SUM([1]DataEx!FA381)</f>
        <v>0</v>
      </c>
      <c r="O148" s="87">
        <f>SUM([1]DataEx!FB381)</f>
        <v>0</v>
      </c>
      <c r="P148" s="87">
        <f>SUM([1]DataEx!FC381)</f>
        <v>0</v>
      </c>
      <c r="Q148" s="87">
        <f>SUM([1]DataEx!FD381)</f>
        <v>0</v>
      </c>
      <c r="R148" s="87">
        <f>SUM([1]DataEx!FE381)</f>
        <v>0</v>
      </c>
      <c r="S148" s="419">
        <f t="shared" si="21"/>
        <v>0</v>
      </c>
      <c r="T148" s="432">
        <f t="shared" si="22"/>
        <v>0</v>
      </c>
    </row>
    <row r="149" spans="1:20" ht="13.5" thickBot="1">
      <c r="A149" s="116"/>
      <c r="B149" s="385" t="s">
        <v>688</v>
      </c>
      <c r="C149" s="386"/>
      <c r="D149" s="386"/>
      <c r="E149" s="386"/>
      <c r="F149" s="386"/>
      <c r="G149" s="87">
        <f>SUM([1]DataEx!ET382)</f>
        <v>0</v>
      </c>
      <c r="H149" s="87">
        <f>SUM([1]DataEx!EU382)</f>
        <v>0</v>
      </c>
      <c r="I149" s="87">
        <f>SUM([1]DataEx!EV382)</f>
        <v>0</v>
      </c>
      <c r="J149" s="87">
        <f>SUM([1]DataEx!EW382)</f>
        <v>0</v>
      </c>
      <c r="K149" s="87">
        <f>SUM([1]DataEx!EX382)</f>
        <v>0</v>
      </c>
      <c r="L149" s="87">
        <f>SUM([1]DataEx!EY382)</f>
        <v>0</v>
      </c>
      <c r="M149" s="87">
        <f>SUM([1]DataEx!EZ382)</f>
        <v>0</v>
      </c>
      <c r="N149" s="87">
        <f>SUM([1]DataEx!FA382)</f>
        <v>0</v>
      </c>
      <c r="O149" s="87">
        <f>SUM([1]DataEx!FB382)</f>
        <v>0</v>
      </c>
      <c r="P149" s="87">
        <f>SUM([1]DataEx!FC382)</f>
        <v>0</v>
      </c>
      <c r="Q149" s="87">
        <f>SUM([1]DataEx!FD382)</f>
        <v>0</v>
      </c>
      <c r="R149" s="87">
        <f>SUM([1]DataEx!FE382)</f>
        <v>0</v>
      </c>
      <c r="S149" s="410">
        <f>SUM(G149:R149)</f>
        <v>0</v>
      </c>
      <c r="T149" s="395">
        <f t="shared" si="22"/>
        <v>0</v>
      </c>
    </row>
    <row r="150" spans="1:20" ht="13.5" thickBot="1">
      <c r="A150" s="117" t="str">
        <f>+CONCATENATE(A55,"p")</f>
        <v>1000p</v>
      </c>
      <c r="B150" s="574" t="str">
        <f>+VLOOKUP(LEFT($A150,LEN(A150)-1)*1,[1]Master!$D$27:$G$225,4,FALSE)</f>
        <v>Suficit / deficit</v>
      </c>
      <c r="C150" s="575"/>
      <c r="D150" s="575"/>
      <c r="E150" s="575"/>
      <c r="F150" s="575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25">
        <f t="shared" si="21"/>
        <v>-142839853.56245428</v>
      </c>
      <c r="T150" s="438">
        <f t="shared" si="22"/>
        <v>-3.0631754543076064E-2</v>
      </c>
    </row>
    <row r="151" spans="1:20" ht="13.5" thickBot="1">
      <c r="A151" s="117" t="str">
        <f>+CONCATENATE(A57,"p")</f>
        <v>1001p</v>
      </c>
      <c r="B151" s="580" t="str">
        <f>+VLOOKUP(LEFT($A151,LEN(A151)-1)*1,[1]Master!$D$27:$G$225,4,FALSE)</f>
        <v>Primarni bilans</v>
      </c>
      <c r="C151" s="581"/>
      <c r="D151" s="581"/>
      <c r="E151" s="581"/>
      <c r="F151" s="581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25">
        <f t="shared" si="21"/>
        <v>-55397153.562454268</v>
      </c>
      <c r="T151" s="438">
        <f t="shared" si="22"/>
        <v>-1.1879821828354403E-2</v>
      </c>
    </row>
    <row r="152" spans="1:20">
      <c r="A152" s="117" t="str">
        <f>+CONCATENATE(A58,"p")</f>
        <v>46p</v>
      </c>
      <c r="B152" s="570" t="str">
        <f>+VLOOKUP(LEFT($A152,LEN(A152)-1)*1,[1]Master!$D$27:$G$225,4,FALSE)</f>
        <v>Otplata dugova</v>
      </c>
      <c r="C152" s="571"/>
      <c r="D152" s="571"/>
      <c r="E152" s="571"/>
      <c r="F152" s="571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26">
        <f t="shared" si="21"/>
        <v>542432774.80999994</v>
      </c>
      <c r="T152" s="439">
        <f t="shared" si="22"/>
        <v>0.11632375138801619</v>
      </c>
    </row>
    <row r="153" spans="1:20">
      <c r="A153" s="117" t="str">
        <f>+CONCATENATE(A59,"p")</f>
        <v>4611p</v>
      </c>
      <c r="B153" s="578" t="str">
        <f>+VLOOKUP(LEFT($A153,LEN(A153)-1)*1,[1]Master!$D$27:$G$225,4,FALSE)</f>
        <v>Otplata hartija od vrijednosti i kredita rezidentima</v>
      </c>
      <c r="C153" s="579"/>
      <c r="D153" s="579"/>
      <c r="E153" s="579"/>
      <c r="F153" s="579"/>
      <c r="G153" s="96">
        <f>SUM([1]DataEx!ET388)</f>
        <v>116701.86</v>
      </c>
      <c r="H153" s="96">
        <f>SUM([1]DataEx!EU388)</f>
        <v>867332.36</v>
      </c>
      <c r="I153" s="96">
        <f>SUM([1]DataEx!EV388)</f>
        <v>7801367.0199999996</v>
      </c>
      <c r="J153" s="96">
        <f>SUM([1]DataEx!EW388)</f>
        <v>4481623.79</v>
      </c>
      <c r="K153" s="96">
        <f>SUM([1]DataEx!EX388)</f>
        <v>2831467.37</v>
      </c>
      <c r="L153" s="96">
        <f>SUM([1]DataEx!EY388)</f>
        <v>7170000.0800000001</v>
      </c>
      <c r="M153" s="96">
        <f>SUM([1]DataEx!EZ388)</f>
        <v>82322.3</v>
      </c>
      <c r="N153" s="96">
        <f>SUM([1]DataEx!FA388)</f>
        <v>10832753.109999999</v>
      </c>
      <c r="O153" s="96">
        <f>SUM([1]DataEx!FB388)</f>
        <v>1958366.01</v>
      </c>
      <c r="P153" s="96">
        <f>SUM([1]DataEx!FC388)</f>
        <v>1510132.11</v>
      </c>
      <c r="Q153" s="96">
        <f>SUM([1]DataEx!FD388)</f>
        <v>834059.15</v>
      </c>
      <c r="R153" s="96">
        <f>SUM([1]DataEx!FE388)</f>
        <v>12202154.65</v>
      </c>
      <c r="S153" s="424">
        <f t="shared" si="21"/>
        <v>50688279.809999995</v>
      </c>
      <c r="T153" s="437">
        <f t="shared" si="22"/>
        <v>1.0870012161359429E-2</v>
      </c>
    </row>
    <row r="154" spans="1:20">
      <c r="A154" s="117" t="str">
        <f>+CONCATENATE(A60,"p")</f>
        <v>4612p</v>
      </c>
      <c r="B154" s="572" t="str">
        <f>+VLOOKUP(LEFT($A154,LEN(A154)-1)*1,[1]Master!$D$27:$G$225,4,FALSE)</f>
        <v>Otplata hartija od vrijednosti i kredita nerezidentima</v>
      </c>
      <c r="C154" s="573"/>
      <c r="D154" s="573"/>
      <c r="E154" s="573"/>
      <c r="F154" s="573"/>
      <c r="G154" s="96">
        <f>SUM([1]DataEx!ET389)</f>
        <v>2071825.5645770216</v>
      </c>
      <c r="H154" s="96">
        <f>SUM([1]DataEx!EU389)</f>
        <v>2862393.2253735214</v>
      </c>
      <c r="I154" s="96">
        <f>SUM([1]DataEx!EV389)</f>
        <v>12467636.918240691</v>
      </c>
      <c r="J154" s="96">
        <f>SUM([1]DataEx!EW389)</f>
        <v>17326274.372907523</v>
      </c>
      <c r="K154" s="96">
        <f>SUM([1]DataEx!EX389)</f>
        <v>15150457.606090657</v>
      </c>
      <c r="L154" s="96">
        <f>SUM([1]DataEx!EY389)</f>
        <v>8947929.7645770218</v>
      </c>
      <c r="M154" s="96">
        <f>SUM([1]DataEx!EZ389)</f>
        <v>2071825.5545770216</v>
      </c>
      <c r="N154" s="96">
        <f>SUM([1]DataEx!FA389)</f>
        <v>2989936.9753735219</v>
      </c>
      <c r="O154" s="96">
        <f>SUM([1]DataEx!FB389)</f>
        <v>16625761.232895471</v>
      </c>
      <c r="P154" s="96">
        <f>SUM([1]DataEx!FC389)</f>
        <v>4165314.0029075216</v>
      </c>
      <c r="Q154" s="96">
        <f>SUM([1]DataEx!FD389)</f>
        <v>6972714.957903021</v>
      </c>
      <c r="R154" s="96">
        <f>SUM([1]DataEx!FE389)</f>
        <v>369847929.82457697</v>
      </c>
      <c r="S154" s="424">
        <f t="shared" si="21"/>
        <v>461500000</v>
      </c>
      <c r="T154" s="437">
        <f t="shared" si="22"/>
        <v>9.8967860642958705E-2</v>
      </c>
    </row>
    <row r="155" spans="1:20">
      <c r="A155" s="117" t="str">
        <f>+CONCATENATE(A53,"p")</f>
        <v>4630p</v>
      </c>
      <c r="B155" s="572" t="str">
        <f>+VLOOKUP(LEFT($A155,LEN(A155)-1)*1,[1]Master!$D$27:$G$225,4,FALSE)</f>
        <v>Otplata obaveza iz prethodnih godina</v>
      </c>
      <c r="C155" s="573"/>
      <c r="D155" s="573"/>
      <c r="E155" s="573"/>
      <c r="F155" s="573"/>
      <c r="G155" s="96">
        <f>SUM([1]DataEx!ET393)</f>
        <v>1807457.9166666667</v>
      </c>
      <c r="H155" s="96">
        <f>SUM([1]DataEx!EU393)</f>
        <v>1882457.9166666667</v>
      </c>
      <c r="I155" s="96">
        <f>SUM([1]DataEx!EV393)</f>
        <v>1937457.9166666667</v>
      </c>
      <c r="J155" s="96">
        <f>SUM([1]DataEx!EW393)</f>
        <v>1912457.9166666667</v>
      </c>
      <c r="K155" s="96">
        <f>SUM([1]DataEx!EX393)</f>
        <v>1967457.9166666667</v>
      </c>
      <c r="L155" s="96">
        <f>SUM([1]DataEx!EY393)</f>
        <v>1907457.9166666667</v>
      </c>
      <c r="M155" s="96">
        <f>SUM([1]DataEx!EZ393)</f>
        <v>3852457.9166666665</v>
      </c>
      <c r="N155" s="96">
        <f>SUM([1]DataEx!FA393)</f>
        <v>3337457.9166666665</v>
      </c>
      <c r="O155" s="96">
        <f>SUM([1]DataEx!FB393)</f>
        <v>2702457.9166666698</v>
      </c>
      <c r="P155" s="96">
        <f>SUM([1]DataEx!FC393)</f>
        <v>2797457.9166666698</v>
      </c>
      <c r="Q155" s="96">
        <f>SUM([1]DataEx!FD393)</f>
        <v>2792457.9166666698</v>
      </c>
      <c r="R155" s="96">
        <f>SUM([1]DataEx!FE393)</f>
        <v>3347457.9166666698</v>
      </c>
      <c r="S155" s="424">
        <f t="shared" si="21"/>
        <v>30244495.000000015</v>
      </c>
      <c r="T155" s="437">
        <f t="shared" si="22"/>
        <v>6.4858785836980773E-3</v>
      </c>
    </row>
    <row r="156" spans="1:20" ht="13.5" thickBot="1">
      <c r="A156" s="117"/>
      <c r="B156" s="385" t="s">
        <v>773</v>
      </c>
      <c r="C156" s="386"/>
      <c r="D156" s="386"/>
      <c r="E156" s="386"/>
      <c r="F156" s="386"/>
      <c r="G156" s="356">
        <f>+[1]DataEx!ET377</f>
        <v>0</v>
      </c>
      <c r="H156" s="356">
        <f>+[1]DataEx!EU377</f>
        <v>0</v>
      </c>
      <c r="I156" s="356">
        <f>+[1]DataEx!EV377</f>
        <v>0</v>
      </c>
      <c r="J156" s="356">
        <f>+[1]DataEx!EW377</f>
        <v>0</v>
      </c>
      <c r="K156" s="356">
        <f>+[1]DataEx!EX377</f>
        <v>70000000</v>
      </c>
      <c r="L156" s="356">
        <f>+[1]DataEx!EY377</f>
        <v>0</v>
      </c>
      <c r="M156" s="356">
        <f>+[1]DataEx!EZ377</f>
        <v>0</v>
      </c>
      <c r="N156" s="356">
        <f>+[1]DataEx!FA377</f>
        <v>0</v>
      </c>
      <c r="O156" s="356">
        <f>+[1]DataEx!FB377</f>
        <v>0</v>
      </c>
      <c r="P156" s="356">
        <f>+[1]DataEx!FC377</f>
        <v>0</v>
      </c>
      <c r="Q156" s="356">
        <f>+[1]DataEx!FD377</f>
        <v>0</v>
      </c>
      <c r="R156" s="356">
        <f>+[1]DataEx!FE377</f>
        <v>0</v>
      </c>
      <c r="S156" s="424">
        <f t="shared" si="21"/>
        <v>70000000</v>
      </c>
      <c r="T156" s="437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82" t="str">
        <f>+VLOOKUP(LEFT($A157,LEN(A157)-1)*1,[1]Master!$D$27:$G$225,4,FALSE)</f>
        <v>Nedostajuća sredstva</v>
      </c>
      <c r="C157" s="583"/>
      <c r="D157" s="583"/>
      <c r="E157" s="583"/>
      <c r="F157" s="583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27">
        <f t="shared" si="21"/>
        <v>-755272628.37245417</v>
      </c>
      <c r="T157" s="440">
        <f t="shared" si="22"/>
        <v>-0.16196688240998089</v>
      </c>
    </row>
    <row r="158" spans="1:20" ht="13.5" thickBot="1">
      <c r="A158" s="117" t="str">
        <f t="shared" si="31"/>
        <v>1003p</v>
      </c>
      <c r="B158" s="566" t="str">
        <f>+VLOOKUP(LEFT($A158,LEN(A158)-1)*1,[1]Master!$D$27:$G$225,4,FALSE)</f>
        <v>Finansiranje</v>
      </c>
      <c r="C158" s="567"/>
      <c r="D158" s="567"/>
      <c r="E158" s="567"/>
      <c r="F158" s="567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28">
        <f t="shared" si="21"/>
        <v>755272628.37245417</v>
      </c>
      <c r="T158" s="441">
        <f t="shared" si="22"/>
        <v>0.16196688240998089</v>
      </c>
    </row>
    <row r="159" spans="1:20">
      <c r="A159" s="117" t="str">
        <f t="shared" si="31"/>
        <v>7511p</v>
      </c>
      <c r="B159" s="578" t="str">
        <f>+VLOOKUP(LEFT($A159,LEN(A159)-1)*1,[1]Master!$D$27:$G$225,4,FALSE)</f>
        <v>Pozajmice i krediti od domaćih izvora</v>
      </c>
      <c r="C159" s="579"/>
      <c r="D159" s="579"/>
      <c r="E159" s="579"/>
      <c r="F159" s="579"/>
      <c r="G159" s="96">
        <f>+INDEX([1]DataEx!$1:$1048576,MATCH('2018'!$A159,[1]DataEx!$D:$D,0),MATCH('2018'!G$6,[1]DataEx!$7:$7,0))</f>
        <v>0</v>
      </c>
      <c r="H159" s="96">
        <f>+INDEX([1]DataEx!$1:$1048576,MATCH('2018'!$A159,[1]DataEx!$D:$D,0),MATCH('2018'!H$6,[1]DataEx!$7:$7,0))</f>
        <v>0</v>
      </c>
      <c r="I159" s="96">
        <f>+INDEX([1]DataEx!$1:$1048576,MATCH('2018'!$A159,[1]DataEx!$D:$D,0),MATCH('2018'!I$6,[1]DataEx!$7:$7,0))</f>
        <v>0</v>
      </c>
      <c r="J159" s="96">
        <f>+INDEX([1]DataEx!$1:$1048576,MATCH('2018'!$A159,[1]DataEx!$D:$D,0),MATCH('2018'!J$6,[1]DataEx!$7:$7,0))</f>
        <v>0</v>
      </c>
      <c r="K159" s="96">
        <f>+INDEX([1]DataEx!$1:$1048576,MATCH('2018'!$A159,[1]DataEx!$D:$D,0),MATCH('2018'!K$6,[1]DataEx!$7:$7,0))</f>
        <v>0</v>
      </c>
      <c r="L159" s="96">
        <f>+INDEX([1]DataEx!$1:$1048576,MATCH('2018'!$A159,[1]DataEx!$D:$D,0),MATCH('2018'!L$6,[1]DataEx!$7:$7,0))</f>
        <v>0</v>
      </c>
      <c r="M159" s="96">
        <f>+INDEX([1]DataEx!$1:$1048576,MATCH('2018'!$A159,[1]DataEx!$D:$D,0),MATCH('2018'!M$6,[1]DataEx!$7:$7,0))</f>
        <v>0</v>
      </c>
      <c r="N159" s="96">
        <f>+INDEX([1]DataEx!$1:$1048576,MATCH('2018'!$A159,[1]DataEx!$D:$D,0),MATCH('2018'!N$6,[1]DataEx!$7:$7,0))</f>
        <v>0</v>
      </c>
      <c r="O159" s="96">
        <f>+INDEX([1]DataEx!$1:$1048576,MATCH('2018'!$A159,[1]DataEx!$D:$D,0),MATCH('2018'!O$6,[1]DataEx!$7:$7,0))</f>
        <v>0</v>
      </c>
      <c r="P159" s="96">
        <f>+INDEX([1]DataEx!$1:$1048576,MATCH('2018'!$A159,[1]DataEx!$D:$D,0),MATCH('2018'!P$6,[1]DataEx!$7:$7,0))</f>
        <v>0</v>
      </c>
      <c r="Q159" s="96">
        <f>+INDEX([1]DataEx!$1:$1048576,MATCH('2018'!$A159,[1]DataEx!$D:$D,0),MATCH('2018'!Q$6,[1]DataEx!$7:$7,0))</f>
        <v>0</v>
      </c>
      <c r="R159" s="96">
        <f>+INDEX([1]DataEx!$1:$1048576,MATCH('2018'!$A159,[1]DataEx!$D:$D,0),MATCH('2018'!R$6,[1]DataEx!$7:$7,0))</f>
        <v>0</v>
      </c>
      <c r="S159" s="424">
        <f t="shared" si="21"/>
        <v>0</v>
      </c>
      <c r="T159" s="437">
        <f t="shared" si="22"/>
        <v>0</v>
      </c>
    </row>
    <row r="160" spans="1:20">
      <c r="A160" s="117" t="str">
        <f t="shared" si="31"/>
        <v>7512p</v>
      </c>
      <c r="B160" s="572" t="str">
        <f>+VLOOKUP(LEFT($A160,LEN(A160)-1)*1,[1]Master!$D$27:$G$225,4,FALSE)</f>
        <v>Pozajmice i krediti od inostranih izvora</v>
      </c>
      <c r="C160" s="573"/>
      <c r="D160" s="573"/>
      <c r="E160" s="573"/>
      <c r="F160" s="573"/>
      <c r="G160" s="96">
        <f>+INDEX([1]DataEx!$1:$1048576,MATCH('2018'!$A160,[1]DataEx!$D:$D,0),MATCH('2018'!G$6,[1]DataEx!$7:$7,0))</f>
        <v>24658333.329999998</v>
      </c>
      <c r="H160" s="96">
        <f>+INDEX([1]DataEx!$1:$1048576,MATCH('2018'!$A160,[1]DataEx!$D:$D,0),MATCH('2018'!H$6,[1]DataEx!$7:$7,0))</f>
        <v>24658333.329999998</v>
      </c>
      <c r="I160" s="96">
        <f>+INDEX([1]DataEx!$1:$1048576,MATCH('2018'!$A160,[1]DataEx!$D:$D,0),MATCH('2018'!I$6,[1]DataEx!$7:$7,0))</f>
        <v>24658333.329999998</v>
      </c>
      <c r="J160" s="96">
        <f>+INDEX([1]DataEx!$1:$1048576,MATCH('2018'!$A160,[1]DataEx!$D:$D,0),MATCH('2018'!J$6,[1]DataEx!$7:$7,0))</f>
        <v>24658333.329999998</v>
      </c>
      <c r="K160" s="96">
        <f>+INDEX([1]DataEx!$1:$1048576,MATCH('2018'!$A160,[1]DataEx!$D:$D,0),MATCH('2018'!K$6,[1]DataEx!$7:$7,0))</f>
        <v>24658333.329999998</v>
      </c>
      <c r="L160" s="96">
        <f>+INDEX([1]DataEx!$1:$1048576,MATCH('2018'!$A160,[1]DataEx!$D:$D,0),MATCH('2018'!L$6,[1]DataEx!$7:$7,0))</f>
        <v>24658333.329999998</v>
      </c>
      <c r="M160" s="96">
        <f>+INDEX([1]DataEx!$1:$1048576,MATCH('2018'!$A160,[1]DataEx!$D:$D,0),MATCH('2018'!M$6,[1]DataEx!$7:$7,0))</f>
        <v>24658333.329999998</v>
      </c>
      <c r="N160" s="96">
        <f>+INDEX([1]DataEx!$1:$1048576,MATCH('2018'!$A160,[1]DataEx!$D:$D,0),MATCH('2018'!N$6,[1]DataEx!$7:$7,0))</f>
        <v>24658333.329999998</v>
      </c>
      <c r="O160" s="96">
        <f>+INDEX([1]DataEx!$1:$1048576,MATCH('2018'!$A160,[1]DataEx!$D:$D,0),MATCH('2018'!O$6,[1]DataEx!$7:$7,0))</f>
        <v>24658333.329999998</v>
      </c>
      <c r="P160" s="96">
        <f>+INDEX([1]DataEx!$1:$1048576,MATCH('2018'!$A160,[1]DataEx!$D:$D,0),MATCH('2018'!P$6,[1]DataEx!$7:$7,0))</f>
        <v>24658333.329999998</v>
      </c>
      <c r="Q160" s="96">
        <f>+INDEX([1]DataEx!$1:$1048576,MATCH('2018'!$A160,[1]DataEx!$D:$D,0),MATCH('2018'!Q$6,[1]DataEx!$7:$7,0))</f>
        <v>24658333.329999998</v>
      </c>
      <c r="R160" s="96">
        <f>+INDEX([1]DataEx!$1:$1048576,MATCH('2018'!$A160,[1]DataEx!$D:$D,0),MATCH('2018'!R$6,[1]DataEx!$7:$7,0))</f>
        <v>468022681.93578738</v>
      </c>
      <c r="S160" s="424">
        <f t="shared" si="21"/>
        <v>739264348.56578732</v>
      </c>
      <c r="T160" s="437">
        <f t="shared" si="22"/>
        <v>0.15853393505344851</v>
      </c>
    </row>
    <row r="161" spans="1:20">
      <c r="A161" s="117" t="str">
        <f t="shared" si="31"/>
        <v>72p</v>
      </c>
      <c r="B161" s="572" t="str">
        <f>+VLOOKUP(LEFT($A161,LEN(A161)-1)*1,[1]Master!$D$27:$G$225,4,FALSE)</f>
        <v>Primici od prodaje imovine</v>
      </c>
      <c r="C161" s="573"/>
      <c r="D161" s="573"/>
      <c r="E161" s="573"/>
      <c r="F161" s="573"/>
      <c r="G161" s="96">
        <f>+INDEX([1]DataEx!$1:$1048576,MATCH('2018'!$A161,[1]DataEx!$D:$D,0),MATCH('2018'!G$6,[1]DataEx!$7:$7,0))</f>
        <v>0</v>
      </c>
      <c r="H161" s="96">
        <f>+INDEX([1]DataEx!$1:$1048576,MATCH('2018'!$A161,[1]DataEx!$D:$D,0),MATCH('2018'!H$6,[1]DataEx!$7:$7,0))</f>
        <v>0</v>
      </c>
      <c r="I161" s="96">
        <f>+INDEX([1]DataEx!$1:$1048576,MATCH('2018'!$A161,[1]DataEx!$D:$D,0),MATCH('2018'!I$6,[1]DataEx!$7:$7,0))</f>
        <v>0</v>
      </c>
      <c r="J161" s="96">
        <f>+INDEX([1]DataEx!$1:$1048576,MATCH('2018'!$A161,[1]DataEx!$D:$D,0),MATCH('2018'!J$6,[1]DataEx!$7:$7,0))</f>
        <v>0</v>
      </c>
      <c r="K161" s="96">
        <f>+INDEX([1]DataEx!$1:$1048576,MATCH('2018'!$A161,[1]DataEx!$D:$D,0),MATCH('2018'!K$6,[1]DataEx!$7:$7,0))</f>
        <v>0</v>
      </c>
      <c r="L161" s="96">
        <f>+INDEX([1]DataEx!$1:$1048576,MATCH('2018'!$A161,[1]DataEx!$D:$D,0),MATCH('2018'!L$6,[1]DataEx!$7:$7,0))</f>
        <v>0</v>
      </c>
      <c r="M161" s="96">
        <f>+INDEX([1]DataEx!$1:$1048576,MATCH('2018'!$A161,[1]DataEx!$D:$D,0),MATCH('2018'!M$6,[1]DataEx!$7:$7,0))</f>
        <v>0</v>
      </c>
      <c r="N161" s="96">
        <f>+INDEX([1]DataEx!$1:$1048576,MATCH('2018'!$A161,[1]DataEx!$D:$D,0),MATCH('2018'!N$6,[1]DataEx!$7:$7,0))</f>
        <v>0</v>
      </c>
      <c r="O161" s="96">
        <f>+INDEX([1]DataEx!$1:$1048576,MATCH('2018'!$A161,[1]DataEx!$D:$D,0),MATCH('2018'!O$6,[1]DataEx!$7:$7,0))</f>
        <v>0</v>
      </c>
      <c r="P161" s="96">
        <f>+INDEX([1]DataEx!$1:$1048576,MATCH('2018'!$A161,[1]DataEx!$D:$D,0),MATCH('2018'!P$6,[1]DataEx!$7:$7,0))</f>
        <v>0</v>
      </c>
      <c r="Q161" s="96">
        <f>+INDEX([1]DataEx!$1:$1048576,MATCH('2018'!$A161,[1]DataEx!$D:$D,0),MATCH('2018'!Q$6,[1]DataEx!$7:$7,0))</f>
        <v>0</v>
      </c>
      <c r="R161" s="96">
        <f>+INDEX([1]DataEx!$1:$1048576,MATCH('2018'!$A161,[1]DataEx!$D:$D,0),MATCH('2018'!R$6,[1]DataEx!$7:$7,0))</f>
        <v>16000000</v>
      </c>
      <c r="S161" s="424">
        <f t="shared" si="21"/>
        <v>16000000</v>
      </c>
      <c r="T161" s="437">
        <f t="shared" si="22"/>
        <v>3.4311717666031184E-3</v>
      </c>
    </row>
    <row r="162" spans="1:20" ht="13.5" thickBot="1">
      <c r="A162" s="117" t="str">
        <f t="shared" si="31"/>
        <v>1004p</v>
      </c>
      <c r="B162" s="98" t="str">
        <f>+VLOOKUP(LEFT($A162,LEN(A162)-1)*1,[1]Master!$D$27:$G$225,4,FALSE)</f>
        <v>Povećanje / smanjenje depozita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29">
        <f t="shared" si="21"/>
        <v>8279.8066668957472</v>
      </c>
      <c r="T162" s="442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N8" activePane="bottomRight" state="frozen"/>
      <selection pane="topRight" activeCell="F1" sqref="F1"/>
      <selection pane="bottomLeft" activeCell="A8" sqref="A8"/>
      <selection pane="bottomRight" activeCell="FR8" sqref="FR8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82" hidden="1" customWidth="1"/>
    <col min="132" max="132" width="14" style="282" hidden="1" customWidth="1"/>
    <col min="133" max="134" width="12.7109375" style="282" hidden="1" customWidth="1"/>
    <col min="135" max="135" width="15.28515625" style="282" hidden="1" customWidth="1"/>
    <col min="136" max="136" width="11.5703125" style="282" hidden="1" customWidth="1"/>
    <col min="137" max="137" width="14" style="282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bestFit="1" customWidth="1"/>
    <col min="175" max="175" width="13.85546875" style="41" bestFit="1" customWidth="1"/>
    <col min="176" max="176" width="14" style="41" bestFit="1" customWidth="1"/>
    <col min="177" max="177" width="13.85546875" style="41" bestFit="1" customWidth="1"/>
    <col min="178" max="179" width="12.85546875" style="41" bestFit="1" customWidth="1"/>
    <col min="180" max="183" width="13.85546875" style="41" bestFit="1" customWidth="1"/>
    <col min="184" max="184" width="12.85546875" style="41" bestFit="1" customWidth="1"/>
    <col min="185" max="185" width="13.85546875" style="41" bestFit="1" customWidth="1"/>
    <col min="186" max="186" width="3.42578125" style="41" customWidth="1"/>
    <col min="187" max="187" width="15.42578125" style="369" bestFit="1" customWidth="1"/>
    <col min="188" max="16384" width="9.140625" style="41"/>
  </cols>
  <sheetData>
    <row r="2" spans="1:321">
      <c r="CX2" s="263"/>
      <c r="CY2" s="263"/>
      <c r="CZ2" s="263"/>
      <c r="DA2" s="263"/>
      <c r="DB2" s="263"/>
      <c r="DC2" s="263"/>
      <c r="DD2" s="263"/>
      <c r="DE2" s="263"/>
      <c r="DF2" s="263"/>
      <c r="DG2" s="263"/>
      <c r="DH2" s="263"/>
      <c r="DI2" s="263"/>
    </row>
    <row r="3" spans="1:321">
      <c r="CX3" s="263"/>
      <c r="CY3" s="263"/>
      <c r="CZ3" s="263"/>
      <c r="DA3" s="263"/>
      <c r="DB3" s="263"/>
      <c r="DC3" s="263"/>
      <c r="DD3" s="263"/>
      <c r="DE3" s="263"/>
      <c r="DF3" s="263"/>
      <c r="DG3" s="263"/>
      <c r="DH3" s="263"/>
      <c r="DI3" s="263"/>
    </row>
    <row r="4" spans="1:321">
      <c r="CX4" s="263">
        <f>+CX5-CX9</f>
        <v>-98</v>
      </c>
      <c r="CY4" s="263">
        <f t="shared" ref="CY4:DI4" si="0">+CY5-CY9</f>
        <v>0</v>
      </c>
      <c r="CZ4" s="263">
        <f t="shared" si="0"/>
        <v>0</v>
      </c>
      <c r="DA4" s="263">
        <f t="shared" si="0"/>
        <v>-4549</v>
      </c>
      <c r="DB4" s="263">
        <f t="shared" si="0"/>
        <v>0</v>
      </c>
      <c r="DC4" s="263">
        <f t="shared" si="0"/>
        <v>90211.559999987483</v>
      </c>
      <c r="DD4" s="263">
        <f t="shared" si="0"/>
        <v>0</v>
      </c>
      <c r="DE4" s="263">
        <f t="shared" si="0"/>
        <v>0</v>
      </c>
      <c r="DF4" s="263">
        <f t="shared" si="0"/>
        <v>0</v>
      </c>
      <c r="DG4" s="263">
        <f t="shared" si="0"/>
        <v>-5504.1899999976158</v>
      </c>
      <c r="DH4" s="263">
        <f t="shared" si="0"/>
        <v>-1201.0999999940395</v>
      </c>
      <c r="DI4" s="263">
        <f t="shared" si="0"/>
        <v>2607573.0499999821</v>
      </c>
      <c r="DJ4" s="263"/>
    </row>
    <row r="5" spans="1:321">
      <c r="CX5" s="263">
        <f t="shared" ref="CX5:DI5" si="1">+CX10+CX18+CX23+CX28+CX35+CX43+CX46</f>
        <v>70781935.379999995</v>
      </c>
      <c r="CY5" s="263">
        <f t="shared" si="1"/>
        <v>82127760.799999997</v>
      </c>
      <c r="CZ5" s="263">
        <f t="shared" si="1"/>
        <v>100708163.93000002</v>
      </c>
      <c r="DA5" s="263">
        <f t="shared" si="1"/>
        <v>109079836.14999998</v>
      </c>
      <c r="DB5" s="263">
        <f t="shared" si="1"/>
        <v>102078548.78</v>
      </c>
      <c r="DC5" s="263">
        <f t="shared" si="1"/>
        <v>109931818.73999998</v>
      </c>
      <c r="DD5" s="263">
        <f t="shared" si="1"/>
        <v>120720236.03</v>
      </c>
      <c r="DE5" s="263">
        <f t="shared" si="1"/>
        <v>126556297.33000001</v>
      </c>
      <c r="DF5" s="263">
        <f t="shared" si="1"/>
        <v>117901924.08</v>
      </c>
      <c r="DG5" s="263">
        <f t="shared" si="1"/>
        <v>158205030.05000004</v>
      </c>
      <c r="DH5" s="263">
        <f t="shared" si="1"/>
        <v>98495259.030000001</v>
      </c>
      <c r="DI5" s="263">
        <f t="shared" si="1"/>
        <v>157038700.81999999</v>
      </c>
      <c r="DJ5" s="263"/>
    </row>
    <row r="6" spans="1:321">
      <c r="E6" s="593" t="s">
        <v>557</v>
      </c>
      <c r="F6" s="591">
        <v>2006</v>
      </c>
      <c r="G6" s="590"/>
      <c r="H6" s="590"/>
      <c r="I6" s="590"/>
      <c r="J6" s="590"/>
      <c r="K6" s="590"/>
      <c r="L6" s="590"/>
      <c r="M6" s="590"/>
      <c r="N6" s="590"/>
      <c r="O6" s="590"/>
      <c r="P6" s="590"/>
      <c r="Q6" s="592"/>
      <c r="R6" s="591">
        <v>2007</v>
      </c>
      <c r="S6" s="590"/>
      <c r="T6" s="590"/>
      <c r="U6" s="590"/>
      <c r="V6" s="590"/>
      <c r="W6" s="590"/>
      <c r="X6" s="590"/>
      <c r="Y6" s="590"/>
      <c r="Z6" s="590"/>
      <c r="AA6" s="590"/>
      <c r="AB6" s="590"/>
      <c r="AC6" s="592"/>
      <c r="AD6" s="591">
        <v>2008</v>
      </c>
      <c r="AE6" s="590"/>
      <c r="AF6" s="590"/>
      <c r="AG6" s="590"/>
      <c r="AH6" s="590"/>
      <c r="AI6" s="590"/>
      <c r="AJ6" s="590"/>
      <c r="AK6" s="590"/>
      <c r="AL6" s="590"/>
      <c r="AM6" s="590"/>
      <c r="AN6" s="590"/>
      <c r="AO6" s="592"/>
      <c r="AP6" s="591">
        <v>2009</v>
      </c>
      <c r="AQ6" s="590"/>
      <c r="AR6" s="590"/>
      <c r="AS6" s="590"/>
      <c r="AT6" s="590"/>
      <c r="AU6" s="590"/>
      <c r="AV6" s="590"/>
      <c r="AW6" s="590"/>
      <c r="AX6" s="590"/>
      <c r="AY6" s="590"/>
      <c r="AZ6" s="590"/>
      <c r="BA6" s="592"/>
      <c r="BB6" s="591">
        <v>2010</v>
      </c>
      <c r="BC6" s="590"/>
      <c r="BD6" s="590"/>
      <c r="BE6" s="590"/>
      <c r="BF6" s="590"/>
      <c r="BG6" s="590"/>
      <c r="BH6" s="590"/>
      <c r="BI6" s="590"/>
      <c r="BJ6" s="590"/>
      <c r="BK6" s="590"/>
      <c r="BL6" s="590"/>
      <c r="BM6" s="592"/>
      <c r="BN6" s="591">
        <v>2011</v>
      </c>
      <c r="BO6" s="590"/>
      <c r="BP6" s="590"/>
      <c r="BQ6" s="590"/>
      <c r="BR6" s="590"/>
      <c r="BS6" s="590"/>
      <c r="BT6" s="590"/>
      <c r="BU6" s="590"/>
      <c r="BV6" s="590"/>
      <c r="BW6" s="590"/>
      <c r="BX6" s="590"/>
      <c r="BY6" s="592"/>
      <c r="BZ6" s="590">
        <v>2012</v>
      </c>
      <c r="CA6" s="590"/>
      <c r="CB6" s="590"/>
      <c r="CC6" s="590"/>
      <c r="CD6" s="590"/>
      <c r="CE6" s="590"/>
      <c r="CF6" s="590"/>
      <c r="CG6" s="590"/>
      <c r="CH6" s="590"/>
      <c r="CI6" s="590"/>
      <c r="CJ6" s="590"/>
      <c r="CK6" s="590"/>
      <c r="CL6" s="591">
        <v>2013</v>
      </c>
      <c r="CM6" s="590"/>
      <c r="CN6" s="590"/>
      <c r="CO6" s="590"/>
      <c r="CP6" s="590"/>
      <c r="CQ6" s="590"/>
      <c r="CR6" s="590"/>
      <c r="CS6" s="590"/>
      <c r="CT6" s="590"/>
      <c r="CU6" s="590"/>
      <c r="CV6" s="590"/>
      <c r="CW6" s="592"/>
      <c r="CX6" s="591">
        <v>2014</v>
      </c>
      <c r="CY6" s="590"/>
      <c r="CZ6" s="590"/>
      <c r="DA6" s="590"/>
      <c r="DB6" s="590"/>
      <c r="DC6" s="590"/>
      <c r="DD6" s="590"/>
      <c r="DE6" s="590"/>
      <c r="DF6" s="590"/>
      <c r="DG6" s="590"/>
      <c r="DH6" s="590"/>
      <c r="DI6" s="592"/>
      <c r="DJ6" s="591">
        <v>2015</v>
      </c>
      <c r="DK6" s="590"/>
      <c r="DL6" s="590"/>
      <c r="DM6" s="590"/>
      <c r="DN6" s="590"/>
      <c r="DO6" s="590"/>
      <c r="DP6" s="590"/>
      <c r="DQ6" s="590"/>
      <c r="DR6" s="590"/>
      <c r="DS6" s="590"/>
      <c r="DT6" s="590"/>
      <c r="DU6" s="592"/>
    </row>
    <row r="7" spans="1:321">
      <c r="E7" s="593"/>
      <c r="F7" s="73" t="s">
        <v>425</v>
      </c>
      <c r="G7" s="74" t="s">
        <v>426</v>
      </c>
      <c r="H7" s="74" t="s">
        <v>427</v>
      </c>
      <c r="I7" s="74" t="s">
        <v>428</v>
      </c>
      <c r="J7" s="74" t="s">
        <v>429</v>
      </c>
      <c r="K7" s="74" t="s">
        <v>430</v>
      </c>
      <c r="L7" s="74" t="s">
        <v>431</v>
      </c>
      <c r="M7" s="74" t="s">
        <v>432</v>
      </c>
      <c r="N7" s="74" t="s">
        <v>433</v>
      </c>
      <c r="O7" s="74" t="s">
        <v>434</v>
      </c>
      <c r="P7" s="74" t="s">
        <v>435</v>
      </c>
      <c r="Q7" s="75" t="s">
        <v>436</v>
      </c>
      <c r="R7" s="73" t="s">
        <v>437</v>
      </c>
      <c r="S7" s="74" t="s">
        <v>438</v>
      </c>
      <c r="T7" s="74" t="s">
        <v>439</v>
      </c>
      <c r="U7" s="74" t="s">
        <v>440</v>
      </c>
      <c r="V7" s="74" t="s">
        <v>441</v>
      </c>
      <c r="W7" s="74" t="s">
        <v>442</v>
      </c>
      <c r="X7" s="74" t="s">
        <v>443</v>
      </c>
      <c r="Y7" s="74" t="s">
        <v>444</v>
      </c>
      <c r="Z7" s="74" t="s">
        <v>445</v>
      </c>
      <c r="AA7" s="74" t="s">
        <v>446</v>
      </c>
      <c r="AB7" s="74" t="s">
        <v>447</v>
      </c>
      <c r="AC7" s="75" t="s">
        <v>448</v>
      </c>
      <c r="AD7" s="73" t="s">
        <v>450</v>
      </c>
      <c r="AE7" s="74" t="s">
        <v>451</v>
      </c>
      <c r="AF7" s="74" t="s">
        <v>452</v>
      </c>
      <c r="AG7" s="74" t="s">
        <v>453</v>
      </c>
      <c r="AH7" s="74" t="s">
        <v>454</v>
      </c>
      <c r="AI7" s="74" t="s">
        <v>455</v>
      </c>
      <c r="AJ7" s="74" t="s">
        <v>456</v>
      </c>
      <c r="AK7" s="74" t="s">
        <v>457</v>
      </c>
      <c r="AL7" s="74" t="s">
        <v>458</v>
      </c>
      <c r="AM7" s="74" t="s">
        <v>459</v>
      </c>
      <c r="AN7" s="74" t="s">
        <v>460</v>
      </c>
      <c r="AO7" s="75" t="s">
        <v>449</v>
      </c>
      <c r="AP7" s="73" t="s">
        <v>461</v>
      </c>
      <c r="AQ7" s="74" t="s">
        <v>462</v>
      </c>
      <c r="AR7" s="74" t="s">
        <v>463</v>
      </c>
      <c r="AS7" s="74" t="s">
        <v>464</v>
      </c>
      <c r="AT7" s="74" t="s">
        <v>465</v>
      </c>
      <c r="AU7" s="74" t="s">
        <v>466</v>
      </c>
      <c r="AV7" s="74" t="s">
        <v>467</v>
      </c>
      <c r="AW7" s="74" t="s">
        <v>468</v>
      </c>
      <c r="AX7" s="74" t="s">
        <v>469</v>
      </c>
      <c r="AY7" s="74" t="s">
        <v>470</v>
      </c>
      <c r="AZ7" s="74" t="s">
        <v>471</v>
      </c>
      <c r="BA7" s="75" t="s">
        <v>472</v>
      </c>
      <c r="BB7" s="73" t="s">
        <v>473</v>
      </c>
      <c r="BC7" s="74" t="s">
        <v>474</v>
      </c>
      <c r="BD7" s="74" t="s">
        <v>475</v>
      </c>
      <c r="BE7" s="74" t="s">
        <v>476</v>
      </c>
      <c r="BF7" s="74" t="s">
        <v>477</v>
      </c>
      <c r="BG7" s="74" t="s">
        <v>478</v>
      </c>
      <c r="BH7" s="74" t="s">
        <v>479</v>
      </c>
      <c r="BI7" s="74" t="s">
        <v>480</v>
      </c>
      <c r="BJ7" s="74" t="s">
        <v>481</v>
      </c>
      <c r="BK7" s="74" t="s">
        <v>482</v>
      </c>
      <c r="BL7" s="74" t="s">
        <v>483</v>
      </c>
      <c r="BM7" s="75" t="s">
        <v>484</v>
      </c>
      <c r="BN7" s="73" t="s">
        <v>485</v>
      </c>
      <c r="BO7" s="74" t="s">
        <v>486</v>
      </c>
      <c r="BP7" s="74" t="s">
        <v>487</v>
      </c>
      <c r="BQ7" s="74" t="s">
        <v>488</v>
      </c>
      <c r="BR7" s="74" t="s">
        <v>489</v>
      </c>
      <c r="BS7" s="74" t="s">
        <v>490</v>
      </c>
      <c r="BT7" s="74" t="s">
        <v>491</v>
      </c>
      <c r="BU7" s="74" t="s">
        <v>492</v>
      </c>
      <c r="BV7" s="74" t="s">
        <v>493</v>
      </c>
      <c r="BW7" s="74" t="s">
        <v>494</v>
      </c>
      <c r="BX7" s="74" t="s">
        <v>495</v>
      </c>
      <c r="BY7" s="75" t="s">
        <v>496</v>
      </c>
      <c r="BZ7" s="74" t="s">
        <v>497</v>
      </c>
      <c r="CA7" s="74" t="s">
        <v>498</v>
      </c>
      <c r="CB7" s="74" t="s">
        <v>499</v>
      </c>
      <c r="CC7" s="74" t="s">
        <v>500</v>
      </c>
      <c r="CD7" s="74" t="s">
        <v>501</v>
      </c>
      <c r="CE7" s="74" t="s">
        <v>502</v>
      </c>
      <c r="CF7" s="74" t="s">
        <v>503</v>
      </c>
      <c r="CG7" s="74" t="s">
        <v>504</v>
      </c>
      <c r="CH7" s="74" t="s">
        <v>505</v>
      </c>
      <c r="CI7" s="74" t="s">
        <v>506</v>
      </c>
      <c r="CJ7" s="74" t="s">
        <v>507</v>
      </c>
      <c r="CK7" s="74" t="s">
        <v>508</v>
      </c>
      <c r="CL7" s="73" t="s">
        <v>509</v>
      </c>
      <c r="CM7" s="74" t="s">
        <v>510</v>
      </c>
      <c r="CN7" s="74" t="s">
        <v>511</v>
      </c>
      <c r="CO7" s="74" t="s">
        <v>512</v>
      </c>
      <c r="CP7" s="74" t="s">
        <v>513</v>
      </c>
      <c r="CQ7" s="74" t="s">
        <v>514</v>
      </c>
      <c r="CR7" s="74" t="s">
        <v>515</v>
      </c>
      <c r="CS7" s="74" t="s">
        <v>516</v>
      </c>
      <c r="CT7" s="74" t="s">
        <v>517</v>
      </c>
      <c r="CU7" s="74" t="s">
        <v>518</v>
      </c>
      <c r="CV7" s="74" t="s">
        <v>519</v>
      </c>
      <c r="CW7" s="75" t="s">
        <v>520</v>
      </c>
      <c r="CX7" s="73" t="s">
        <v>521</v>
      </c>
      <c r="CY7" s="74" t="s">
        <v>522</v>
      </c>
      <c r="CZ7" s="74" t="s">
        <v>523</v>
      </c>
      <c r="DA7" s="74" t="s">
        <v>524</v>
      </c>
      <c r="DB7" s="74" t="s">
        <v>525</v>
      </c>
      <c r="DC7" s="74" t="s">
        <v>526</v>
      </c>
      <c r="DD7" s="74" t="s">
        <v>527</v>
      </c>
      <c r="DE7" s="74" t="s">
        <v>528</v>
      </c>
      <c r="DF7" s="74" t="s">
        <v>529</v>
      </c>
      <c r="DG7" s="74" t="s">
        <v>530</v>
      </c>
      <c r="DH7" s="74" t="s">
        <v>531</v>
      </c>
      <c r="DI7" s="75" t="s">
        <v>532</v>
      </c>
      <c r="DJ7" s="73" t="s">
        <v>533</v>
      </c>
      <c r="DK7" s="74" t="s">
        <v>534</v>
      </c>
      <c r="DL7" s="74" t="s">
        <v>535</v>
      </c>
      <c r="DM7" s="74" t="s">
        <v>536</v>
      </c>
      <c r="DN7" s="74" t="s">
        <v>537</v>
      </c>
      <c r="DO7" s="74" t="s">
        <v>538</v>
      </c>
      <c r="DP7" s="74" t="s">
        <v>539</v>
      </c>
      <c r="DQ7" s="74" t="s">
        <v>540</v>
      </c>
      <c r="DR7" s="74" t="s">
        <v>541</v>
      </c>
      <c r="DS7" s="74" t="s">
        <v>542</v>
      </c>
      <c r="DT7" s="74" t="s">
        <v>543</v>
      </c>
      <c r="DU7" s="75" t="s">
        <v>544</v>
      </c>
      <c r="DV7" s="42" t="s">
        <v>695</v>
      </c>
      <c r="DW7" s="42" t="s">
        <v>696</v>
      </c>
      <c r="DX7" s="42" t="s">
        <v>697</v>
      </c>
      <c r="DY7" s="42" t="s">
        <v>698</v>
      </c>
      <c r="DZ7" s="42" t="s">
        <v>699</v>
      </c>
      <c r="EA7" s="42" t="s">
        <v>700</v>
      </c>
      <c r="EB7" s="42" t="s">
        <v>701</v>
      </c>
      <c r="EC7" s="42" t="s">
        <v>702</v>
      </c>
      <c r="ED7" s="42" t="s">
        <v>703</v>
      </c>
      <c r="EE7" s="42" t="s">
        <v>704</v>
      </c>
      <c r="EF7" s="42" t="s">
        <v>705</v>
      </c>
      <c r="EG7" s="42" t="s">
        <v>706</v>
      </c>
      <c r="EH7" s="42" t="s">
        <v>726</v>
      </c>
      <c r="EI7" s="42" t="s">
        <v>727</v>
      </c>
      <c r="EJ7" s="42" t="s">
        <v>728</v>
      </c>
      <c r="EK7" s="42" t="s">
        <v>729</v>
      </c>
      <c r="EL7" s="42" t="s">
        <v>730</v>
      </c>
      <c r="EM7" s="42" t="s">
        <v>731</v>
      </c>
      <c r="EN7" s="42" t="s">
        <v>732</v>
      </c>
      <c r="EO7" s="42" t="s">
        <v>733</v>
      </c>
      <c r="EP7" s="42" t="s">
        <v>734</v>
      </c>
      <c r="EQ7" s="42" t="s">
        <v>735</v>
      </c>
      <c r="ER7" s="42" t="s">
        <v>736</v>
      </c>
      <c r="ES7" s="42" t="s">
        <v>737</v>
      </c>
      <c r="ET7" s="331" t="s">
        <v>744</v>
      </c>
      <c r="EU7" s="331" t="s">
        <v>745</v>
      </c>
      <c r="EV7" s="331" t="s">
        <v>746</v>
      </c>
      <c r="EW7" s="331" t="s">
        <v>747</v>
      </c>
      <c r="EX7" s="331" t="s">
        <v>748</v>
      </c>
      <c r="EY7" s="331" t="s">
        <v>749</v>
      </c>
      <c r="EZ7" s="331" t="s">
        <v>750</v>
      </c>
      <c r="FA7" s="331" t="s">
        <v>751</v>
      </c>
      <c r="FB7" s="331" t="s">
        <v>752</v>
      </c>
      <c r="FC7" s="331" t="s">
        <v>753</v>
      </c>
      <c r="FD7" s="331" t="s">
        <v>754</v>
      </c>
      <c r="FE7" s="331" t="s">
        <v>755</v>
      </c>
      <c r="FF7" s="331" t="s">
        <v>761</v>
      </c>
      <c r="FG7" s="331" t="s">
        <v>762</v>
      </c>
      <c r="FH7" s="331" t="s">
        <v>763</v>
      </c>
      <c r="FI7" s="331" t="s">
        <v>764</v>
      </c>
      <c r="FJ7" s="331" t="s">
        <v>765</v>
      </c>
      <c r="FK7" s="331" t="s">
        <v>766</v>
      </c>
      <c r="FL7" s="331" t="s">
        <v>767</v>
      </c>
      <c r="FM7" s="331" t="s">
        <v>768</v>
      </c>
      <c r="FN7" s="331" t="s">
        <v>769</v>
      </c>
      <c r="FO7" s="331" t="s">
        <v>770</v>
      </c>
      <c r="FP7" s="331" t="s">
        <v>771</v>
      </c>
      <c r="FQ7" s="331" t="s">
        <v>772</v>
      </c>
      <c r="FR7" s="331" t="s">
        <v>782</v>
      </c>
      <c r="FS7" s="331" t="s">
        <v>783</v>
      </c>
      <c r="FT7" s="331" t="s">
        <v>784</v>
      </c>
      <c r="FU7" s="331" t="s">
        <v>785</v>
      </c>
      <c r="FV7" s="331" t="s">
        <v>786</v>
      </c>
      <c r="FW7" s="331" t="s">
        <v>787</v>
      </c>
      <c r="FX7" s="331" t="s">
        <v>788</v>
      </c>
      <c r="FY7" s="331" t="s">
        <v>789</v>
      </c>
      <c r="FZ7" s="331" t="s">
        <v>790</v>
      </c>
      <c r="GA7" s="331" t="s">
        <v>791</v>
      </c>
      <c r="GB7" s="331" t="s">
        <v>792</v>
      </c>
      <c r="GC7" s="331" t="s">
        <v>793</v>
      </c>
    </row>
    <row r="8" spans="1:321">
      <c r="A8" s="72">
        <v>7</v>
      </c>
      <c r="B8" s="72" t="s">
        <v>94</v>
      </c>
      <c r="D8" s="72">
        <v>7</v>
      </c>
      <c r="E8" s="76" t="s">
        <v>19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82">
        <v>67777580.170000017</v>
      </c>
      <c r="DW8" s="282">
        <v>97500102.210000008</v>
      </c>
      <c r="DX8" s="282">
        <v>427173040.08999997</v>
      </c>
      <c r="DY8" s="282">
        <v>114841065.18999998</v>
      </c>
      <c r="DZ8" s="282">
        <v>110713491.84</v>
      </c>
      <c r="EA8" s="282">
        <v>135275960.20000002</v>
      </c>
      <c r="EB8" s="282">
        <v>137180856.41000003</v>
      </c>
      <c r="EC8" s="282">
        <v>191358316.03000003</v>
      </c>
      <c r="ED8" s="282">
        <v>134034657.84</v>
      </c>
      <c r="EE8" s="282">
        <v>121457573.10999998</v>
      </c>
      <c r="EF8" s="282">
        <v>196253592.55000001</v>
      </c>
      <c r="EG8" s="282">
        <v>198878890.66</v>
      </c>
      <c r="EH8" s="316">
        <v>74035484.649999991</v>
      </c>
      <c r="EI8" s="316">
        <v>111911440.43000001</v>
      </c>
      <c r="EJ8" s="316">
        <v>194526698.76999998</v>
      </c>
      <c r="EK8" s="316">
        <v>154580255.34999999</v>
      </c>
      <c r="EL8" s="316">
        <v>126340160.72000001</v>
      </c>
      <c r="EM8" s="316">
        <v>164632827.79999998</v>
      </c>
      <c r="EN8" s="316">
        <v>172154696.32000002</v>
      </c>
      <c r="EO8" s="316">
        <v>225754210.33000004</v>
      </c>
      <c r="EP8" s="316">
        <v>181876726.09</v>
      </c>
      <c r="EQ8" s="316">
        <v>159511265.75999999</v>
      </c>
      <c r="ER8" s="316">
        <v>154084828.09999999</v>
      </c>
      <c r="ES8" s="316"/>
      <c r="ET8" s="316"/>
      <c r="EU8" s="316"/>
      <c r="EV8" s="316"/>
      <c r="EW8" s="316"/>
      <c r="EX8" s="316"/>
      <c r="EY8" s="316"/>
      <c r="EZ8" s="316"/>
      <c r="FA8" s="316"/>
      <c r="FB8" s="316"/>
      <c r="FC8" s="316"/>
      <c r="FD8" s="316"/>
      <c r="FE8" s="316"/>
      <c r="FF8" s="316"/>
      <c r="FG8" s="316"/>
      <c r="FH8" s="316"/>
      <c r="FI8" s="316"/>
      <c r="FJ8" s="316"/>
      <c r="FK8" s="316"/>
      <c r="FL8" s="316"/>
      <c r="FM8" s="316"/>
      <c r="FN8" s="316"/>
      <c r="FO8" s="316"/>
      <c r="FP8" s="316"/>
      <c r="FQ8" s="316"/>
      <c r="FR8" s="316"/>
      <c r="FS8" s="316"/>
      <c r="FT8" s="316"/>
      <c r="FU8" s="316"/>
      <c r="FV8" s="316"/>
      <c r="FW8" s="316"/>
      <c r="FX8" s="316"/>
      <c r="FY8" s="316"/>
      <c r="FZ8" s="316"/>
      <c r="GA8" s="316"/>
      <c r="GB8" s="316"/>
      <c r="GC8" s="316"/>
      <c r="GD8" s="316"/>
      <c r="GF8" s="316"/>
      <c r="GG8" s="316"/>
      <c r="GH8" s="316"/>
      <c r="GI8" s="316"/>
      <c r="GJ8" s="316"/>
      <c r="GK8" s="316"/>
      <c r="GL8" s="316"/>
      <c r="GM8" s="316"/>
      <c r="GN8" s="316"/>
      <c r="GO8" s="316"/>
      <c r="GP8" s="316"/>
      <c r="GQ8" s="316"/>
      <c r="GR8" s="316"/>
      <c r="GS8" s="316"/>
      <c r="GT8" s="316"/>
      <c r="GU8" s="316"/>
      <c r="GV8" s="316"/>
      <c r="GW8" s="316"/>
      <c r="GX8" s="316"/>
      <c r="GY8" s="316"/>
      <c r="GZ8" s="316"/>
      <c r="HA8" s="316"/>
      <c r="HB8" s="316"/>
      <c r="HC8" s="316"/>
      <c r="HD8" s="316"/>
      <c r="HE8" s="316"/>
      <c r="HF8" s="316"/>
      <c r="HG8" s="316"/>
      <c r="HH8" s="316"/>
      <c r="HI8" s="316"/>
      <c r="HJ8" s="316"/>
      <c r="HK8" s="316"/>
      <c r="HL8" s="316"/>
      <c r="HM8" s="316"/>
      <c r="HN8" s="316"/>
      <c r="HO8" s="316"/>
      <c r="HP8" s="316"/>
      <c r="HQ8" s="316"/>
      <c r="HR8" s="316"/>
      <c r="HS8" s="316"/>
      <c r="HT8" s="316"/>
      <c r="HU8" s="316"/>
      <c r="HV8" s="316"/>
      <c r="HW8" s="316"/>
      <c r="HX8" s="316"/>
      <c r="HY8" s="316"/>
      <c r="HZ8" s="316"/>
      <c r="IA8" s="316"/>
      <c r="IB8" s="316"/>
      <c r="IC8" s="316"/>
      <c r="ID8" s="316"/>
      <c r="IE8" s="316"/>
      <c r="IF8" s="316"/>
      <c r="IG8" s="316"/>
      <c r="IH8" s="316"/>
      <c r="II8" s="316"/>
      <c r="IJ8" s="316"/>
      <c r="IK8" s="316"/>
      <c r="IL8" s="316"/>
      <c r="IM8" s="316"/>
      <c r="IN8" s="316"/>
      <c r="IO8" s="316"/>
      <c r="IP8" s="316"/>
      <c r="IQ8" s="316"/>
      <c r="IR8" s="316"/>
      <c r="IS8" s="316"/>
      <c r="IT8" s="316"/>
      <c r="IU8" s="316"/>
      <c r="IV8" s="316"/>
      <c r="IW8" s="316"/>
      <c r="IX8" s="316"/>
      <c r="IY8" s="316"/>
      <c r="IZ8" s="316"/>
      <c r="JA8" s="316"/>
      <c r="JB8" s="316"/>
      <c r="JC8" s="316"/>
      <c r="JD8" s="316"/>
      <c r="JE8" s="316"/>
      <c r="JF8" s="316"/>
      <c r="JG8" s="316"/>
      <c r="JH8" s="316"/>
      <c r="JI8" s="316"/>
      <c r="JJ8" s="316"/>
      <c r="JK8" s="316"/>
      <c r="JL8" s="316"/>
      <c r="JM8" s="316"/>
      <c r="JN8" s="316"/>
      <c r="JO8" s="316"/>
      <c r="JP8" s="316"/>
      <c r="JQ8" s="316"/>
      <c r="JR8" s="316"/>
      <c r="JS8" s="316"/>
      <c r="JT8" s="316"/>
      <c r="JU8" s="316"/>
      <c r="JV8" s="316"/>
      <c r="JW8" s="316"/>
      <c r="JX8" s="316"/>
      <c r="JY8" s="316"/>
      <c r="JZ8" s="316"/>
      <c r="KA8" s="316"/>
      <c r="KB8" s="316"/>
      <c r="KC8" s="316"/>
      <c r="KD8" s="316"/>
      <c r="KE8" s="316"/>
      <c r="KF8" s="316"/>
      <c r="KG8" s="316"/>
      <c r="KH8" s="316"/>
      <c r="KI8" s="316"/>
      <c r="KJ8" s="316"/>
      <c r="KK8" s="316"/>
      <c r="KL8" s="316"/>
      <c r="KM8" s="316"/>
      <c r="KN8" s="316"/>
      <c r="KO8" s="316"/>
      <c r="KP8" s="316"/>
      <c r="KQ8" s="316"/>
      <c r="KR8" s="316"/>
      <c r="KS8" s="316"/>
      <c r="KT8" s="316"/>
      <c r="KU8" s="316"/>
      <c r="KV8" s="316"/>
      <c r="KW8" s="316"/>
      <c r="KX8" s="316"/>
      <c r="KY8" s="316"/>
      <c r="KZ8" s="316"/>
      <c r="LA8" s="316"/>
      <c r="LB8" s="316"/>
      <c r="LC8" s="316"/>
      <c r="LD8" s="316"/>
      <c r="LE8" s="316"/>
      <c r="LF8" s="316"/>
      <c r="LG8" s="316"/>
      <c r="LH8" s="316"/>
      <c r="LI8" s="316"/>
    </row>
    <row r="9" spans="1:321">
      <c r="B9" s="72">
        <v>71</v>
      </c>
      <c r="D9" s="72">
        <v>71</v>
      </c>
      <c r="E9" s="76" t="s">
        <v>21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82">
        <v>67415694.690000013</v>
      </c>
      <c r="DW9" s="282">
        <v>95779987.890000015</v>
      </c>
      <c r="DX9" s="282">
        <v>121569715.28999998</v>
      </c>
      <c r="DY9" s="282">
        <v>114117602.84999999</v>
      </c>
      <c r="DZ9" s="282">
        <v>109929481.12</v>
      </c>
      <c r="EA9" s="282">
        <v>124386958.85000002</v>
      </c>
      <c r="EB9" s="282">
        <v>126209907.60000002</v>
      </c>
      <c r="EC9" s="282">
        <v>190949979.51000002</v>
      </c>
      <c r="ED9" s="282">
        <v>132898529.40000001</v>
      </c>
      <c r="EE9" s="282">
        <v>120689605.48999999</v>
      </c>
      <c r="EF9" s="282">
        <v>112516780.99000002</v>
      </c>
      <c r="EG9" s="282">
        <v>169975515</v>
      </c>
      <c r="EH9" s="316">
        <v>73679382.079999998</v>
      </c>
      <c r="EI9" s="316">
        <v>88768620.050000012</v>
      </c>
      <c r="EJ9" s="316">
        <v>135184988.79999998</v>
      </c>
      <c r="EK9" s="316">
        <v>124911661.67</v>
      </c>
      <c r="EL9" s="316">
        <v>125356661.59000002</v>
      </c>
      <c r="EM9" s="316">
        <v>134055955.00999999</v>
      </c>
      <c r="EN9" s="316">
        <v>145961895.21000001</v>
      </c>
      <c r="EO9" s="316">
        <v>149426896.58000004</v>
      </c>
      <c r="EP9" s="316">
        <v>138688866.59</v>
      </c>
      <c r="EQ9" s="316">
        <v>135552744.59</v>
      </c>
      <c r="ER9" s="316">
        <v>122189011.15000001</v>
      </c>
      <c r="ES9" s="316"/>
      <c r="ET9" s="369">
        <v>79855347.849999994</v>
      </c>
      <c r="EU9" s="369">
        <v>106190042</v>
      </c>
      <c r="EV9" s="369">
        <v>137417391.37</v>
      </c>
      <c r="EW9" s="369">
        <v>147833434.00999999</v>
      </c>
      <c r="EX9" s="369">
        <v>135934065.38</v>
      </c>
      <c r="EY9" s="351"/>
      <c r="EZ9" s="351"/>
      <c r="FA9" s="351"/>
      <c r="FB9" s="351"/>
      <c r="FC9" s="351"/>
      <c r="FD9" s="316"/>
      <c r="FE9" s="316"/>
      <c r="FF9" s="316"/>
      <c r="FG9" s="316"/>
      <c r="FH9" s="316"/>
      <c r="FI9" s="316"/>
      <c r="FJ9" s="316"/>
      <c r="FK9" s="316"/>
      <c r="FL9" s="316"/>
      <c r="FM9" s="316"/>
      <c r="FN9" s="316"/>
      <c r="FO9" s="316"/>
      <c r="FP9" s="316"/>
      <c r="FQ9" s="316"/>
      <c r="FR9" s="316"/>
      <c r="FS9" s="316"/>
      <c r="FT9" s="316"/>
      <c r="FU9" s="316"/>
      <c r="FV9" s="316"/>
      <c r="FW9" s="316"/>
      <c r="FX9" s="316"/>
      <c r="FY9" s="316"/>
      <c r="FZ9" s="316"/>
      <c r="GA9" s="316"/>
      <c r="GB9" s="316"/>
      <c r="GC9" s="316"/>
      <c r="GD9" s="316"/>
      <c r="GF9" s="316"/>
      <c r="GG9" s="316"/>
      <c r="GH9" s="316"/>
      <c r="GI9" s="316"/>
      <c r="GJ9" s="316"/>
      <c r="GK9" s="316"/>
      <c r="GL9" s="316"/>
      <c r="GM9" s="316"/>
      <c r="GN9" s="316"/>
      <c r="GO9" s="316"/>
      <c r="GP9" s="316"/>
      <c r="GQ9" s="316"/>
      <c r="GR9" s="316"/>
      <c r="GS9" s="316"/>
      <c r="GT9" s="316"/>
      <c r="GU9" s="316"/>
      <c r="GV9" s="316"/>
      <c r="GW9" s="316"/>
      <c r="GX9" s="316"/>
      <c r="GY9" s="316"/>
      <c r="GZ9" s="316"/>
      <c r="HA9" s="316"/>
      <c r="HB9" s="316"/>
      <c r="HC9" s="316"/>
      <c r="HD9" s="316"/>
      <c r="HE9" s="316"/>
      <c r="HF9" s="316"/>
      <c r="HG9" s="316"/>
      <c r="HH9" s="316"/>
      <c r="HI9" s="316"/>
      <c r="HJ9" s="316"/>
      <c r="HK9" s="316"/>
      <c r="HL9" s="316"/>
      <c r="HM9" s="316"/>
      <c r="HN9" s="316"/>
      <c r="HO9" s="316"/>
      <c r="HP9" s="316"/>
      <c r="HQ9" s="316"/>
      <c r="HR9" s="316"/>
      <c r="HS9" s="316"/>
      <c r="HT9" s="316"/>
      <c r="HU9" s="316"/>
      <c r="HV9" s="316"/>
      <c r="HW9" s="316"/>
      <c r="HX9" s="316"/>
      <c r="HY9" s="316"/>
      <c r="HZ9" s="316"/>
      <c r="IA9" s="316"/>
      <c r="IB9" s="316"/>
      <c r="IC9" s="316"/>
      <c r="ID9" s="316"/>
      <c r="IE9" s="316"/>
      <c r="IF9" s="316"/>
      <c r="IG9" s="316"/>
      <c r="IH9" s="316"/>
      <c r="II9" s="316"/>
      <c r="IJ9" s="316"/>
      <c r="IK9" s="316"/>
      <c r="IL9" s="316"/>
      <c r="IM9" s="316"/>
      <c r="IN9" s="316"/>
      <c r="IO9" s="316"/>
      <c r="IP9" s="316"/>
      <c r="IQ9" s="316"/>
      <c r="IR9" s="316"/>
      <c r="IS9" s="316"/>
      <c r="IT9" s="316"/>
      <c r="IU9" s="316"/>
      <c r="IV9" s="316"/>
      <c r="IW9" s="316"/>
      <c r="IX9" s="316"/>
      <c r="IY9" s="316"/>
      <c r="IZ9" s="316"/>
      <c r="JA9" s="316"/>
      <c r="JB9" s="316"/>
      <c r="JC9" s="316"/>
      <c r="JD9" s="316"/>
      <c r="JE9" s="316"/>
      <c r="JF9" s="316"/>
      <c r="JG9" s="316"/>
      <c r="JH9" s="316"/>
      <c r="JI9" s="316"/>
      <c r="JJ9" s="316"/>
      <c r="JK9" s="316"/>
      <c r="JL9" s="316"/>
      <c r="JM9" s="316"/>
      <c r="JN9" s="316"/>
      <c r="JO9" s="316"/>
      <c r="JP9" s="316"/>
      <c r="JQ9" s="316"/>
      <c r="JR9" s="316"/>
      <c r="JS9" s="316"/>
      <c r="JT9" s="316"/>
      <c r="JU9" s="316"/>
      <c r="JV9" s="316"/>
      <c r="JW9" s="316"/>
      <c r="JX9" s="316"/>
      <c r="JY9" s="316"/>
      <c r="JZ9" s="316"/>
      <c r="KA9" s="316"/>
      <c r="KB9" s="316"/>
      <c r="KC9" s="316"/>
      <c r="KD9" s="316"/>
      <c r="KE9" s="316"/>
      <c r="KF9" s="316"/>
      <c r="KG9" s="316"/>
      <c r="KH9" s="316"/>
      <c r="KI9" s="316"/>
      <c r="KJ9" s="316"/>
      <c r="KK9" s="316"/>
      <c r="KL9" s="316"/>
      <c r="KM9" s="316"/>
      <c r="KN9" s="316"/>
      <c r="KO9" s="316"/>
      <c r="KP9" s="316"/>
      <c r="KQ9" s="316"/>
      <c r="KR9" s="316"/>
      <c r="KS9" s="316"/>
      <c r="KT9" s="316"/>
      <c r="KU9" s="316"/>
      <c r="KV9" s="316"/>
      <c r="KW9" s="316"/>
      <c r="KX9" s="316"/>
      <c r="KY9" s="316"/>
      <c r="KZ9" s="316"/>
      <c r="LA9" s="316"/>
      <c r="LB9" s="316"/>
      <c r="LC9" s="316"/>
      <c r="LD9" s="316"/>
      <c r="LE9" s="316"/>
      <c r="LF9" s="316"/>
      <c r="LG9" s="316"/>
      <c r="LH9" s="316"/>
      <c r="LI9" s="316"/>
    </row>
    <row r="10" spans="1:321" s="9" customFormat="1">
      <c r="A10" s="118"/>
      <c r="B10" s="118"/>
      <c r="C10" s="118">
        <v>711</v>
      </c>
      <c r="D10" s="118">
        <v>711</v>
      </c>
      <c r="E10" s="119" t="s">
        <v>23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83">
        <v>49873109.479999997</v>
      </c>
      <c r="DW10" s="283">
        <v>55731541.770000003</v>
      </c>
      <c r="DX10" s="283">
        <v>74814586.949999988</v>
      </c>
      <c r="DY10" s="283">
        <v>72317902.650000006</v>
      </c>
      <c r="DZ10" s="283">
        <v>67796504.100000009</v>
      </c>
      <c r="EA10" s="283">
        <v>77725350.840000018</v>
      </c>
      <c r="EB10" s="283">
        <v>84660750.020000011</v>
      </c>
      <c r="EC10" s="317">
        <v>95610203.920000017</v>
      </c>
      <c r="ED10" s="317">
        <v>84436328.609999999</v>
      </c>
      <c r="EE10" s="317">
        <v>76418294.650000006</v>
      </c>
      <c r="EF10" s="317">
        <v>66580660.090000004</v>
      </c>
      <c r="EG10" s="317">
        <v>80561502.650000006</v>
      </c>
      <c r="EH10" s="318">
        <v>53512170.450000003</v>
      </c>
      <c r="EI10" s="318">
        <v>50615120.200000003</v>
      </c>
      <c r="EJ10" s="318">
        <v>90524246.909999996</v>
      </c>
      <c r="EK10" s="318">
        <v>81677988.170000002</v>
      </c>
      <c r="EL10" s="318">
        <v>77800336.480000004</v>
      </c>
      <c r="EM10" s="318">
        <v>85282444.409999996</v>
      </c>
      <c r="EN10" s="318">
        <v>89248400.650000006</v>
      </c>
      <c r="EO10" s="318">
        <v>99153787.180000007</v>
      </c>
      <c r="EP10" s="318">
        <v>92913520.620000005</v>
      </c>
      <c r="EQ10" s="318">
        <v>86378572.319999993</v>
      </c>
      <c r="ER10" s="318">
        <v>74654697.829999998</v>
      </c>
      <c r="ES10" s="318">
        <v>89394289.060000002</v>
      </c>
      <c r="ET10" s="370">
        <v>60295851.509999998</v>
      </c>
      <c r="EU10" s="370">
        <v>64797597.329999998</v>
      </c>
      <c r="EV10" s="370">
        <v>89261850.609999999</v>
      </c>
      <c r="EW10" s="370">
        <v>97799793.079999998</v>
      </c>
      <c r="EX10" s="370">
        <v>90553351.069999993</v>
      </c>
      <c r="EY10" s="370">
        <v>87503254.430000007</v>
      </c>
      <c r="EZ10" s="370">
        <v>105015545.47</v>
      </c>
      <c r="FA10" s="370">
        <v>107951400.73999999</v>
      </c>
      <c r="FB10" s="370">
        <v>102839740.52</v>
      </c>
      <c r="FC10" s="370">
        <v>89707200.510000005</v>
      </c>
      <c r="FD10" s="318">
        <v>81788199.120000005</v>
      </c>
      <c r="FE10" s="318">
        <v>91433416.909999996</v>
      </c>
      <c r="FF10" s="318">
        <v>72429730.420000002</v>
      </c>
      <c r="FG10" s="318">
        <v>68470908.439999998</v>
      </c>
      <c r="FH10" s="318">
        <v>98709545.510000005</v>
      </c>
      <c r="FI10" s="318">
        <v>106791818.52</v>
      </c>
      <c r="FJ10" s="318">
        <v>94372185.030000001</v>
      </c>
      <c r="FK10" s="318">
        <v>89389439.689999998</v>
      </c>
      <c r="FL10" s="370">
        <v>115363471.45</v>
      </c>
      <c r="FM10" s="318">
        <v>118817091.44</v>
      </c>
      <c r="FN10" s="318">
        <v>114500270.97</v>
      </c>
      <c r="FO10" s="318">
        <v>101600991.11</v>
      </c>
      <c r="FP10" s="318">
        <v>87468589.950000003</v>
      </c>
      <c r="FQ10" s="318">
        <v>104834610.59</v>
      </c>
      <c r="FR10" s="318">
        <v>73320205.209999993</v>
      </c>
      <c r="FS10" s="370">
        <v>69683087.400000006</v>
      </c>
      <c r="FT10" s="318"/>
      <c r="FU10" s="318"/>
      <c r="FV10" s="318"/>
      <c r="FW10" s="318"/>
      <c r="FX10" s="318"/>
      <c r="FY10" s="318"/>
      <c r="FZ10" s="318"/>
      <c r="GA10" s="318"/>
      <c r="GB10" s="318"/>
      <c r="GC10" s="318"/>
      <c r="GD10" s="318"/>
      <c r="GE10" s="370"/>
      <c r="GF10" s="318"/>
      <c r="GG10" s="318"/>
      <c r="GH10" s="318"/>
      <c r="GI10" s="318"/>
      <c r="GJ10" s="318"/>
      <c r="GK10" s="318"/>
      <c r="GL10" s="318"/>
      <c r="GM10" s="318"/>
      <c r="GN10" s="318"/>
      <c r="GO10" s="318"/>
      <c r="GP10" s="318"/>
      <c r="GQ10" s="318"/>
      <c r="GR10" s="318"/>
      <c r="GS10" s="318"/>
      <c r="GT10" s="318"/>
      <c r="GU10" s="318"/>
      <c r="GV10" s="318"/>
      <c r="GW10" s="318"/>
      <c r="GX10" s="318"/>
      <c r="GY10" s="318"/>
      <c r="GZ10" s="318"/>
      <c r="HA10" s="318"/>
      <c r="HB10" s="318"/>
      <c r="HC10" s="318"/>
      <c r="HD10" s="318"/>
      <c r="HE10" s="318"/>
      <c r="HF10" s="318"/>
      <c r="HG10" s="318"/>
      <c r="HH10" s="318"/>
      <c r="HI10" s="318"/>
      <c r="HJ10" s="318"/>
      <c r="HK10" s="318"/>
      <c r="HL10" s="318"/>
      <c r="HM10" s="318"/>
      <c r="HN10" s="318"/>
      <c r="HO10" s="318"/>
      <c r="HP10" s="318"/>
      <c r="HQ10" s="318"/>
      <c r="HR10" s="318"/>
      <c r="HS10" s="318"/>
      <c r="HT10" s="318"/>
      <c r="HU10" s="318"/>
      <c r="HV10" s="318"/>
      <c r="HW10" s="318"/>
      <c r="HX10" s="318"/>
      <c r="HY10" s="318"/>
      <c r="HZ10" s="318"/>
      <c r="IA10" s="318"/>
      <c r="IB10" s="318"/>
      <c r="IC10" s="318"/>
      <c r="ID10" s="318"/>
      <c r="IE10" s="318"/>
      <c r="IF10" s="318"/>
      <c r="IG10" s="318"/>
      <c r="IH10" s="318"/>
      <c r="II10" s="318"/>
      <c r="IJ10" s="318"/>
      <c r="IK10" s="318"/>
      <c r="IL10" s="318"/>
      <c r="IM10" s="318"/>
      <c r="IN10" s="318"/>
      <c r="IO10" s="318"/>
      <c r="IP10" s="318"/>
      <c r="IQ10" s="318"/>
      <c r="IR10" s="318"/>
      <c r="IS10" s="318"/>
      <c r="IT10" s="318"/>
      <c r="IU10" s="318"/>
      <c r="IV10" s="318"/>
      <c r="IW10" s="318"/>
      <c r="IX10" s="318"/>
      <c r="IY10" s="318"/>
      <c r="IZ10" s="318"/>
      <c r="JA10" s="318"/>
      <c r="JB10" s="318"/>
      <c r="JC10" s="318"/>
      <c r="JD10" s="318"/>
      <c r="JE10" s="318"/>
      <c r="JF10" s="318"/>
      <c r="JG10" s="318"/>
      <c r="JH10" s="318"/>
      <c r="JI10" s="318"/>
      <c r="JJ10" s="318"/>
      <c r="JK10" s="318"/>
      <c r="JL10" s="318"/>
      <c r="JM10" s="318"/>
      <c r="JN10" s="318"/>
      <c r="JO10" s="318"/>
      <c r="JP10" s="318"/>
      <c r="JQ10" s="318"/>
      <c r="JR10" s="318"/>
      <c r="JS10" s="318"/>
      <c r="JT10" s="318"/>
      <c r="JU10" s="318"/>
      <c r="JV10" s="318"/>
      <c r="JW10" s="318"/>
      <c r="JX10" s="318"/>
      <c r="JY10" s="318"/>
      <c r="JZ10" s="318"/>
      <c r="KA10" s="318"/>
      <c r="KB10" s="318"/>
      <c r="KC10" s="318"/>
      <c r="KD10" s="318"/>
      <c r="KE10" s="318"/>
      <c r="KF10" s="318"/>
      <c r="KG10" s="318"/>
      <c r="KH10" s="318"/>
      <c r="KI10" s="318"/>
      <c r="KJ10" s="318"/>
      <c r="KK10" s="318"/>
      <c r="KL10" s="318"/>
      <c r="KM10" s="318"/>
      <c r="KN10" s="318"/>
      <c r="KO10" s="318"/>
      <c r="KP10" s="318"/>
      <c r="KQ10" s="318"/>
      <c r="KR10" s="318"/>
      <c r="KS10" s="318"/>
      <c r="KT10" s="318"/>
      <c r="KU10" s="318"/>
      <c r="KV10" s="318"/>
      <c r="KW10" s="318"/>
      <c r="KX10" s="318"/>
      <c r="KY10" s="318"/>
      <c r="KZ10" s="318"/>
      <c r="LA10" s="318"/>
      <c r="LB10" s="318"/>
      <c r="LC10" s="318"/>
      <c r="LD10" s="318"/>
      <c r="LE10" s="318"/>
      <c r="LF10" s="318"/>
      <c r="LG10" s="318"/>
      <c r="LH10" s="318"/>
      <c r="LI10" s="318"/>
    </row>
    <row r="11" spans="1:321">
      <c r="D11" s="72">
        <v>7111</v>
      </c>
      <c r="E11" s="76" t="s">
        <v>25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82">
        <v>3378459.01</v>
      </c>
      <c r="DW11" s="282">
        <v>8966879.7300000004</v>
      </c>
      <c r="DX11" s="282">
        <v>9924140.9199999999</v>
      </c>
      <c r="DY11" s="282">
        <v>8377077.25</v>
      </c>
      <c r="DZ11" s="282">
        <v>8563145.8100000005</v>
      </c>
      <c r="EA11" s="282">
        <v>9760165.0700000003</v>
      </c>
      <c r="EB11" s="282">
        <v>12597996.66</v>
      </c>
      <c r="EC11" s="313">
        <v>11738543.99</v>
      </c>
      <c r="ED11" s="313">
        <v>12658379.98</v>
      </c>
      <c r="EE11" s="313">
        <v>10220885.41</v>
      </c>
      <c r="EF11" s="313">
        <v>8748146.6300000008</v>
      </c>
      <c r="EG11" s="313">
        <v>18197782.010000002</v>
      </c>
      <c r="EH11" s="316">
        <v>3855468.97</v>
      </c>
      <c r="EI11" s="316">
        <v>7751521.5300000003</v>
      </c>
      <c r="EJ11" s="316">
        <v>9093379.6300000008</v>
      </c>
      <c r="EK11" s="316">
        <v>8729072.4399999995</v>
      </c>
      <c r="EL11" s="316">
        <v>9825835.5299999993</v>
      </c>
      <c r="EM11" s="316">
        <v>9719543.6799999997</v>
      </c>
      <c r="EN11" s="316">
        <v>10577855.74</v>
      </c>
      <c r="EO11" s="316">
        <v>10476522.35</v>
      </c>
      <c r="EP11" s="316">
        <v>9609655.3800000008</v>
      </c>
      <c r="EQ11" s="316">
        <v>10226839.18</v>
      </c>
      <c r="ER11" s="316">
        <v>7670634.21</v>
      </c>
      <c r="ES11" s="316">
        <v>14446111.9</v>
      </c>
      <c r="ET11" s="316">
        <v>3496624.83</v>
      </c>
      <c r="EU11" s="316">
        <v>8897390.9499999993</v>
      </c>
      <c r="EV11" s="316">
        <v>10001520.890000001</v>
      </c>
      <c r="EW11" s="316">
        <v>9899613.5099999998</v>
      </c>
      <c r="EX11" s="316">
        <v>10330673.77</v>
      </c>
      <c r="EY11" s="316">
        <v>10475384.99</v>
      </c>
      <c r="EZ11" s="316">
        <v>11318576.82</v>
      </c>
      <c r="FA11" s="316">
        <v>11227078</v>
      </c>
      <c r="FB11" s="316">
        <v>9598204.1500000004</v>
      </c>
      <c r="FC11" s="316">
        <v>10275884.26</v>
      </c>
      <c r="FD11" s="316">
        <v>10504970.310000001</v>
      </c>
      <c r="FE11" s="316">
        <v>18872459.579999998</v>
      </c>
      <c r="FF11" s="316">
        <v>4240913.8099999996</v>
      </c>
      <c r="FG11" s="316">
        <v>9361661.1500000004</v>
      </c>
      <c r="FH11" s="316">
        <v>9044961.5800000001</v>
      </c>
      <c r="FI11" s="316">
        <v>10767101.800000001</v>
      </c>
      <c r="FJ11" s="316">
        <v>10210712.41</v>
      </c>
      <c r="FK11" s="316">
        <v>10125793.029999999</v>
      </c>
      <c r="FL11" s="369">
        <v>10986746.67</v>
      </c>
      <c r="FM11" s="316">
        <v>10477204.85</v>
      </c>
      <c r="FN11" s="316">
        <v>10332018.109999999</v>
      </c>
      <c r="FO11" s="316">
        <v>10824900.91</v>
      </c>
      <c r="FP11" s="316">
        <v>9987863.9000000004</v>
      </c>
      <c r="FQ11" s="316">
        <v>18641048.940000001</v>
      </c>
      <c r="FR11" s="316">
        <v>4317755.12</v>
      </c>
      <c r="FS11" s="369">
        <v>9514934.0399999991</v>
      </c>
      <c r="FT11" s="316"/>
      <c r="FU11" s="316"/>
      <c r="FV11" s="316"/>
      <c r="FW11" s="316"/>
      <c r="FX11" s="316"/>
      <c r="FY11" s="316"/>
      <c r="FZ11" s="316"/>
      <c r="GA11" s="316"/>
      <c r="GB11" s="316"/>
      <c r="GC11" s="316"/>
      <c r="GD11" s="316"/>
      <c r="GF11" s="316"/>
      <c r="GG11" s="316"/>
      <c r="GH11" s="316"/>
      <c r="GI11" s="316"/>
      <c r="GJ11" s="316"/>
      <c r="GK11" s="316"/>
      <c r="GL11" s="316"/>
      <c r="GM11" s="316"/>
      <c r="GN11" s="316"/>
      <c r="GO11" s="316"/>
      <c r="GP11" s="316"/>
      <c r="GQ11" s="316"/>
      <c r="GR11" s="316"/>
      <c r="GS11" s="316"/>
      <c r="GT11" s="316"/>
      <c r="GU11" s="316"/>
      <c r="GV11" s="316"/>
      <c r="GW11" s="316"/>
      <c r="GX11" s="316"/>
      <c r="GY11" s="316"/>
      <c r="GZ11" s="316"/>
      <c r="HA11" s="316"/>
      <c r="HB11" s="316"/>
      <c r="HC11" s="316"/>
      <c r="HD11" s="316"/>
      <c r="HE11" s="316"/>
      <c r="HF11" s="316"/>
      <c r="HG11" s="316"/>
      <c r="HH11" s="316"/>
      <c r="HI11" s="316"/>
      <c r="HJ11" s="316"/>
      <c r="HK11" s="316"/>
      <c r="HL11" s="316"/>
      <c r="HM11" s="316"/>
      <c r="HN11" s="316"/>
      <c r="HO11" s="316"/>
      <c r="HP11" s="316"/>
      <c r="HQ11" s="316"/>
      <c r="HR11" s="316"/>
      <c r="HS11" s="316"/>
      <c r="HT11" s="316"/>
      <c r="HU11" s="316"/>
      <c r="HV11" s="316"/>
      <c r="HW11" s="316"/>
      <c r="HX11" s="316"/>
      <c r="HY11" s="316"/>
      <c r="HZ11" s="316"/>
      <c r="IA11" s="316"/>
      <c r="IB11" s="316"/>
      <c r="IC11" s="316"/>
      <c r="ID11" s="316"/>
      <c r="IE11" s="316"/>
      <c r="IF11" s="316"/>
      <c r="IG11" s="316"/>
      <c r="IH11" s="316"/>
      <c r="II11" s="316"/>
      <c r="IJ11" s="316"/>
      <c r="IK11" s="316"/>
      <c r="IL11" s="316"/>
      <c r="IM11" s="316"/>
      <c r="IN11" s="316"/>
      <c r="IO11" s="316"/>
      <c r="IP11" s="316"/>
      <c r="IQ11" s="316"/>
      <c r="IR11" s="316"/>
      <c r="IS11" s="316"/>
      <c r="IT11" s="316"/>
      <c r="IU11" s="316"/>
      <c r="IV11" s="316"/>
      <c r="IW11" s="316"/>
      <c r="IX11" s="316"/>
      <c r="IY11" s="316"/>
      <c r="IZ11" s="316"/>
      <c r="JA11" s="316"/>
      <c r="JB11" s="316"/>
      <c r="JC11" s="316"/>
      <c r="JD11" s="316"/>
      <c r="JE11" s="316"/>
      <c r="JF11" s="316"/>
      <c r="JG11" s="316"/>
      <c r="JH11" s="316"/>
      <c r="JI11" s="316"/>
      <c r="JJ11" s="316"/>
      <c r="JK11" s="316"/>
      <c r="JL11" s="316"/>
      <c r="JM11" s="316"/>
      <c r="JN11" s="316"/>
      <c r="JO11" s="316"/>
      <c r="JP11" s="316"/>
      <c r="JQ11" s="316"/>
      <c r="JR11" s="316"/>
      <c r="JS11" s="316"/>
      <c r="JT11" s="316"/>
      <c r="JU11" s="316"/>
      <c r="JV11" s="316"/>
      <c r="JW11" s="316"/>
      <c r="JX11" s="316"/>
      <c r="JY11" s="316"/>
      <c r="JZ11" s="316"/>
      <c r="KA11" s="316"/>
      <c r="KB11" s="316"/>
      <c r="KC11" s="316"/>
      <c r="KD11" s="316"/>
      <c r="KE11" s="316"/>
      <c r="KF11" s="316"/>
      <c r="KG11" s="316"/>
      <c r="KH11" s="316"/>
      <c r="KI11" s="316"/>
      <c r="KJ11" s="316"/>
      <c r="KK11" s="316"/>
      <c r="KL11" s="316"/>
      <c r="KM11" s="316"/>
      <c r="KN11" s="316"/>
      <c r="KO11" s="316"/>
      <c r="KP11" s="316"/>
      <c r="KQ11" s="316"/>
      <c r="KR11" s="316"/>
      <c r="KS11" s="316"/>
      <c r="KT11" s="316"/>
      <c r="KU11" s="316"/>
      <c r="KV11" s="316"/>
      <c r="KW11" s="316"/>
      <c r="KX11" s="316"/>
      <c r="KY11" s="316"/>
      <c r="KZ11" s="316"/>
      <c r="LA11" s="316"/>
      <c r="LB11" s="316"/>
      <c r="LC11" s="316"/>
      <c r="LD11" s="316"/>
      <c r="LE11" s="316"/>
      <c r="LF11" s="316"/>
      <c r="LG11" s="316"/>
      <c r="LH11" s="316"/>
      <c r="LI11" s="316"/>
    </row>
    <row r="12" spans="1:321">
      <c r="D12" s="72">
        <v>7112</v>
      </c>
      <c r="E12" s="76" t="s">
        <v>27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82">
        <v>308497.07</v>
      </c>
      <c r="DW12" s="282">
        <v>1230342</v>
      </c>
      <c r="DX12" s="282">
        <v>15051954.65</v>
      </c>
      <c r="DY12" s="282">
        <v>11458551.32</v>
      </c>
      <c r="DZ12" s="282">
        <v>2599087.38</v>
      </c>
      <c r="EA12" s="282">
        <v>4450921.9400000004</v>
      </c>
      <c r="EB12" s="282">
        <v>2550814.71</v>
      </c>
      <c r="EC12" s="313">
        <v>2816513.59</v>
      </c>
      <c r="ED12" s="313">
        <v>1745433.32</v>
      </c>
      <c r="EE12" s="313">
        <v>1556300.93</v>
      </c>
      <c r="EF12" s="313">
        <v>521816.19</v>
      </c>
      <c r="EG12" s="313">
        <v>964356.93</v>
      </c>
      <c r="EH12" s="316">
        <v>632316.18999999994</v>
      </c>
      <c r="EI12" s="316">
        <v>1242026.04</v>
      </c>
      <c r="EJ12" s="316">
        <v>17612665.690000001</v>
      </c>
      <c r="EK12" s="316">
        <v>14506801.98</v>
      </c>
      <c r="EL12" s="316">
        <v>2683183.94</v>
      </c>
      <c r="EM12" s="316">
        <v>2493382.48</v>
      </c>
      <c r="EN12" s="316">
        <v>2422592.44</v>
      </c>
      <c r="EO12" s="316">
        <v>2511333.39</v>
      </c>
      <c r="EP12" s="316">
        <v>1103662</v>
      </c>
      <c r="EQ12" s="316">
        <v>1688078.63</v>
      </c>
      <c r="ER12" s="316">
        <v>667573.11</v>
      </c>
      <c r="ES12" s="316">
        <v>1664886.32</v>
      </c>
      <c r="ET12" s="316">
        <v>475602.8</v>
      </c>
      <c r="EU12" s="316">
        <v>1641570.62</v>
      </c>
      <c r="EV12" s="316">
        <v>22262597.649999999</v>
      </c>
      <c r="EW12" s="316">
        <v>18095823.48</v>
      </c>
      <c r="EX12" s="316">
        <v>3730435.57</v>
      </c>
      <c r="EY12" s="316">
        <v>3402383.37</v>
      </c>
      <c r="EZ12" s="316">
        <v>4232537.58</v>
      </c>
      <c r="FA12" s="316">
        <v>3499255.87</v>
      </c>
      <c r="FB12" s="316">
        <v>7173346.1399999997</v>
      </c>
      <c r="FC12" s="316">
        <v>1043872.54</v>
      </c>
      <c r="FD12" s="316">
        <v>802479.78</v>
      </c>
      <c r="FE12" s="316">
        <v>1812573.03</v>
      </c>
      <c r="FF12" s="316">
        <v>936843.13</v>
      </c>
      <c r="FG12" s="316">
        <v>1962550.32</v>
      </c>
      <c r="FH12" s="316">
        <v>22465664.23</v>
      </c>
      <c r="FI12" s="316">
        <v>20408432.98</v>
      </c>
      <c r="FJ12" s="316">
        <v>4781744.7</v>
      </c>
      <c r="FK12" s="316">
        <v>3678815</v>
      </c>
      <c r="FL12" s="369">
        <v>3890710.55</v>
      </c>
      <c r="FM12" s="316">
        <v>3092994.24</v>
      </c>
      <c r="FN12" s="316">
        <v>2242778.35</v>
      </c>
      <c r="FO12" s="316">
        <v>690017.25</v>
      </c>
      <c r="FP12" s="316">
        <v>879657.72</v>
      </c>
      <c r="FQ12" s="316">
        <v>7785764.6100000003</v>
      </c>
      <c r="FR12" s="316">
        <v>673739.6</v>
      </c>
      <c r="FS12" s="369">
        <v>2402403.02</v>
      </c>
      <c r="FT12" s="316"/>
      <c r="FU12" s="316"/>
      <c r="FV12" s="316"/>
      <c r="FW12" s="316"/>
      <c r="FX12" s="316"/>
      <c r="FY12" s="316"/>
      <c r="FZ12" s="316"/>
      <c r="GA12" s="316"/>
      <c r="GB12" s="316"/>
      <c r="GC12" s="316"/>
      <c r="GD12" s="316"/>
      <c r="GF12" s="316"/>
      <c r="GG12" s="316"/>
      <c r="GH12" s="316"/>
      <c r="GI12" s="316"/>
      <c r="GJ12" s="316"/>
      <c r="GK12" s="316"/>
      <c r="GL12" s="316"/>
      <c r="GM12" s="316"/>
      <c r="GN12" s="316"/>
      <c r="GO12" s="316"/>
      <c r="GP12" s="316"/>
      <c r="GQ12" s="316"/>
      <c r="GR12" s="316"/>
      <c r="GS12" s="316"/>
      <c r="GT12" s="316"/>
      <c r="GU12" s="316"/>
      <c r="GV12" s="316"/>
      <c r="GW12" s="316"/>
      <c r="GX12" s="316"/>
      <c r="GY12" s="316"/>
      <c r="GZ12" s="316"/>
      <c r="HA12" s="316"/>
      <c r="HB12" s="316"/>
      <c r="HC12" s="316"/>
      <c r="HD12" s="316"/>
      <c r="HE12" s="316"/>
      <c r="HF12" s="316"/>
      <c r="HG12" s="316"/>
      <c r="HH12" s="316"/>
      <c r="HI12" s="316"/>
      <c r="HJ12" s="316"/>
      <c r="HK12" s="316"/>
      <c r="HL12" s="316"/>
      <c r="HM12" s="316"/>
      <c r="HN12" s="316"/>
      <c r="HO12" s="316"/>
      <c r="HP12" s="316"/>
      <c r="HQ12" s="316"/>
      <c r="HR12" s="316"/>
      <c r="HS12" s="316"/>
      <c r="HT12" s="316"/>
      <c r="HU12" s="316"/>
      <c r="HV12" s="316"/>
      <c r="HW12" s="316"/>
      <c r="HX12" s="316"/>
      <c r="HY12" s="316"/>
      <c r="HZ12" s="316"/>
      <c r="IA12" s="316"/>
      <c r="IB12" s="316"/>
      <c r="IC12" s="316"/>
      <c r="ID12" s="316"/>
      <c r="IE12" s="316"/>
      <c r="IF12" s="316"/>
      <c r="IG12" s="316"/>
      <c r="IH12" s="316"/>
      <c r="II12" s="316"/>
      <c r="IJ12" s="316"/>
      <c r="IK12" s="316"/>
      <c r="IL12" s="316"/>
      <c r="IM12" s="316"/>
      <c r="IN12" s="316"/>
      <c r="IO12" s="316"/>
      <c r="IP12" s="316"/>
      <c r="IQ12" s="316"/>
      <c r="IR12" s="316"/>
      <c r="IS12" s="316"/>
      <c r="IT12" s="316"/>
      <c r="IU12" s="316"/>
      <c r="IV12" s="316"/>
      <c r="IW12" s="316"/>
      <c r="IX12" s="316"/>
      <c r="IY12" s="316"/>
      <c r="IZ12" s="316"/>
      <c r="JA12" s="316"/>
      <c r="JB12" s="316"/>
      <c r="JC12" s="316"/>
      <c r="JD12" s="316"/>
      <c r="JE12" s="316"/>
      <c r="JF12" s="316"/>
      <c r="JG12" s="316"/>
      <c r="JH12" s="316"/>
      <c r="JI12" s="316"/>
      <c r="JJ12" s="316"/>
      <c r="JK12" s="316"/>
      <c r="JL12" s="316"/>
      <c r="JM12" s="316"/>
      <c r="JN12" s="316"/>
      <c r="JO12" s="316"/>
      <c r="JP12" s="316"/>
      <c r="JQ12" s="316"/>
      <c r="JR12" s="316"/>
      <c r="JS12" s="316"/>
      <c r="JT12" s="316"/>
      <c r="JU12" s="316"/>
      <c r="JV12" s="316"/>
      <c r="JW12" s="316"/>
      <c r="JX12" s="316"/>
      <c r="JY12" s="316"/>
      <c r="JZ12" s="316"/>
      <c r="KA12" s="316"/>
      <c r="KB12" s="316"/>
      <c r="KC12" s="316"/>
      <c r="KD12" s="316"/>
      <c r="KE12" s="316"/>
      <c r="KF12" s="316"/>
      <c r="KG12" s="316"/>
      <c r="KH12" s="316"/>
      <c r="KI12" s="316"/>
      <c r="KJ12" s="316"/>
      <c r="KK12" s="316"/>
      <c r="KL12" s="316"/>
      <c r="KM12" s="316"/>
      <c r="KN12" s="316"/>
      <c r="KO12" s="316"/>
      <c r="KP12" s="316"/>
      <c r="KQ12" s="316"/>
      <c r="KR12" s="316"/>
      <c r="KS12" s="316"/>
      <c r="KT12" s="316"/>
      <c r="KU12" s="316"/>
      <c r="KV12" s="316"/>
      <c r="KW12" s="316"/>
      <c r="KX12" s="316"/>
      <c r="KY12" s="316"/>
      <c r="KZ12" s="316"/>
      <c r="LA12" s="316"/>
      <c r="LB12" s="316"/>
      <c r="LC12" s="316"/>
      <c r="LD12" s="316"/>
      <c r="LE12" s="316"/>
      <c r="LF12" s="316"/>
      <c r="LG12" s="316"/>
      <c r="LH12" s="316"/>
      <c r="LI12" s="316"/>
    </row>
    <row r="13" spans="1:321">
      <c r="D13" s="72">
        <v>7113</v>
      </c>
      <c r="E13" s="76" t="s">
        <v>29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82">
        <v>84789.68</v>
      </c>
      <c r="DW13" s="282">
        <v>116811.6</v>
      </c>
      <c r="DX13" s="282">
        <v>93474.83</v>
      </c>
      <c r="DY13" s="282">
        <v>89942.54</v>
      </c>
      <c r="DZ13" s="282">
        <v>95910.8</v>
      </c>
      <c r="EA13" s="282">
        <v>125863.94</v>
      </c>
      <c r="EB13" s="282">
        <v>87863.37</v>
      </c>
      <c r="EC13" s="313">
        <v>133027.82999999999</v>
      </c>
      <c r="ED13" s="313">
        <v>160261.85</v>
      </c>
      <c r="EE13" s="313">
        <v>102926.91</v>
      </c>
      <c r="EF13" s="313">
        <v>121571.98</v>
      </c>
      <c r="EG13" s="313">
        <v>117604.66</v>
      </c>
      <c r="EH13" s="316">
        <v>58790.3</v>
      </c>
      <c r="EI13" s="316">
        <v>107978.26</v>
      </c>
      <c r="EJ13" s="316">
        <v>88556.13</v>
      </c>
      <c r="EK13" s="316">
        <v>93919.51</v>
      </c>
      <c r="EL13" s="316">
        <v>178761.83</v>
      </c>
      <c r="EM13" s="316">
        <v>96074.04</v>
      </c>
      <c r="EN13" s="316">
        <v>140635.43</v>
      </c>
      <c r="EO13" s="316">
        <v>152546.72</v>
      </c>
      <c r="EP13" s="316">
        <v>115920.43</v>
      </c>
      <c r="EQ13" s="316">
        <v>195735.62</v>
      </c>
      <c r="ER13" s="316">
        <v>165720.76</v>
      </c>
      <c r="ES13" s="316">
        <v>130025.67</v>
      </c>
      <c r="ET13" s="316">
        <v>93380.49</v>
      </c>
      <c r="EU13" s="316">
        <v>116565.53</v>
      </c>
      <c r="EV13" s="316">
        <v>203411.31</v>
      </c>
      <c r="EW13" s="316">
        <v>117398.62</v>
      </c>
      <c r="EX13" s="316">
        <v>143886.48000000001</v>
      </c>
      <c r="EY13" s="316">
        <v>122124.66</v>
      </c>
      <c r="EZ13" s="316">
        <v>114234.91</v>
      </c>
      <c r="FA13" s="316">
        <v>218611.11</v>
      </c>
      <c r="FB13" s="316">
        <v>148315.04999999999</v>
      </c>
      <c r="FC13" s="316">
        <v>155540.06</v>
      </c>
      <c r="FD13" s="316">
        <v>193671.67</v>
      </c>
      <c r="FE13" s="316">
        <v>208954.63</v>
      </c>
      <c r="FF13" s="316">
        <v>118243.45</v>
      </c>
      <c r="FG13" s="316">
        <v>169568.16</v>
      </c>
      <c r="FH13" s="316">
        <v>146352.49</v>
      </c>
      <c r="FI13" s="316">
        <v>204359.36</v>
      </c>
      <c r="FJ13" s="316">
        <v>147510.5</v>
      </c>
      <c r="FK13" s="316">
        <v>158253.64000000001</v>
      </c>
      <c r="FL13" s="369">
        <v>152687.82</v>
      </c>
      <c r="FM13" s="316">
        <v>172408.19</v>
      </c>
      <c r="FN13" s="316">
        <v>131658.57</v>
      </c>
      <c r="FO13" s="316">
        <v>174049.01</v>
      </c>
      <c r="FP13" s="316">
        <v>172799.49</v>
      </c>
      <c r="FQ13" s="316">
        <v>289363.09000000003</v>
      </c>
      <c r="FR13" s="316">
        <v>185009.31</v>
      </c>
      <c r="FS13" s="369">
        <v>168097.86</v>
      </c>
      <c r="FT13" s="316"/>
      <c r="FU13" s="316"/>
      <c r="FV13" s="316"/>
      <c r="FW13" s="316"/>
      <c r="FX13" s="316"/>
      <c r="FY13" s="316"/>
      <c r="FZ13" s="316"/>
      <c r="GA13" s="316"/>
      <c r="GB13" s="316"/>
      <c r="GC13" s="316"/>
      <c r="GD13" s="316"/>
      <c r="GF13" s="316"/>
      <c r="GG13" s="316"/>
      <c r="GH13" s="316"/>
      <c r="GI13" s="316"/>
      <c r="GJ13" s="316"/>
      <c r="GK13" s="316"/>
      <c r="GL13" s="316"/>
      <c r="GM13" s="316"/>
      <c r="GN13" s="316"/>
      <c r="GO13" s="316"/>
      <c r="GP13" s="316"/>
      <c r="GQ13" s="316"/>
      <c r="GR13" s="316"/>
      <c r="GS13" s="316"/>
      <c r="GT13" s="316"/>
      <c r="GU13" s="316"/>
      <c r="GV13" s="316"/>
      <c r="GW13" s="316"/>
      <c r="GX13" s="316"/>
      <c r="GY13" s="316"/>
      <c r="GZ13" s="316"/>
      <c r="HA13" s="316"/>
      <c r="HB13" s="316"/>
      <c r="HC13" s="316"/>
      <c r="HD13" s="316"/>
      <c r="HE13" s="316"/>
      <c r="HF13" s="316"/>
      <c r="HG13" s="316"/>
      <c r="HH13" s="316"/>
      <c r="HI13" s="316"/>
      <c r="HJ13" s="316"/>
      <c r="HK13" s="316"/>
      <c r="HL13" s="316"/>
      <c r="HM13" s="316"/>
      <c r="HN13" s="316"/>
      <c r="HO13" s="316"/>
      <c r="HP13" s="316"/>
      <c r="HQ13" s="316"/>
      <c r="HR13" s="316"/>
      <c r="HS13" s="316"/>
      <c r="HT13" s="316"/>
      <c r="HU13" s="316"/>
      <c r="HV13" s="316"/>
      <c r="HW13" s="316"/>
      <c r="HX13" s="316"/>
      <c r="HY13" s="316"/>
      <c r="HZ13" s="316"/>
      <c r="IA13" s="316"/>
      <c r="IB13" s="316"/>
      <c r="IC13" s="316"/>
      <c r="ID13" s="316"/>
      <c r="IE13" s="316"/>
      <c r="IF13" s="316"/>
      <c r="IG13" s="316"/>
      <c r="IH13" s="316"/>
      <c r="II13" s="316"/>
      <c r="IJ13" s="316"/>
      <c r="IK13" s="316"/>
      <c r="IL13" s="316"/>
      <c r="IM13" s="316"/>
      <c r="IN13" s="316"/>
      <c r="IO13" s="316"/>
      <c r="IP13" s="316"/>
      <c r="IQ13" s="316"/>
      <c r="IR13" s="316"/>
      <c r="IS13" s="316"/>
      <c r="IT13" s="316"/>
      <c r="IU13" s="316"/>
      <c r="IV13" s="316"/>
      <c r="IW13" s="316"/>
      <c r="IX13" s="316"/>
      <c r="IY13" s="316"/>
      <c r="IZ13" s="316"/>
      <c r="JA13" s="316"/>
      <c r="JB13" s="316"/>
      <c r="JC13" s="316"/>
      <c r="JD13" s="316"/>
      <c r="JE13" s="316"/>
      <c r="JF13" s="316"/>
      <c r="JG13" s="316"/>
      <c r="JH13" s="316"/>
      <c r="JI13" s="316"/>
      <c r="JJ13" s="316"/>
      <c r="JK13" s="316"/>
      <c r="JL13" s="316"/>
      <c r="JM13" s="316"/>
      <c r="JN13" s="316"/>
      <c r="JO13" s="316"/>
      <c r="JP13" s="316"/>
      <c r="JQ13" s="316"/>
      <c r="JR13" s="316"/>
      <c r="JS13" s="316"/>
      <c r="JT13" s="316"/>
      <c r="JU13" s="316"/>
      <c r="JV13" s="316"/>
      <c r="JW13" s="316"/>
      <c r="JX13" s="316"/>
      <c r="JY13" s="316"/>
      <c r="JZ13" s="316"/>
      <c r="KA13" s="316"/>
      <c r="KB13" s="316"/>
      <c r="KC13" s="316"/>
      <c r="KD13" s="316"/>
      <c r="KE13" s="316"/>
      <c r="KF13" s="316"/>
      <c r="KG13" s="316"/>
      <c r="KH13" s="316"/>
      <c r="KI13" s="316"/>
      <c r="KJ13" s="316"/>
      <c r="KK13" s="316"/>
      <c r="KL13" s="316"/>
      <c r="KM13" s="316"/>
      <c r="KN13" s="316"/>
      <c r="KO13" s="316"/>
      <c r="KP13" s="316"/>
      <c r="KQ13" s="316"/>
      <c r="KR13" s="316"/>
      <c r="KS13" s="316"/>
      <c r="KT13" s="316"/>
      <c r="KU13" s="316"/>
      <c r="KV13" s="316"/>
      <c r="KW13" s="316"/>
      <c r="KX13" s="316"/>
      <c r="KY13" s="316"/>
      <c r="KZ13" s="316"/>
      <c r="LA13" s="316"/>
      <c r="LB13" s="316"/>
      <c r="LC13" s="316"/>
      <c r="LD13" s="316"/>
      <c r="LE13" s="316"/>
      <c r="LF13" s="316"/>
      <c r="LG13" s="316"/>
      <c r="LH13" s="316"/>
      <c r="LI13" s="316"/>
    </row>
    <row r="14" spans="1:321">
      <c r="D14" s="72">
        <v>7114</v>
      </c>
      <c r="E14" s="76" t="s">
        <v>31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82">
        <v>33402847.57</v>
      </c>
      <c r="DW14" s="282">
        <v>32832195.190000001</v>
      </c>
      <c r="DX14" s="282">
        <v>34901875.719999999</v>
      </c>
      <c r="DY14" s="282">
        <v>36772461.840000004</v>
      </c>
      <c r="DZ14" s="282">
        <v>39500513.950000003</v>
      </c>
      <c r="EA14" s="282">
        <v>44189336.990000002</v>
      </c>
      <c r="EB14" s="282">
        <v>48332253.479999997</v>
      </c>
      <c r="EC14" s="313">
        <v>55987960.810000002</v>
      </c>
      <c r="ED14" s="313">
        <v>46312840.030000001</v>
      </c>
      <c r="EE14" s="313">
        <v>44771417.82</v>
      </c>
      <c r="EF14" s="313">
        <v>40192729.450000003</v>
      </c>
      <c r="EG14" s="313">
        <v>43460100.479999997</v>
      </c>
      <c r="EH14" s="316">
        <v>33352018.879999999</v>
      </c>
      <c r="EI14" s="316">
        <v>26961493.609999999</v>
      </c>
      <c r="EJ14" s="316">
        <v>45891894.880000003</v>
      </c>
      <c r="EK14" s="316">
        <v>39843066.039999999</v>
      </c>
      <c r="EL14" s="316">
        <v>44329065.979999997</v>
      </c>
      <c r="EM14" s="316">
        <v>51058078.640000001</v>
      </c>
      <c r="EN14" s="316">
        <v>51792411.350000001</v>
      </c>
      <c r="EO14" s="316">
        <v>56845360.840000004</v>
      </c>
      <c r="EP14" s="316">
        <v>53436415.75</v>
      </c>
      <c r="EQ14" s="316">
        <v>50058448.369999997</v>
      </c>
      <c r="ER14" s="316">
        <v>44942136.68</v>
      </c>
      <c r="ES14" s="316">
        <v>50200125.439999998</v>
      </c>
      <c r="ET14" s="316">
        <v>40926868.810000002</v>
      </c>
      <c r="EU14" s="316">
        <v>38270122.18</v>
      </c>
      <c r="EV14" s="316">
        <v>40510183.409999996</v>
      </c>
      <c r="EW14" s="316">
        <v>50343037.649999999</v>
      </c>
      <c r="EX14" s="316">
        <v>53847636.579999998</v>
      </c>
      <c r="EY14" s="316">
        <v>52130099.289999999</v>
      </c>
      <c r="EZ14" s="316">
        <v>63886169.009999998</v>
      </c>
      <c r="FA14" s="316">
        <v>64152277.310000002</v>
      </c>
      <c r="FB14" s="316">
        <v>57402321.350000001</v>
      </c>
      <c r="FC14" s="316">
        <v>56740213.189999998</v>
      </c>
      <c r="FD14" s="316">
        <v>47812481.689999998</v>
      </c>
      <c r="FE14" s="316">
        <v>50892268.439999998</v>
      </c>
      <c r="FF14" s="316">
        <v>49847223.18</v>
      </c>
      <c r="FG14" s="316">
        <v>38958365.399999999</v>
      </c>
      <c r="FH14" s="316">
        <v>50498218.18</v>
      </c>
      <c r="FI14" s="316">
        <v>55142838.460000001</v>
      </c>
      <c r="FJ14" s="316">
        <v>56428341.859999999</v>
      </c>
      <c r="FK14" s="316">
        <v>52810087.229999997</v>
      </c>
      <c r="FL14" s="369">
        <v>71626480.939999998</v>
      </c>
      <c r="FM14" s="316">
        <v>71690318.180000007</v>
      </c>
      <c r="FN14" s="316">
        <v>70816309.909999996</v>
      </c>
      <c r="FO14" s="316">
        <v>65908952.759999998</v>
      </c>
      <c r="FP14" s="316">
        <v>54764641.939999998</v>
      </c>
      <c r="FQ14" s="316">
        <v>57237175.490000002</v>
      </c>
      <c r="FR14" s="316">
        <v>47781207.189999998</v>
      </c>
      <c r="FS14" s="369">
        <v>40097544.82</v>
      </c>
      <c r="FT14" s="316"/>
      <c r="FU14" s="316"/>
      <c r="FV14" s="316"/>
      <c r="FW14" s="316"/>
      <c r="FX14" s="316"/>
      <c r="FY14" s="316"/>
      <c r="FZ14" s="316"/>
      <c r="GA14" s="316"/>
      <c r="GB14" s="316"/>
      <c r="GC14" s="316"/>
      <c r="GD14" s="316"/>
      <c r="GF14" s="316"/>
      <c r="GG14" s="316"/>
      <c r="GH14" s="316"/>
      <c r="GI14" s="316"/>
      <c r="GJ14" s="316"/>
      <c r="GK14" s="316"/>
      <c r="GL14" s="316"/>
      <c r="GM14" s="316"/>
      <c r="GN14" s="316"/>
      <c r="GO14" s="316"/>
      <c r="GP14" s="316"/>
      <c r="GQ14" s="316"/>
      <c r="GR14" s="316"/>
      <c r="GS14" s="316"/>
      <c r="GT14" s="316"/>
      <c r="GU14" s="316"/>
      <c r="GV14" s="316"/>
      <c r="GW14" s="316"/>
      <c r="GX14" s="316"/>
      <c r="GY14" s="316"/>
      <c r="GZ14" s="316"/>
      <c r="HA14" s="316"/>
      <c r="HB14" s="316"/>
      <c r="HC14" s="316"/>
      <c r="HD14" s="316"/>
      <c r="HE14" s="316"/>
      <c r="HF14" s="316"/>
      <c r="HG14" s="316"/>
      <c r="HH14" s="316"/>
      <c r="HI14" s="316"/>
      <c r="HJ14" s="316"/>
      <c r="HK14" s="316"/>
      <c r="HL14" s="316"/>
      <c r="HM14" s="316"/>
      <c r="HN14" s="316"/>
      <c r="HO14" s="316"/>
      <c r="HP14" s="316"/>
      <c r="HQ14" s="316"/>
      <c r="HR14" s="316"/>
      <c r="HS14" s="316"/>
      <c r="HT14" s="316"/>
      <c r="HU14" s="316"/>
      <c r="HV14" s="316"/>
      <c r="HW14" s="316"/>
      <c r="HX14" s="316"/>
      <c r="HY14" s="316"/>
      <c r="HZ14" s="316"/>
      <c r="IA14" s="316"/>
      <c r="IB14" s="316"/>
      <c r="IC14" s="316"/>
      <c r="ID14" s="316"/>
      <c r="IE14" s="316"/>
      <c r="IF14" s="316"/>
      <c r="IG14" s="316"/>
      <c r="IH14" s="316"/>
      <c r="II14" s="316"/>
      <c r="IJ14" s="316"/>
      <c r="IK14" s="316"/>
      <c r="IL14" s="316"/>
      <c r="IM14" s="316"/>
      <c r="IN14" s="316"/>
      <c r="IO14" s="316"/>
      <c r="IP14" s="316"/>
      <c r="IQ14" s="316"/>
      <c r="IR14" s="316"/>
      <c r="IS14" s="316"/>
      <c r="IT14" s="316"/>
      <c r="IU14" s="316"/>
      <c r="IV14" s="316"/>
      <c r="IW14" s="316"/>
      <c r="IX14" s="316"/>
      <c r="IY14" s="316"/>
      <c r="IZ14" s="316"/>
      <c r="JA14" s="316"/>
      <c r="JB14" s="316"/>
      <c r="JC14" s="316"/>
      <c r="JD14" s="316"/>
      <c r="JE14" s="316"/>
      <c r="JF14" s="316"/>
      <c r="JG14" s="316"/>
      <c r="JH14" s="316"/>
      <c r="JI14" s="316"/>
      <c r="JJ14" s="316"/>
      <c r="JK14" s="316"/>
      <c r="JL14" s="316"/>
      <c r="JM14" s="316"/>
      <c r="JN14" s="316"/>
      <c r="JO14" s="316"/>
      <c r="JP14" s="316"/>
      <c r="JQ14" s="316"/>
      <c r="JR14" s="316"/>
      <c r="JS14" s="316"/>
      <c r="JT14" s="316"/>
      <c r="JU14" s="316"/>
      <c r="JV14" s="316"/>
      <c r="JW14" s="316"/>
      <c r="JX14" s="316"/>
      <c r="JY14" s="316"/>
      <c r="JZ14" s="316"/>
      <c r="KA14" s="316"/>
      <c r="KB14" s="316"/>
      <c r="KC14" s="316"/>
      <c r="KD14" s="316"/>
      <c r="KE14" s="316"/>
      <c r="KF14" s="316"/>
      <c r="KG14" s="316"/>
      <c r="KH14" s="316"/>
      <c r="KI14" s="316"/>
      <c r="KJ14" s="316"/>
      <c r="KK14" s="316"/>
      <c r="KL14" s="316"/>
      <c r="KM14" s="316"/>
      <c r="KN14" s="316"/>
      <c r="KO14" s="316"/>
      <c r="KP14" s="316"/>
      <c r="KQ14" s="316"/>
      <c r="KR14" s="316"/>
      <c r="KS14" s="316"/>
      <c r="KT14" s="316"/>
      <c r="KU14" s="316"/>
      <c r="KV14" s="316"/>
      <c r="KW14" s="316"/>
      <c r="KX14" s="316"/>
      <c r="KY14" s="316"/>
      <c r="KZ14" s="316"/>
      <c r="LA14" s="316"/>
      <c r="LB14" s="316"/>
      <c r="LC14" s="316"/>
      <c r="LD14" s="316"/>
      <c r="LE14" s="316"/>
      <c r="LF14" s="316"/>
      <c r="LG14" s="316"/>
      <c r="LH14" s="316"/>
      <c r="LI14" s="316"/>
    </row>
    <row r="15" spans="1:321">
      <c r="D15" s="72">
        <v>7115</v>
      </c>
      <c r="E15" s="76" t="s">
        <v>33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82">
        <v>11189049.66</v>
      </c>
      <c r="DW15" s="282">
        <v>10518357.289999999</v>
      </c>
      <c r="DX15" s="282">
        <v>12038089.529999999</v>
      </c>
      <c r="DY15" s="282">
        <v>12679799.32</v>
      </c>
      <c r="DZ15" s="282">
        <v>14146687.77</v>
      </c>
      <c r="EA15" s="282">
        <v>16150649.140000001</v>
      </c>
      <c r="EB15" s="282">
        <v>17832974.68</v>
      </c>
      <c r="EC15" s="313">
        <v>21188493.210000001</v>
      </c>
      <c r="ED15" s="313">
        <v>20370273.57</v>
      </c>
      <c r="EE15" s="313">
        <v>16959705.550000001</v>
      </c>
      <c r="EF15" s="313">
        <v>14552987.24</v>
      </c>
      <c r="EG15" s="313">
        <v>15043855.42</v>
      </c>
      <c r="EH15" s="316">
        <v>13972593.029999999</v>
      </c>
      <c r="EI15" s="316">
        <v>12356371.449999999</v>
      </c>
      <c r="EJ15" s="316">
        <v>14808666.49</v>
      </c>
      <c r="EK15" s="316">
        <v>15647198.060000001</v>
      </c>
      <c r="EL15" s="316">
        <v>17742897.41</v>
      </c>
      <c r="EM15" s="316">
        <v>18687302.640000001</v>
      </c>
      <c r="EN15" s="316">
        <v>20939541.420000002</v>
      </c>
      <c r="EO15" s="316">
        <v>25506175.510000002</v>
      </c>
      <c r="EP15" s="316">
        <v>25706299.34</v>
      </c>
      <c r="EQ15" s="316">
        <v>21225508.199999999</v>
      </c>
      <c r="ER15" s="316">
        <v>18614457.170000002</v>
      </c>
      <c r="ES15" s="316">
        <v>19877899.5</v>
      </c>
      <c r="ET15" s="316">
        <v>13370061.67</v>
      </c>
      <c r="EU15" s="316">
        <v>13585674.48</v>
      </c>
      <c r="EV15" s="316">
        <v>13376493.630000001</v>
      </c>
      <c r="EW15" s="316">
        <v>16425170.310000001</v>
      </c>
      <c r="EX15" s="316">
        <v>19160303.329999998</v>
      </c>
      <c r="EY15" s="316">
        <v>18124078.879999999</v>
      </c>
      <c r="EZ15" s="316">
        <v>21799989.129999999</v>
      </c>
      <c r="FA15" s="316">
        <v>25150486.629999999</v>
      </c>
      <c r="FB15" s="316">
        <v>25504339.800000001</v>
      </c>
      <c r="FC15" s="316">
        <v>18141856.039999999</v>
      </c>
      <c r="FD15" s="316">
        <v>19778303.699999999</v>
      </c>
      <c r="FE15" s="316">
        <v>16761286.810000001</v>
      </c>
      <c r="FF15" s="316">
        <v>15141217.210000001</v>
      </c>
      <c r="FG15" s="316">
        <v>13186126.23</v>
      </c>
      <c r="FH15" s="316">
        <v>13315087.640000001</v>
      </c>
      <c r="FI15" s="316">
        <v>16826313.73</v>
      </c>
      <c r="FJ15" s="316">
        <v>19442485.359999999</v>
      </c>
      <c r="FK15" s="316">
        <v>19205497.870000001</v>
      </c>
      <c r="FL15" s="369">
        <v>24612824.059999999</v>
      </c>
      <c r="FM15" s="316">
        <v>29562766.32</v>
      </c>
      <c r="FN15" s="316">
        <v>27417042.280000001</v>
      </c>
      <c r="FO15" s="316">
        <v>20585777.449999999</v>
      </c>
      <c r="FP15" s="316">
        <v>18663851.199999999</v>
      </c>
      <c r="FQ15" s="316">
        <v>17559308.390000001</v>
      </c>
      <c r="FR15" s="316">
        <v>18070145.100000001</v>
      </c>
      <c r="FS15" s="369">
        <v>14831752.550000001</v>
      </c>
      <c r="FT15" s="316"/>
      <c r="FU15" s="316"/>
      <c r="FV15" s="316"/>
      <c r="FW15" s="316"/>
      <c r="FX15" s="316"/>
      <c r="FY15" s="316"/>
      <c r="FZ15" s="316"/>
      <c r="GA15" s="316"/>
      <c r="GB15" s="316"/>
      <c r="GC15" s="316"/>
      <c r="GD15" s="316"/>
      <c r="GF15" s="316"/>
      <c r="GG15" s="316"/>
      <c r="GH15" s="316"/>
      <c r="GI15" s="316"/>
      <c r="GJ15" s="316"/>
      <c r="GK15" s="316"/>
      <c r="GL15" s="316"/>
      <c r="GM15" s="316"/>
      <c r="GN15" s="316"/>
      <c r="GO15" s="316"/>
      <c r="GP15" s="316"/>
      <c r="GQ15" s="316"/>
      <c r="GR15" s="316"/>
      <c r="GS15" s="316"/>
      <c r="GT15" s="316"/>
      <c r="GU15" s="316"/>
      <c r="GV15" s="316"/>
      <c r="GW15" s="316"/>
      <c r="GX15" s="316"/>
      <c r="GY15" s="316"/>
      <c r="GZ15" s="316"/>
      <c r="HA15" s="316"/>
      <c r="HB15" s="316"/>
      <c r="HC15" s="316"/>
      <c r="HD15" s="316"/>
      <c r="HE15" s="316"/>
      <c r="HF15" s="316"/>
      <c r="HG15" s="316"/>
      <c r="HH15" s="316"/>
      <c r="HI15" s="316"/>
      <c r="HJ15" s="316"/>
      <c r="HK15" s="316"/>
      <c r="HL15" s="316"/>
      <c r="HM15" s="316"/>
      <c r="HN15" s="316"/>
      <c r="HO15" s="316"/>
      <c r="HP15" s="316"/>
      <c r="HQ15" s="316"/>
      <c r="HR15" s="316"/>
      <c r="HS15" s="316"/>
      <c r="HT15" s="316"/>
      <c r="HU15" s="316"/>
      <c r="HV15" s="316"/>
      <c r="HW15" s="316"/>
      <c r="HX15" s="316"/>
      <c r="HY15" s="316"/>
      <c r="HZ15" s="316"/>
      <c r="IA15" s="316"/>
      <c r="IB15" s="316"/>
      <c r="IC15" s="316"/>
      <c r="ID15" s="316"/>
      <c r="IE15" s="316"/>
      <c r="IF15" s="316"/>
      <c r="IG15" s="316"/>
      <c r="IH15" s="316"/>
      <c r="II15" s="316"/>
      <c r="IJ15" s="316"/>
      <c r="IK15" s="316"/>
      <c r="IL15" s="316"/>
      <c r="IM15" s="316"/>
      <c r="IN15" s="316"/>
      <c r="IO15" s="316"/>
      <c r="IP15" s="316"/>
      <c r="IQ15" s="316"/>
      <c r="IR15" s="316"/>
      <c r="IS15" s="316"/>
      <c r="IT15" s="316"/>
      <c r="IU15" s="316"/>
      <c r="IV15" s="316"/>
      <c r="IW15" s="316"/>
      <c r="IX15" s="316"/>
      <c r="IY15" s="316"/>
      <c r="IZ15" s="316"/>
      <c r="JA15" s="316"/>
      <c r="JB15" s="316"/>
      <c r="JC15" s="316"/>
      <c r="JD15" s="316"/>
      <c r="JE15" s="316"/>
      <c r="JF15" s="316"/>
      <c r="JG15" s="316"/>
      <c r="JH15" s="316"/>
      <c r="JI15" s="316"/>
      <c r="JJ15" s="316"/>
      <c r="JK15" s="316"/>
      <c r="JL15" s="316"/>
      <c r="JM15" s="316"/>
      <c r="JN15" s="316"/>
      <c r="JO15" s="316"/>
      <c r="JP15" s="316"/>
      <c r="JQ15" s="316"/>
      <c r="JR15" s="316"/>
      <c r="JS15" s="316"/>
      <c r="JT15" s="316"/>
      <c r="JU15" s="316"/>
      <c r="JV15" s="316"/>
      <c r="JW15" s="316"/>
      <c r="JX15" s="316"/>
      <c r="JY15" s="316"/>
      <c r="JZ15" s="316"/>
      <c r="KA15" s="316"/>
      <c r="KB15" s="316"/>
      <c r="KC15" s="316"/>
      <c r="KD15" s="316"/>
      <c r="KE15" s="316"/>
      <c r="KF15" s="316"/>
      <c r="KG15" s="316"/>
      <c r="KH15" s="316"/>
      <c r="KI15" s="316"/>
      <c r="KJ15" s="316"/>
      <c r="KK15" s="316"/>
      <c r="KL15" s="316"/>
      <c r="KM15" s="316"/>
      <c r="KN15" s="316"/>
      <c r="KO15" s="316"/>
      <c r="KP15" s="316"/>
      <c r="KQ15" s="316"/>
      <c r="KR15" s="316"/>
      <c r="KS15" s="316"/>
      <c r="KT15" s="316"/>
      <c r="KU15" s="316"/>
      <c r="KV15" s="316"/>
      <c r="KW15" s="316"/>
      <c r="KX15" s="316"/>
      <c r="KY15" s="316"/>
      <c r="KZ15" s="316"/>
      <c r="LA15" s="316"/>
      <c r="LB15" s="316"/>
      <c r="LC15" s="316"/>
      <c r="LD15" s="316"/>
      <c r="LE15" s="316"/>
      <c r="LF15" s="316"/>
      <c r="LG15" s="316"/>
      <c r="LH15" s="316"/>
      <c r="LI15" s="316"/>
    </row>
    <row r="16" spans="1:321" ht="30">
      <c r="D16" s="72">
        <v>7116</v>
      </c>
      <c r="E16" s="76" t="s">
        <v>35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82">
        <v>1014140.86</v>
      </c>
      <c r="DW16" s="282">
        <v>1540490.17</v>
      </c>
      <c r="DX16" s="282">
        <v>1983786.94</v>
      </c>
      <c r="DY16" s="282">
        <v>2062637.22</v>
      </c>
      <c r="DZ16" s="282">
        <v>2073939.87</v>
      </c>
      <c r="EA16" s="282">
        <v>2201013.2200000002</v>
      </c>
      <c r="EB16" s="282">
        <v>2455559.5</v>
      </c>
      <c r="EC16" s="313">
        <v>2776408.9</v>
      </c>
      <c r="ED16" s="313">
        <v>2378559.9</v>
      </c>
      <c r="EE16" s="313">
        <v>2041655.91</v>
      </c>
      <c r="EF16" s="313">
        <v>1779286.64</v>
      </c>
      <c r="EG16" s="313">
        <v>1976163.59</v>
      </c>
      <c r="EH16" s="316">
        <v>1071292.49</v>
      </c>
      <c r="EI16" s="316">
        <v>1596950.17</v>
      </c>
      <c r="EJ16" s="316">
        <v>2226840.15</v>
      </c>
      <c r="EK16" s="316">
        <v>2007545.03</v>
      </c>
      <c r="EL16" s="316">
        <v>2283048.27</v>
      </c>
      <c r="EM16" s="316">
        <v>2361499.6</v>
      </c>
      <c r="EN16" s="316">
        <v>2521752.11</v>
      </c>
      <c r="EO16" s="316">
        <v>2861682.41</v>
      </c>
      <c r="EP16" s="316">
        <v>2150781.52</v>
      </c>
      <c r="EQ16" s="316">
        <v>2167495.09</v>
      </c>
      <c r="ER16" s="316">
        <v>1890362.65</v>
      </c>
      <c r="ES16" s="316">
        <v>2285551.31</v>
      </c>
      <c r="ET16" s="316">
        <v>1218936.71</v>
      </c>
      <c r="EU16" s="316">
        <v>1678360</v>
      </c>
      <c r="EV16" s="316">
        <v>2228428.98</v>
      </c>
      <c r="EW16" s="316">
        <v>2192466.4500000002</v>
      </c>
      <c r="EX16" s="316">
        <v>2597651.13</v>
      </c>
      <c r="EY16" s="316">
        <v>2330703.23</v>
      </c>
      <c r="EZ16" s="316">
        <v>2801895.93</v>
      </c>
      <c r="FA16" s="316">
        <v>2858882.98</v>
      </c>
      <c r="FB16" s="316">
        <v>2205218.35</v>
      </c>
      <c r="FC16" s="316">
        <v>2570061.1800000002</v>
      </c>
      <c r="FD16" s="316">
        <v>1901910.24</v>
      </c>
      <c r="FE16" s="316">
        <v>2050376.81</v>
      </c>
      <c r="FF16" s="316">
        <v>1424968.68</v>
      </c>
      <c r="FG16" s="316">
        <v>1733788.33</v>
      </c>
      <c r="FH16" s="316">
        <v>2462209.73</v>
      </c>
      <c r="FI16" s="316">
        <v>2531899.16</v>
      </c>
      <c r="FJ16" s="316">
        <v>2502520.2799999998</v>
      </c>
      <c r="FK16" s="316">
        <v>2485583.9700000002</v>
      </c>
      <c r="FL16" s="369">
        <v>3088089.4</v>
      </c>
      <c r="FM16" s="316">
        <v>2788700.72</v>
      </c>
      <c r="FN16" s="316">
        <v>2553125.85</v>
      </c>
      <c r="FO16" s="316">
        <v>2492699.6800000002</v>
      </c>
      <c r="FP16" s="316">
        <v>2023761.96</v>
      </c>
      <c r="FQ16" s="316">
        <v>2439192.98</v>
      </c>
      <c r="FR16" s="316">
        <v>1537206.63</v>
      </c>
      <c r="FS16" s="369">
        <v>1922810.55</v>
      </c>
      <c r="FT16" s="316"/>
      <c r="FU16" s="316"/>
      <c r="FV16" s="316"/>
      <c r="FW16" s="316"/>
      <c r="FX16" s="316"/>
      <c r="FY16" s="316"/>
      <c r="FZ16" s="316"/>
      <c r="GA16" s="316"/>
      <c r="GB16" s="316"/>
      <c r="GC16" s="316"/>
      <c r="GD16" s="316"/>
      <c r="GF16" s="316"/>
      <c r="GG16" s="316"/>
      <c r="GH16" s="316"/>
      <c r="GI16" s="316"/>
      <c r="GJ16" s="316"/>
      <c r="GK16" s="316"/>
      <c r="GL16" s="316"/>
      <c r="GM16" s="316"/>
      <c r="GN16" s="316"/>
      <c r="GO16" s="316"/>
      <c r="GP16" s="316"/>
      <c r="GQ16" s="316"/>
      <c r="GR16" s="316"/>
      <c r="GS16" s="316"/>
      <c r="GT16" s="316"/>
      <c r="GU16" s="316"/>
      <c r="GV16" s="316"/>
      <c r="GW16" s="316"/>
      <c r="GX16" s="316"/>
      <c r="GY16" s="316"/>
      <c r="GZ16" s="316"/>
      <c r="HA16" s="316"/>
      <c r="HB16" s="316"/>
      <c r="HC16" s="316"/>
      <c r="HD16" s="316"/>
      <c r="HE16" s="316"/>
      <c r="HF16" s="316"/>
      <c r="HG16" s="316"/>
      <c r="HH16" s="316"/>
      <c r="HI16" s="316"/>
      <c r="HJ16" s="316"/>
      <c r="HK16" s="316"/>
      <c r="HL16" s="316"/>
      <c r="HM16" s="316"/>
      <c r="HN16" s="316"/>
      <c r="HO16" s="316"/>
      <c r="HP16" s="316"/>
      <c r="HQ16" s="316"/>
      <c r="HR16" s="316"/>
      <c r="HS16" s="316"/>
      <c r="HT16" s="316"/>
      <c r="HU16" s="316"/>
      <c r="HV16" s="316"/>
      <c r="HW16" s="316"/>
      <c r="HX16" s="316"/>
      <c r="HY16" s="316"/>
      <c r="HZ16" s="316"/>
      <c r="IA16" s="316"/>
      <c r="IB16" s="316"/>
      <c r="IC16" s="316"/>
      <c r="ID16" s="316"/>
      <c r="IE16" s="316"/>
      <c r="IF16" s="316"/>
      <c r="IG16" s="316"/>
      <c r="IH16" s="316"/>
      <c r="II16" s="316"/>
      <c r="IJ16" s="316"/>
      <c r="IK16" s="316"/>
      <c r="IL16" s="316"/>
      <c r="IM16" s="316"/>
      <c r="IN16" s="316"/>
      <c r="IO16" s="316"/>
      <c r="IP16" s="316"/>
      <c r="IQ16" s="316"/>
      <c r="IR16" s="316"/>
      <c r="IS16" s="316"/>
      <c r="IT16" s="316"/>
      <c r="IU16" s="316"/>
      <c r="IV16" s="316"/>
      <c r="IW16" s="316"/>
      <c r="IX16" s="316"/>
      <c r="IY16" s="316"/>
      <c r="IZ16" s="316"/>
      <c r="JA16" s="316"/>
      <c r="JB16" s="316"/>
      <c r="JC16" s="316"/>
      <c r="JD16" s="316"/>
      <c r="JE16" s="316"/>
      <c r="JF16" s="316"/>
      <c r="JG16" s="316"/>
      <c r="JH16" s="316"/>
      <c r="JI16" s="316"/>
      <c r="JJ16" s="316"/>
      <c r="JK16" s="316"/>
      <c r="JL16" s="316"/>
      <c r="JM16" s="316"/>
      <c r="JN16" s="316"/>
      <c r="JO16" s="316"/>
      <c r="JP16" s="316"/>
      <c r="JQ16" s="316"/>
      <c r="JR16" s="316"/>
      <c r="JS16" s="316"/>
      <c r="JT16" s="316"/>
      <c r="JU16" s="316"/>
      <c r="JV16" s="316"/>
      <c r="JW16" s="316"/>
      <c r="JX16" s="316"/>
      <c r="JY16" s="316"/>
      <c r="JZ16" s="316"/>
      <c r="KA16" s="316"/>
      <c r="KB16" s="316"/>
      <c r="KC16" s="316"/>
      <c r="KD16" s="316"/>
      <c r="KE16" s="316"/>
      <c r="KF16" s="316"/>
      <c r="KG16" s="316"/>
      <c r="KH16" s="316"/>
      <c r="KI16" s="316"/>
      <c r="KJ16" s="316"/>
      <c r="KK16" s="316"/>
      <c r="KL16" s="316"/>
      <c r="KM16" s="316"/>
      <c r="KN16" s="316"/>
      <c r="KO16" s="316"/>
      <c r="KP16" s="316"/>
      <c r="KQ16" s="316"/>
      <c r="KR16" s="316"/>
      <c r="KS16" s="316"/>
      <c r="KT16" s="316"/>
      <c r="KU16" s="316"/>
      <c r="KV16" s="316"/>
      <c r="KW16" s="316"/>
      <c r="KX16" s="316"/>
      <c r="KY16" s="316"/>
      <c r="KZ16" s="316"/>
      <c r="LA16" s="316"/>
      <c r="LB16" s="316"/>
      <c r="LC16" s="316"/>
      <c r="LD16" s="316"/>
      <c r="LE16" s="316"/>
      <c r="LF16" s="316"/>
      <c r="LG16" s="316"/>
      <c r="LH16" s="316"/>
      <c r="LI16" s="316"/>
    </row>
    <row r="17" spans="1:321">
      <c r="D17" s="72">
        <v>7118</v>
      </c>
      <c r="E17" s="76" t="s">
        <v>37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82">
        <v>495325.63</v>
      </c>
      <c r="DW17" s="282">
        <v>526465.79</v>
      </c>
      <c r="DX17" s="282">
        <v>821264.36</v>
      </c>
      <c r="DY17" s="282">
        <v>877433.16</v>
      </c>
      <c r="DZ17" s="282">
        <v>817218.52</v>
      </c>
      <c r="EA17" s="282">
        <v>847400.54</v>
      </c>
      <c r="EB17" s="282">
        <v>803287.62</v>
      </c>
      <c r="EC17" s="313">
        <v>969255.59</v>
      </c>
      <c r="ED17" s="313">
        <v>810579.96</v>
      </c>
      <c r="EE17" s="313">
        <v>765402.12</v>
      </c>
      <c r="EF17" s="313">
        <v>664121.96</v>
      </c>
      <c r="EG17" s="313">
        <v>801639.56</v>
      </c>
      <c r="EH17" s="316">
        <v>569690.59</v>
      </c>
      <c r="EI17" s="316">
        <v>598779.14</v>
      </c>
      <c r="EJ17" s="316">
        <v>802243.94</v>
      </c>
      <c r="EK17" s="316">
        <v>850385.11</v>
      </c>
      <c r="EL17" s="316">
        <v>757543.52</v>
      </c>
      <c r="EM17" s="316">
        <v>866563.33</v>
      </c>
      <c r="EN17" s="316">
        <v>853612.16</v>
      </c>
      <c r="EO17" s="316">
        <v>800165.96</v>
      </c>
      <c r="EP17" s="316">
        <v>790786.2</v>
      </c>
      <c r="EQ17" s="316">
        <v>816467.23</v>
      </c>
      <c r="ER17" s="316">
        <v>703813.25</v>
      </c>
      <c r="ES17" s="316">
        <v>789688.92</v>
      </c>
      <c r="ET17" s="316">
        <v>714376.2</v>
      </c>
      <c r="EU17" s="316">
        <v>607913.56999999995</v>
      </c>
      <c r="EV17" s="316">
        <v>679214.74</v>
      </c>
      <c r="EW17" s="316">
        <v>726283.06</v>
      </c>
      <c r="EX17" s="316">
        <v>742764.21</v>
      </c>
      <c r="EY17" s="316">
        <v>918480.01</v>
      </c>
      <c r="EZ17" s="316">
        <v>862142.09</v>
      </c>
      <c r="FA17" s="316">
        <v>844808.84</v>
      </c>
      <c r="FB17" s="316">
        <v>807995.68</v>
      </c>
      <c r="FC17" s="316">
        <v>779773.24</v>
      </c>
      <c r="FD17" s="316">
        <v>794381.73</v>
      </c>
      <c r="FE17" s="316">
        <v>835497.61</v>
      </c>
      <c r="FF17" s="316">
        <v>720320.96</v>
      </c>
      <c r="FG17" s="316">
        <v>3098848.85</v>
      </c>
      <c r="FH17" s="316">
        <v>777051.66</v>
      </c>
      <c r="FI17" s="316">
        <v>910873.03</v>
      </c>
      <c r="FJ17" s="316">
        <v>858869.92</v>
      </c>
      <c r="FK17" s="316">
        <v>925408.95</v>
      </c>
      <c r="FL17" s="369">
        <v>1005932.01</v>
      </c>
      <c r="FM17" s="316">
        <v>1032698.94</v>
      </c>
      <c r="FN17" s="316">
        <v>1007337.9</v>
      </c>
      <c r="FO17" s="316">
        <v>924594.05</v>
      </c>
      <c r="FP17" s="316">
        <v>976013.74</v>
      </c>
      <c r="FQ17" s="316">
        <v>882757.09</v>
      </c>
      <c r="FR17" s="316">
        <v>755142.26</v>
      </c>
      <c r="FS17" s="369">
        <v>745544.56</v>
      </c>
      <c r="FT17" s="316"/>
      <c r="FU17" s="316"/>
      <c r="FV17" s="316"/>
      <c r="FW17" s="316"/>
      <c r="FX17" s="316"/>
      <c r="FY17" s="316"/>
      <c r="FZ17" s="316"/>
      <c r="GA17" s="316"/>
      <c r="GB17" s="316"/>
      <c r="GC17" s="316"/>
      <c r="GD17" s="316"/>
      <c r="GF17" s="316"/>
      <c r="GG17" s="316"/>
      <c r="GH17" s="316"/>
      <c r="GI17" s="316"/>
      <c r="GJ17" s="316"/>
      <c r="GK17" s="316"/>
      <c r="GL17" s="316"/>
      <c r="GM17" s="316"/>
      <c r="GN17" s="316"/>
      <c r="GO17" s="316"/>
      <c r="GP17" s="316"/>
      <c r="GQ17" s="316"/>
      <c r="GR17" s="316"/>
      <c r="GS17" s="316"/>
      <c r="GT17" s="316"/>
      <c r="GU17" s="316"/>
      <c r="GV17" s="316"/>
      <c r="GW17" s="316"/>
      <c r="GX17" s="316"/>
      <c r="GY17" s="316"/>
      <c r="GZ17" s="316"/>
      <c r="HA17" s="316"/>
      <c r="HB17" s="316"/>
      <c r="HC17" s="316"/>
      <c r="HD17" s="316"/>
      <c r="HE17" s="316"/>
      <c r="HF17" s="316"/>
      <c r="HG17" s="316"/>
      <c r="HH17" s="316"/>
      <c r="HI17" s="316"/>
      <c r="HJ17" s="316"/>
      <c r="HK17" s="316"/>
      <c r="HL17" s="316"/>
      <c r="HM17" s="316"/>
      <c r="HN17" s="316"/>
      <c r="HO17" s="316"/>
      <c r="HP17" s="316"/>
      <c r="HQ17" s="316"/>
      <c r="HR17" s="316"/>
      <c r="HS17" s="316"/>
      <c r="HT17" s="316"/>
      <c r="HU17" s="316"/>
      <c r="HV17" s="316"/>
      <c r="HW17" s="316"/>
      <c r="HX17" s="316"/>
      <c r="HY17" s="316"/>
      <c r="HZ17" s="316"/>
      <c r="IA17" s="316"/>
      <c r="IB17" s="316"/>
      <c r="IC17" s="316"/>
      <c r="ID17" s="316"/>
      <c r="IE17" s="316"/>
      <c r="IF17" s="316"/>
      <c r="IG17" s="316"/>
      <c r="IH17" s="316"/>
      <c r="II17" s="316"/>
      <c r="IJ17" s="316"/>
      <c r="IK17" s="316"/>
      <c r="IL17" s="316"/>
      <c r="IM17" s="316"/>
      <c r="IN17" s="316"/>
      <c r="IO17" s="316"/>
      <c r="IP17" s="316"/>
      <c r="IQ17" s="316"/>
      <c r="IR17" s="316"/>
      <c r="IS17" s="316"/>
      <c r="IT17" s="316"/>
      <c r="IU17" s="316"/>
      <c r="IV17" s="316"/>
      <c r="IW17" s="316"/>
      <c r="IX17" s="316"/>
      <c r="IY17" s="316"/>
      <c r="IZ17" s="316"/>
      <c r="JA17" s="316"/>
      <c r="JB17" s="316"/>
      <c r="JC17" s="316"/>
      <c r="JD17" s="316"/>
      <c r="JE17" s="316"/>
      <c r="JF17" s="316"/>
      <c r="JG17" s="316"/>
      <c r="JH17" s="316"/>
      <c r="JI17" s="316"/>
      <c r="JJ17" s="316"/>
      <c r="JK17" s="316"/>
      <c r="JL17" s="316"/>
      <c r="JM17" s="316"/>
      <c r="JN17" s="316"/>
      <c r="JO17" s="316"/>
      <c r="JP17" s="316"/>
      <c r="JQ17" s="316"/>
      <c r="JR17" s="316"/>
      <c r="JS17" s="316"/>
      <c r="JT17" s="316"/>
      <c r="JU17" s="316"/>
      <c r="JV17" s="316"/>
      <c r="JW17" s="316"/>
      <c r="JX17" s="316"/>
      <c r="JY17" s="316"/>
      <c r="JZ17" s="316"/>
      <c r="KA17" s="316"/>
      <c r="KB17" s="316"/>
      <c r="KC17" s="316"/>
      <c r="KD17" s="316"/>
      <c r="KE17" s="316"/>
      <c r="KF17" s="316"/>
      <c r="KG17" s="316"/>
      <c r="KH17" s="316"/>
      <c r="KI17" s="316"/>
      <c r="KJ17" s="316"/>
      <c r="KK17" s="316"/>
      <c r="KL17" s="316"/>
      <c r="KM17" s="316"/>
      <c r="KN17" s="316"/>
      <c r="KO17" s="316"/>
      <c r="KP17" s="316"/>
      <c r="KQ17" s="316"/>
      <c r="KR17" s="316"/>
      <c r="KS17" s="316"/>
      <c r="KT17" s="316"/>
      <c r="KU17" s="316"/>
      <c r="KV17" s="316"/>
      <c r="KW17" s="316"/>
      <c r="KX17" s="316"/>
      <c r="KY17" s="316"/>
      <c r="KZ17" s="316"/>
      <c r="LA17" s="316"/>
      <c r="LB17" s="316"/>
      <c r="LC17" s="316"/>
      <c r="LD17" s="316"/>
      <c r="LE17" s="316"/>
      <c r="LF17" s="316"/>
      <c r="LG17" s="316"/>
      <c r="LH17" s="316"/>
      <c r="LI17" s="316"/>
    </row>
    <row r="18" spans="1:321" s="9" customFormat="1">
      <c r="A18" s="118"/>
      <c r="B18" s="118"/>
      <c r="C18" s="118">
        <v>712</v>
      </c>
      <c r="D18" s="118">
        <v>712</v>
      </c>
      <c r="E18" s="119" t="s">
        <v>39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83">
        <v>13982919.93</v>
      </c>
      <c r="DW18" s="283">
        <v>36106208.009999998</v>
      </c>
      <c r="DX18" s="283">
        <v>40051000.780000001</v>
      </c>
      <c r="DY18" s="283">
        <v>34479540.670000002</v>
      </c>
      <c r="DZ18" s="283">
        <v>35404319.93</v>
      </c>
      <c r="EA18" s="283">
        <v>38326161.630000003</v>
      </c>
      <c r="EB18" s="283">
        <v>34478165.640000001</v>
      </c>
      <c r="EC18" s="317">
        <v>37521101.960000001</v>
      </c>
      <c r="ED18" s="317">
        <v>41215546.949999996</v>
      </c>
      <c r="EE18" s="317">
        <v>36918801.259999998</v>
      </c>
      <c r="EF18" s="317">
        <v>38950936.620000005</v>
      </c>
      <c r="EG18" s="317">
        <v>75450500.909999996</v>
      </c>
      <c r="EH18" s="318">
        <v>15942566.910000002</v>
      </c>
      <c r="EI18" s="318">
        <v>32105522.039999999</v>
      </c>
      <c r="EJ18" s="318">
        <v>37652066.75</v>
      </c>
      <c r="EK18" s="318">
        <v>35977730.460000001</v>
      </c>
      <c r="EL18" s="318">
        <v>40567246.729999997</v>
      </c>
      <c r="EM18" s="318">
        <v>40389805.469999999</v>
      </c>
      <c r="EN18" s="318">
        <v>44393326.049999997</v>
      </c>
      <c r="EO18" s="318">
        <v>43764113.43</v>
      </c>
      <c r="EP18" s="318">
        <v>39922755.840000004</v>
      </c>
      <c r="EQ18" s="318">
        <v>42882136.189999998</v>
      </c>
      <c r="ER18" s="318">
        <v>43774643.869999997</v>
      </c>
      <c r="ES18" s="318">
        <v>77580718.680000007</v>
      </c>
      <c r="ET18" s="318">
        <v>14572676.99</v>
      </c>
      <c r="EU18" s="318">
        <v>36938118.07</v>
      </c>
      <c r="EV18" s="318">
        <v>43053255.969999999</v>
      </c>
      <c r="EW18" s="318">
        <v>41029948</v>
      </c>
      <c r="EX18" s="318">
        <v>40388291.549999997</v>
      </c>
      <c r="EY18" s="318">
        <v>42077356.240000002</v>
      </c>
      <c r="EZ18" s="318">
        <v>45673467.219999999</v>
      </c>
      <c r="FA18" s="318">
        <v>45633852.549999997</v>
      </c>
      <c r="FB18" s="318">
        <v>41964422.920000002</v>
      </c>
      <c r="FC18" s="318">
        <v>47821348.07</v>
      </c>
      <c r="FD18" s="318">
        <v>44976968.909999996</v>
      </c>
      <c r="FE18" s="318">
        <v>80310407.909999996</v>
      </c>
      <c r="FF18" s="318">
        <v>16498881.48</v>
      </c>
      <c r="FG18" s="318">
        <v>41912269.38000001</v>
      </c>
      <c r="FH18" s="318">
        <v>41047599.18</v>
      </c>
      <c r="FI18" s="318">
        <v>50290988.940000005</v>
      </c>
      <c r="FJ18" s="318">
        <v>37496285.130000003</v>
      </c>
      <c r="FK18" s="318">
        <v>45280786.510000005</v>
      </c>
      <c r="FL18" s="370">
        <v>48662139.43999999</v>
      </c>
      <c r="FM18" s="318">
        <v>45770745.839999996</v>
      </c>
      <c r="FN18" s="318">
        <v>43611346.450000003</v>
      </c>
      <c r="FO18" s="318">
        <v>46487647.670000002</v>
      </c>
      <c r="FP18" s="318">
        <v>44027184.359999999</v>
      </c>
      <c r="FQ18" s="9">
        <v>85179894.560000002</v>
      </c>
      <c r="FR18" s="318">
        <v>15749286.220000001</v>
      </c>
      <c r="FS18" s="370">
        <v>42574769.890000001</v>
      </c>
      <c r="FT18" s="318"/>
      <c r="FU18" s="318"/>
      <c r="FV18" s="318"/>
      <c r="FW18" s="318"/>
      <c r="FX18" s="318"/>
      <c r="FY18" s="318"/>
      <c r="FZ18" s="318"/>
      <c r="GA18" s="318"/>
      <c r="GB18" s="318"/>
      <c r="GC18" s="318"/>
      <c r="GD18" s="318"/>
      <c r="GE18" s="370"/>
      <c r="GF18" s="318"/>
      <c r="GG18" s="318"/>
      <c r="GH18" s="318"/>
      <c r="GI18" s="318"/>
      <c r="GJ18" s="318"/>
      <c r="GK18" s="318"/>
      <c r="GL18" s="318"/>
      <c r="GM18" s="318"/>
      <c r="GN18" s="318"/>
      <c r="GO18" s="318"/>
      <c r="GP18" s="318"/>
      <c r="GQ18" s="318"/>
      <c r="GR18" s="318"/>
      <c r="GS18" s="318"/>
      <c r="GT18" s="318"/>
      <c r="GU18" s="318"/>
      <c r="GV18" s="318"/>
      <c r="GW18" s="318"/>
      <c r="GX18" s="318"/>
      <c r="GY18" s="318"/>
      <c r="GZ18" s="318"/>
      <c r="HA18" s="318"/>
      <c r="HB18" s="318"/>
      <c r="HC18" s="318"/>
      <c r="HD18" s="318"/>
      <c r="HE18" s="318"/>
      <c r="HF18" s="318"/>
      <c r="HG18" s="318"/>
      <c r="HH18" s="318"/>
      <c r="HI18" s="318"/>
      <c r="HJ18" s="318"/>
      <c r="HK18" s="318"/>
      <c r="HL18" s="318"/>
      <c r="HM18" s="318"/>
      <c r="HN18" s="318"/>
      <c r="HO18" s="318"/>
      <c r="HP18" s="318"/>
      <c r="HQ18" s="318"/>
      <c r="HR18" s="318"/>
      <c r="HS18" s="318"/>
      <c r="HT18" s="318"/>
      <c r="HU18" s="318"/>
      <c r="HV18" s="318"/>
      <c r="HW18" s="318"/>
      <c r="HX18" s="318"/>
      <c r="HY18" s="318"/>
      <c r="HZ18" s="318"/>
      <c r="IA18" s="318"/>
      <c r="IB18" s="318"/>
      <c r="IC18" s="318"/>
      <c r="ID18" s="318"/>
      <c r="IE18" s="318"/>
      <c r="IF18" s="318"/>
      <c r="IG18" s="318"/>
      <c r="IH18" s="318"/>
      <c r="II18" s="318"/>
      <c r="IJ18" s="318"/>
      <c r="IK18" s="318"/>
      <c r="IL18" s="318"/>
      <c r="IM18" s="318"/>
      <c r="IN18" s="318"/>
      <c r="IO18" s="318"/>
      <c r="IP18" s="318"/>
      <c r="IQ18" s="318"/>
      <c r="IR18" s="318"/>
      <c r="IS18" s="318"/>
      <c r="IT18" s="318"/>
      <c r="IU18" s="318"/>
      <c r="IV18" s="318"/>
      <c r="IW18" s="318"/>
      <c r="IX18" s="318"/>
      <c r="IY18" s="318"/>
      <c r="IZ18" s="318"/>
      <c r="JA18" s="318"/>
      <c r="JB18" s="318"/>
      <c r="JC18" s="318"/>
      <c r="JD18" s="318"/>
      <c r="JE18" s="318"/>
      <c r="JF18" s="318"/>
      <c r="JG18" s="318"/>
      <c r="JH18" s="318"/>
      <c r="JI18" s="318"/>
      <c r="JJ18" s="318"/>
      <c r="JK18" s="318"/>
      <c r="JL18" s="318"/>
      <c r="JM18" s="318"/>
      <c r="JN18" s="318"/>
      <c r="JO18" s="318"/>
      <c r="JP18" s="318"/>
      <c r="JQ18" s="318"/>
      <c r="JR18" s="318"/>
      <c r="JS18" s="318"/>
      <c r="JT18" s="318"/>
      <c r="JU18" s="318"/>
      <c r="JV18" s="318"/>
      <c r="JW18" s="318"/>
      <c r="JX18" s="318"/>
      <c r="JY18" s="318"/>
      <c r="JZ18" s="318"/>
      <c r="KA18" s="318"/>
      <c r="KB18" s="318"/>
      <c r="KC18" s="318"/>
      <c r="KD18" s="318"/>
      <c r="KE18" s="318"/>
      <c r="KF18" s="318"/>
      <c r="KG18" s="318"/>
      <c r="KH18" s="318"/>
      <c r="KI18" s="318"/>
      <c r="KJ18" s="318"/>
      <c r="KK18" s="318"/>
      <c r="KL18" s="318"/>
      <c r="KM18" s="318"/>
      <c r="KN18" s="318"/>
      <c r="KO18" s="318"/>
      <c r="KP18" s="318"/>
      <c r="KQ18" s="318"/>
      <c r="KR18" s="318"/>
      <c r="KS18" s="318"/>
      <c r="KT18" s="318"/>
      <c r="KU18" s="318"/>
      <c r="KV18" s="318"/>
      <c r="KW18" s="318"/>
      <c r="KX18" s="318"/>
      <c r="KY18" s="318"/>
      <c r="KZ18" s="318"/>
      <c r="LA18" s="318"/>
      <c r="LB18" s="318"/>
      <c r="LC18" s="318"/>
      <c r="LD18" s="318"/>
      <c r="LE18" s="318"/>
      <c r="LF18" s="318"/>
      <c r="LG18" s="318"/>
      <c r="LH18" s="318"/>
      <c r="LI18" s="318"/>
    </row>
    <row r="19" spans="1:321" ht="30">
      <c r="D19" s="72">
        <v>7121</v>
      </c>
      <c r="E19" s="76" t="s">
        <v>41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82">
        <v>8441766.75</v>
      </c>
      <c r="DW19" s="282">
        <v>21544837.75</v>
      </c>
      <c r="DX19" s="282">
        <v>24016994.960000001</v>
      </c>
      <c r="DY19" s="282">
        <v>20790455.370000001</v>
      </c>
      <c r="DZ19" s="282">
        <v>21319783.719999999</v>
      </c>
      <c r="EA19" s="282">
        <v>22969090.460000001</v>
      </c>
      <c r="EB19" s="282">
        <v>19655578.5</v>
      </c>
      <c r="EC19" s="313">
        <v>21952510.280000001</v>
      </c>
      <c r="ED19" s="313">
        <v>23706362.129999999</v>
      </c>
      <c r="EE19" s="313">
        <v>21436627.02</v>
      </c>
      <c r="EF19" s="313">
        <v>23973031.350000001</v>
      </c>
      <c r="EG19" s="313">
        <v>43746286.119999997</v>
      </c>
      <c r="EH19" s="316">
        <v>9612063.3000000007</v>
      </c>
      <c r="EI19" s="316">
        <v>19294210.57</v>
      </c>
      <c r="EJ19" s="316">
        <v>22627334.059999999</v>
      </c>
      <c r="EK19" s="316">
        <v>21639290.52</v>
      </c>
      <c r="EL19" s="316">
        <v>24386054.73</v>
      </c>
      <c r="EM19" s="316">
        <v>24310877.91</v>
      </c>
      <c r="EN19" s="316">
        <v>27022741.59</v>
      </c>
      <c r="EO19" s="316">
        <v>26577706.039999999</v>
      </c>
      <c r="EP19" s="316">
        <v>24050825.579999998</v>
      </c>
      <c r="EQ19" s="316">
        <v>25998719</v>
      </c>
      <c r="ER19" s="316">
        <v>29222952.370000001</v>
      </c>
      <c r="ES19" s="316">
        <v>48299287.68</v>
      </c>
      <c r="ET19" s="316">
        <v>8994145.9900000002</v>
      </c>
      <c r="EU19" s="316">
        <v>22424749.280000001</v>
      </c>
      <c r="EV19" s="316">
        <v>26103027.100000001</v>
      </c>
      <c r="EW19" s="316">
        <v>24891690.100000001</v>
      </c>
      <c r="EX19" s="316">
        <v>24475000.460000001</v>
      </c>
      <c r="EY19" s="316">
        <v>25149415.170000002</v>
      </c>
      <c r="EZ19" s="316">
        <v>27081123.02</v>
      </c>
      <c r="FA19" s="316">
        <v>27031179.09</v>
      </c>
      <c r="FB19" s="316">
        <v>25382505.710000001</v>
      </c>
      <c r="FC19" s="316">
        <v>29472537.77</v>
      </c>
      <c r="FD19" s="316">
        <v>27715796.140000001</v>
      </c>
      <c r="FE19" s="316">
        <v>48261788.450000003</v>
      </c>
      <c r="FF19" s="316">
        <v>9695765.5800000001</v>
      </c>
      <c r="FG19" s="316">
        <v>24593790.260000002</v>
      </c>
      <c r="FH19" s="316">
        <v>23923752.719999999</v>
      </c>
      <c r="FI19" s="316">
        <v>29650595.870000001</v>
      </c>
      <c r="FJ19" s="316">
        <v>22104934.850000001</v>
      </c>
      <c r="FK19" s="316">
        <v>27009559.609999999</v>
      </c>
      <c r="FL19" s="369">
        <v>28964205.43</v>
      </c>
      <c r="FM19" s="316">
        <v>27519220.43</v>
      </c>
      <c r="FN19" s="316">
        <v>26730921.559999999</v>
      </c>
      <c r="FO19" s="316">
        <v>28563512.620000001</v>
      </c>
      <c r="FP19" s="316">
        <v>27240325.079999998</v>
      </c>
      <c r="FQ19" s="41">
        <v>53184840.350000001</v>
      </c>
      <c r="FR19" s="316">
        <v>9790363.4800000004</v>
      </c>
      <c r="FS19" s="369">
        <v>26782162.98</v>
      </c>
      <c r="FT19" s="316"/>
      <c r="FU19" s="316"/>
      <c r="FV19" s="316"/>
      <c r="FW19" s="316"/>
      <c r="FX19" s="316"/>
      <c r="FY19" s="316"/>
      <c r="FZ19" s="316"/>
      <c r="GA19" s="316"/>
      <c r="GB19" s="316"/>
      <c r="GC19" s="316"/>
      <c r="GD19" s="316"/>
      <c r="GF19" s="316"/>
      <c r="GG19" s="316"/>
      <c r="GH19" s="316"/>
      <c r="GI19" s="316"/>
      <c r="GJ19" s="316"/>
      <c r="GK19" s="316"/>
      <c r="GL19" s="316"/>
      <c r="GM19" s="316"/>
      <c r="GN19" s="316"/>
      <c r="GO19" s="316"/>
      <c r="GP19" s="316"/>
      <c r="GQ19" s="316"/>
      <c r="GR19" s="316"/>
      <c r="GS19" s="316"/>
      <c r="GT19" s="316"/>
      <c r="GU19" s="316"/>
      <c r="GV19" s="316"/>
      <c r="GW19" s="316"/>
      <c r="GX19" s="316"/>
      <c r="GY19" s="316"/>
      <c r="GZ19" s="316"/>
      <c r="HA19" s="316"/>
      <c r="HB19" s="316"/>
      <c r="HC19" s="316"/>
      <c r="HD19" s="316"/>
      <c r="HE19" s="316"/>
      <c r="HF19" s="316"/>
      <c r="HG19" s="316"/>
      <c r="HH19" s="316"/>
      <c r="HI19" s="316"/>
      <c r="HJ19" s="316"/>
      <c r="HK19" s="316"/>
      <c r="HL19" s="316"/>
      <c r="HM19" s="316"/>
      <c r="HN19" s="316"/>
      <c r="HO19" s="316"/>
      <c r="HP19" s="316"/>
      <c r="HQ19" s="316"/>
      <c r="HR19" s="316"/>
      <c r="HS19" s="316"/>
      <c r="HT19" s="316"/>
      <c r="HU19" s="316"/>
      <c r="HV19" s="316"/>
      <c r="HW19" s="316"/>
      <c r="HX19" s="316"/>
      <c r="HY19" s="316"/>
      <c r="HZ19" s="316"/>
      <c r="IA19" s="316"/>
      <c r="IB19" s="316"/>
      <c r="IC19" s="316"/>
      <c r="ID19" s="316"/>
      <c r="IE19" s="316"/>
      <c r="IF19" s="316"/>
      <c r="IG19" s="316"/>
      <c r="IH19" s="316"/>
      <c r="II19" s="316"/>
      <c r="IJ19" s="316"/>
      <c r="IK19" s="316"/>
      <c r="IL19" s="316"/>
      <c r="IM19" s="316"/>
      <c r="IN19" s="316"/>
      <c r="IO19" s="316"/>
      <c r="IP19" s="316"/>
      <c r="IQ19" s="316"/>
      <c r="IR19" s="316"/>
      <c r="IS19" s="316"/>
      <c r="IT19" s="316"/>
      <c r="IU19" s="316"/>
      <c r="IV19" s="316"/>
      <c r="IW19" s="316"/>
      <c r="IX19" s="316"/>
      <c r="IY19" s="316"/>
      <c r="IZ19" s="316"/>
      <c r="JA19" s="316"/>
      <c r="JB19" s="316"/>
      <c r="JC19" s="316"/>
      <c r="JD19" s="316"/>
      <c r="JE19" s="316"/>
      <c r="JF19" s="316"/>
      <c r="JG19" s="316"/>
      <c r="JH19" s="316"/>
      <c r="JI19" s="316"/>
      <c r="JJ19" s="316"/>
      <c r="JK19" s="316"/>
      <c r="JL19" s="316"/>
      <c r="JM19" s="316"/>
      <c r="JN19" s="316"/>
      <c r="JO19" s="316"/>
      <c r="JP19" s="316"/>
      <c r="JQ19" s="316"/>
      <c r="JR19" s="316"/>
      <c r="JS19" s="316"/>
      <c r="JT19" s="316"/>
      <c r="JU19" s="316"/>
      <c r="JV19" s="316"/>
      <c r="JW19" s="316"/>
      <c r="JX19" s="316"/>
      <c r="JY19" s="316"/>
      <c r="JZ19" s="316"/>
      <c r="KA19" s="316"/>
      <c r="KB19" s="316"/>
      <c r="KC19" s="316"/>
      <c r="KD19" s="316"/>
      <c r="KE19" s="316"/>
      <c r="KF19" s="316"/>
      <c r="KG19" s="316"/>
      <c r="KH19" s="316"/>
      <c r="KI19" s="316"/>
      <c r="KJ19" s="316"/>
      <c r="KK19" s="316"/>
      <c r="KL19" s="316"/>
      <c r="KM19" s="316"/>
      <c r="KN19" s="316"/>
      <c r="KO19" s="316"/>
      <c r="KP19" s="316"/>
      <c r="KQ19" s="316"/>
      <c r="KR19" s="316"/>
      <c r="KS19" s="316"/>
      <c r="KT19" s="316"/>
      <c r="KU19" s="316"/>
      <c r="KV19" s="316"/>
      <c r="KW19" s="316"/>
      <c r="KX19" s="316"/>
      <c r="KY19" s="316"/>
      <c r="KZ19" s="316"/>
      <c r="LA19" s="316"/>
      <c r="LB19" s="316"/>
      <c r="LC19" s="316"/>
      <c r="LD19" s="316"/>
      <c r="LE19" s="316"/>
      <c r="LF19" s="316"/>
      <c r="LG19" s="316"/>
      <c r="LH19" s="316"/>
      <c r="LI19" s="316"/>
    </row>
    <row r="20" spans="1:321" ht="30">
      <c r="D20" s="72">
        <v>7122</v>
      </c>
      <c r="E20" s="76" t="s">
        <v>43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82">
        <v>4800329.5</v>
      </c>
      <c r="DW20" s="282">
        <v>12579165.039999999</v>
      </c>
      <c r="DX20" s="282">
        <v>13884832.560000001</v>
      </c>
      <c r="DY20" s="282">
        <v>11850165.390000001</v>
      </c>
      <c r="DZ20" s="282">
        <v>12187579.609999999</v>
      </c>
      <c r="EA20" s="282">
        <v>13301393.529999999</v>
      </c>
      <c r="EB20" s="282">
        <v>12829742.73</v>
      </c>
      <c r="EC20" s="313">
        <v>13516680.289999999</v>
      </c>
      <c r="ED20" s="313">
        <v>15235646.779999999</v>
      </c>
      <c r="EE20" s="313">
        <v>13378931.09</v>
      </c>
      <c r="EF20" s="313">
        <v>13016303.880000001</v>
      </c>
      <c r="EG20" s="313">
        <v>27798596.5</v>
      </c>
      <c r="EH20" s="316">
        <v>5487815.8700000001</v>
      </c>
      <c r="EI20" s="316">
        <v>11136277.539999999</v>
      </c>
      <c r="EJ20" s="316">
        <v>13033326.75</v>
      </c>
      <c r="EK20" s="316">
        <v>12438084.859999999</v>
      </c>
      <c r="EL20" s="316">
        <v>14031927.32</v>
      </c>
      <c r="EM20" s="316">
        <v>13948315.880000001</v>
      </c>
      <c r="EN20" s="316">
        <v>15063870.800000001</v>
      </c>
      <c r="EO20" s="316">
        <v>14906718.880000001</v>
      </c>
      <c r="EP20" s="316">
        <v>13781012.470000001</v>
      </c>
      <c r="EQ20" s="316">
        <v>14691858.58</v>
      </c>
      <c r="ER20" s="316">
        <v>13422037.59</v>
      </c>
      <c r="ES20" s="316">
        <v>25459426.109999999</v>
      </c>
      <c r="ET20" s="316">
        <v>4907250.76</v>
      </c>
      <c r="EU20" s="316">
        <v>12702016.77</v>
      </c>
      <c r="EV20" s="316">
        <v>14741947.74</v>
      </c>
      <c r="EW20" s="316">
        <v>14077229.140000001</v>
      </c>
      <c r="EX20" s="316">
        <v>13944751.890000001</v>
      </c>
      <c r="EY20" s="316">
        <v>14898396.42</v>
      </c>
      <c r="EZ20" s="316">
        <v>16253748.59</v>
      </c>
      <c r="FA20" s="316">
        <v>16257992.279999999</v>
      </c>
      <c r="FB20" s="316">
        <v>14479735.869999999</v>
      </c>
      <c r="FC20" s="316">
        <v>16132677.16</v>
      </c>
      <c r="FD20" s="316">
        <v>15297077.039999999</v>
      </c>
      <c r="FE20" s="316">
        <v>28352941.690000001</v>
      </c>
      <c r="FF20" s="316">
        <v>5963049.2000000002</v>
      </c>
      <c r="FG20" s="316">
        <v>15122476.890000001</v>
      </c>
      <c r="FH20" s="316">
        <v>14777265.789999999</v>
      </c>
      <c r="FI20" s="316">
        <v>17925167.550000001</v>
      </c>
      <c r="FJ20" s="316">
        <v>13458982.5</v>
      </c>
      <c r="FK20" s="316">
        <v>15925774.34</v>
      </c>
      <c r="FL20" s="369">
        <v>17203285.449999999</v>
      </c>
      <c r="FM20" s="316">
        <v>15860674.26</v>
      </c>
      <c r="FN20" s="316">
        <v>14501660.91</v>
      </c>
      <c r="FO20" s="316">
        <v>15344312.359999999</v>
      </c>
      <c r="FP20" s="316">
        <v>14381893.27</v>
      </c>
      <c r="FQ20" s="41">
        <v>27283965.91</v>
      </c>
      <c r="FR20" s="316">
        <v>5160073.6100000003</v>
      </c>
      <c r="FS20" s="369">
        <v>13521231.24</v>
      </c>
      <c r="FT20" s="316"/>
      <c r="FU20" s="316"/>
      <c r="FV20" s="316"/>
      <c r="FW20" s="316"/>
      <c r="FX20" s="316"/>
      <c r="FY20" s="316"/>
      <c r="FZ20" s="316"/>
      <c r="GA20" s="316"/>
      <c r="GB20" s="316"/>
      <c r="GC20" s="316"/>
      <c r="GD20" s="316"/>
      <c r="GF20" s="316"/>
      <c r="GG20" s="316"/>
      <c r="GH20" s="316"/>
      <c r="GI20" s="316"/>
      <c r="GJ20" s="316"/>
      <c r="GK20" s="316"/>
      <c r="GL20" s="316"/>
      <c r="GM20" s="316"/>
      <c r="GN20" s="316"/>
      <c r="GO20" s="316"/>
      <c r="GP20" s="316"/>
      <c r="GQ20" s="316"/>
      <c r="GR20" s="316"/>
      <c r="GS20" s="316"/>
      <c r="GT20" s="316"/>
      <c r="GU20" s="316"/>
      <c r="GV20" s="316"/>
      <c r="GW20" s="316"/>
      <c r="GX20" s="316"/>
      <c r="GY20" s="316"/>
      <c r="GZ20" s="316"/>
      <c r="HA20" s="316"/>
      <c r="HB20" s="316"/>
      <c r="HC20" s="316"/>
      <c r="HD20" s="316"/>
      <c r="HE20" s="316"/>
      <c r="HF20" s="316"/>
      <c r="HG20" s="316"/>
      <c r="HH20" s="316"/>
      <c r="HI20" s="316"/>
      <c r="HJ20" s="316"/>
      <c r="HK20" s="316"/>
      <c r="HL20" s="316"/>
      <c r="HM20" s="316"/>
      <c r="HN20" s="316"/>
      <c r="HO20" s="316"/>
      <c r="HP20" s="316"/>
      <c r="HQ20" s="316"/>
      <c r="HR20" s="316"/>
      <c r="HS20" s="316"/>
      <c r="HT20" s="316"/>
      <c r="HU20" s="316"/>
      <c r="HV20" s="316"/>
      <c r="HW20" s="316"/>
      <c r="HX20" s="316"/>
      <c r="HY20" s="316"/>
      <c r="HZ20" s="316"/>
      <c r="IA20" s="316"/>
      <c r="IB20" s="316"/>
      <c r="IC20" s="316"/>
      <c r="ID20" s="316"/>
      <c r="IE20" s="316"/>
      <c r="IF20" s="316"/>
      <c r="IG20" s="316"/>
      <c r="IH20" s="316"/>
      <c r="II20" s="316"/>
      <c r="IJ20" s="316"/>
      <c r="IK20" s="316"/>
      <c r="IL20" s="316"/>
      <c r="IM20" s="316"/>
      <c r="IN20" s="316"/>
      <c r="IO20" s="316"/>
      <c r="IP20" s="316"/>
      <c r="IQ20" s="316"/>
      <c r="IR20" s="316"/>
      <c r="IS20" s="316"/>
      <c r="IT20" s="316"/>
      <c r="IU20" s="316"/>
      <c r="IV20" s="316"/>
      <c r="IW20" s="316"/>
      <c r="IX20" s="316"/>
      <c r="IY20" s="316"/>
      <c r="IZ20" s="316"/>
      <c r="JA20" s="316"/>
      <c r="JB20" s="316"/>
      <c r="JC20" s="316"/>
      <c r="JD20" s="316"/>
      <c r="JE20" s="316"/>
      <c r="JF20" s="316"/>
      <c r="JG20" s="316"/>
      <c r="JH20" s="316"/>
      <c r="JI20" s="316"/>
      <c r="JJ20" s="316"/>
      <c r="JK20" s="316"/>
      <c r="JL20" s="316"/>
      <c r="JM20" s="316"/>
      <c r="JN20" s="316"/>
      <c r="JO20" s="316"/>
      <c r="JP20" s="316"/>
      <c r="JQ20" s="316"/>
      <c r="JR20" s="316"/>
      <c r="JS20" s="316"/>
      <c r="JT20" s="316"/>
      <c r="JU20" s="316"/>
      <c r="JV20" s="316"/>
      <c r="JW20" s="316"/>
      <c r="JX20" s="316"/>
      <c r="JY20" s="316"/>
      <c r="JZ20" s="316"/>
      <c r="KA20" s="316"/>
      <c r="KB20" s="316"/>
      <c r="KC20" s="316"/>
      <c r="KD20" s="316"/>
      <c r="KE20" s="316"/>
      <c r="KF20" s="316"/>
      <c r="KG20" s="316"/>
      <c r="KH20" s="316"/>
      <c r="KI20" s="316"/>
      <c r="KJ20" s="316"/>
      <c r="KK20" s="316"/>
      <c r="KL20" s="316"/>
      <c r="KM20" s="316"/>
      <c r="KN20" s="316"/>
      <c r="KO20" s="316"/>
      <c r="KP20" s="316"/>
      <c r="KQ20" s="316"/>
      <c r="KR20" s="316"/>
      <c r="KS20" s="316"/>
      <c r="KT20" s="316"/>
      <c r="KU20" s="316"/>
      <c r="KV20" s="316"/>
      <c r="KW20" s="316"/>
      <c r="KX20" s="316"/>
      <c r="KY20" s="316"/>
      <c r="KZ20" s="316"/>
      <c r="LA20" s="316"/>
      <c r="LB20" s="316"/>
      <c r="LC20" s="316"/>
      <c r="LD20" s="316"/>
      <c r="LE20" s="316"/>
      <c r="LF20" s="316"/>
      <c r="LG20" s="316"/>
      <c r="LH20" s="316"/>
      <c r="LI20" s="316"/>
    </row>
    <row r="21" spans="1:321" ht="30">
      <c r="D21" s="72">
        <v>7123</v>
      </c>
      <c r="E21" s="76" t="s">
        <v>45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82">
        <v>384995.73</v>
      </c>
      <c r="DW21" s="282">
        <v>1030024.78</v>
      </c>
      <c r="DX21" s="282">
        <v>1115430.03</v>
      </c>
      <c r="DY21" s="282">
        <v>954928.12</v>
      </c>
      <c r="DZ21" s="282">
        <v>981014.58</v>
      </c>
      <c r="EA21" s="282">
        <v>1069704.96</v>
      </c>
      <c r="EB21" s="282">
        <v>1058680.3600000001</v>
      </c>
      <c r="EC21" s="313">
        <v>1052281.6200000001</v>
      </c>
      <c r="ED21" s="313">
        <v>1262370.55</v>
      </c>
      <c r="EE21" s="313">
        <v>981510.79</v>
      </c>
      <c r="EF21" s="313">
        <v>984483.18</v>
      </c>
      <c r="EG21" s="313">
        <v>2114486.02</v>
      </c>
      <c r="EH21" s="316">
        <v>436423.06</v>
      </c>
      <c r="EI21" s="316">
        <v>884778.14</v>
      </c>
      <c r="EJ21" s="316">
        <v>1037531.02</v>
      </c>
      <c r="EK21" s="316">
        <v>991786.18</v>
      </c>
      <c r="EL21" s="316">
        <v>1119552.6000000001</v>
      </c>
      <c r="EM21" s="316">
        <v>1110270.08</v>
      </c>
      <c r="EN21" s="316">
        <v>1208802.52</v>
      </c>
      <c r="EO21" s="316">
        <v>1182973.0900000001</v>
      </c>
      <c r="EP21" s="316">
        <v>1093203.53</v>
      </c>
      <c r="EQ21" s="316">
        <v>1140055.95</v>
      </c>
      <c r="ER21" s="316">
        <v>576427.41</v>
      </c>
      <c r="ES21" s="316">
        <v>1813540.61</v>
      </c>
      <c r="ET21" s="316">
        <v>365962.97</v>
      </c>
      <c r="EU21" s="316">
        <v>960588.74</v>
      </c>
      <c r="EV21" s="316">
        <v>1116426.95</v>
      </c>
      <c r="EW21" s="316">
        <v>1036934.31</v>
      </c>
      <c r="EX21" s="316">
        <v>1027117.44</v>
      </c>
      <c r="EY21" s="316">
        <v>1092483.07</v>
      </c>
      <c r="EZ21" s="316">
        <v>1188738.43</v>
      </c>
      <c r="FA21" s="316">
        <v>1194470.45</v>
      </c>
      <c r="FB21" s="316">
        <v>1084116.54</v>
      </c>
      <c r="FC21" s="316">
        <v>1217359.6499999999</v>
      </c>
      <c r="FD21" s="316">
        <v>1157240.48</v>
      </c>
      <c r="FE21" s="316">
        <v>2149158.34</v>
      </c>
      <c r="FF21" s="316">
        <v>459881.42</v>
      </c>
      <c r="FG21" s="316">
        <v>1160315.8500000001</v>
      </c>
      <c r="FH21" s="316">
        <v>1135767.8899999999</v>
      </c>
      <c r="FI21" s="316">
        <v>1375720.59</v>
      </c>
      <c r="FJ21" s="316">
        <v>1026106.03</v>
      </c>
      <c r="FK21" s="316">
        <v>1222753.49</v>
      </c>
      <c r="FL21" s="369">
        <v>1316999.83</v>
      </c>
      <c r="FM21" s="316">
        <v>1256512.28</v>
      </c>
      <c r="FN21" s="316">
        <v>1242677.57</v>
      </c>
      <c r="FO21" s="316">
        <v>1311319.78</v>
      </c>
      <c r="FP21" s="316">
        <v>1232927.92</v>
      </c>
      <c r="FQ21" s="41">
        <v>2381170.7999999998</v>
      </c>
      <c r="FR21" s="316">
        <v>455742.13</v>
      </c>
      <c r="FS21" s="369">
        <v>1236727.53</v>
      </c>
      <c r="FT21" s="316"/>
      <c r="FU21" s="316"/>
      <c r="FV21" s="316"/>
      <c r="FW21" s="316"/>
      <c r="FX21" s="316"/>
      <c r="FY21" s="316"/>
      <c r="FZ21" s="316"/>
      <c r="GA21" s="316"/>
      <c r="GB21" s="316"/>
      <c r="GC21" s="316"/>
      <c r="GD21" s="316"/>
      <c r="GF21" s="316"/>
      <c r="GG21" s="316"/>
      <c r="GH21" s="316"/>
      <c r="GI21" s="316"/>
      <c r="GJ21" s="316"/>
      <c r="GK21" s="316"/>
      <c r="GL21" s="316"/>
      <c r="GM21" s="316"/>
      <c r="GN21" s="316"/>
      <c r="GO21" s="316"/>
      <c r="GP21" s="316"/>
      <c r="GQ21" s="316"/>
      <c r="GR21" s="316"/>
      <c r="GS21" s="316"/>
      <c r="GT21" s="316"/>
      <c r="GU21" s="316"/>
      <c r="GV21" s="316"/>
      <c r="GW21" s="316"/>
      <c r="GX21" s="316"/>
      <c r="GY21" s="316"/>
      <c r="GZ21" s="316"/>
      <c r="HA21" s="316"/>
      <c r="HB21" s="316"/>
      <c r="HC21" s="316"/>
      <c r="HD21" s="316"/>
      <c r="HE21" s="316"/>
      <c r="HF21" s="316"/>
      <c r="HG21" s="316"/>
      <c r="HH21" s="316"/>
      <c r="HI21" s="316"/>
      <c r="HJ21" s="316"/>
      <c r="HK21" s="316"/>
      <c r="HL21" s="316"/>
      <c r="HM21" s="316"/>
      <c r="HN21" s="316"/>
      <c r="HO21" s="316"/>
      <c r="HP21" s="316"/>
      <c r="HQ21" s="316"/>
      <c r="HR21" s="316"/>
      <c r="HS21" s="316"/>
      <c r="HT21" s="316"/>
      <c r="HU21" s="316"/>
      <c r="HV21" s="316"/>
      <c r="HW21" s="316"/>
      <c r="HX21" s="316"/>
      <c r="HY21" s="316"/>
      <c r="HZ21" s="316"/>
      <c r="IA21" s="316"/>
      <c r="IB21" s="316"/>
      <c r="IC21" s="316"/>
      <c r="ID21" s="316"/>
      <c r="IE21" s="316"/>
      <c r="IF21" s="316"/>
      <c r="IG21" s="316"/>
      <c r="IH21" s="316"/>
      <c r="II21" s="316"/>
      <c r="IJ21" s="316"/>
      <c r="IK21" s="316"/>
      <c r="IL21" s="316"/>
      <c r="IM21" s="316"/>
      <c r="IN21" s="316"/>
      <c r="IO21" s="316"/>
      <c r="IP21" s="316"/>
      <c r="IQ21" s="316"/>
      <c r="IR21" s="316"/>
      <c r="IS21" s="316"/>
      <c r="IT21" s="316"/>
      <c r="IU21" s="316"/>
      <c r="IV21" s="316"/>
      <c r="IW21" s="316"/>
      <c r="IX21" s="316"/>
      <c r="IY21" s="316"/>
      <c r="IZ21" s="316"/>
      <c r="JA21" s="316"/>
      <c r="JB21" s="316"/>
      <c r="JC21" s="316"/>
      <c r="JD21" s="316"/>
      <c r="JE21" s="316"/>
      <c r="JF21" s="316"/>
      <c r="JG21" s="316"/>
      <c r="JH21" s="316"/>
      <c r="JI21" s="316"/>
      <c r="JJ21" s="316"/>
      <c r="JK21" s="316"/>
      <c r="JL21" s="316"/>
      <c r="JM21" s="316"/>
      <c r="JN21" s="316"/>
      <c r="JO21" s="316"/>
      <c r="JP21" s="316"/>
      <c r="JQ21" s="316"/>
      <c r="JR21" s="316"/>
      <c r="JS21" s="316"/>
      <c r="JT21" s="316"/>
      <c r="JU21" s="316"/>
      <c r="JV21" s="316"/>
      <c r="JW21" s="316"/>
      <c r="JX21" s="316"/>
      <c r="JY21" s="316"/>
      <c r="JZ21" s="316"/>
      <c r="KA21" s="316"/>
      <c r="KB21" s="316"/>
      <c r="KC21" s="316"/>
      <c r="KD21" s="316"/>
      <c r="KE21" s="316"/>
      <c r="KF21" s="316"/>
      <c r="KG21" s="316"/>
      <c r="KH21" s="316"/>
      <c r="KI21" s="316"/>
      <c r="KJ21" s="316"/>
      <c r="KK21" s="316"/>
      <c r="KL21" s="316"/>
      <c r="KM21" s="316"/>
      <c r="KN21" s="316"/>
      <c r="KO21" s="316"/>
      <c r="KP21" s="316"/>
      <c r="KQ21" s="316"/>
      <c r="KR21" s="316"/>
      <c r="KS21" s="316"/>
      <c r="KT21" s="316"/>
      <c r="KU21" s="316"/>
      <c r="KV21" s="316"/>
      <c r="KW21" s="316"/>
      <c r="KX21" s="316"/>
      <c r="KY21" s="316"/>
      <c r="KZ21" s="316"/>
      <c r="LA21" s="316"/>
      <c r="LB21" s="316"/>
      <c r="LC21" s="316"/>
      <c r="LD21" s="316"/>
      <c r="LE21" s="316"/>
      <c r="LF21" s="316"/>
      <c r="LG21" s="316"/>
      <c r="LH21" s="316"/>
      <c r="LI21" s="316"/>
    </row>
    <row r="22" spans="1:321">
      <c r="D22" s="72">
        <v>7124</v>
      </c>
      <c r="E22" s="76" t="s">
        <v>47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82">
        <v>355827.95</v>
      </c>
      <c r="DW22" s="282">
        <v>952180.44</v>
      </c>
      <c r="DX22" s="282">
        <v>1033743.23</v>
      </c>
      <c r="DY22" s="282">
        <v>883991.79</v>
      </c>
      <c r="DZ22" s="282">
        <v>915942.02</v>
      </c>
      <c r="EA22" s="282">
        <v>985972.68</v>
      </c>
      <c r="EB22" s="282">
        <v>934164.05</v>
      </c>
      <c r="EC22" s="313">
        <v>999629.77</v>
      </c>
      <c r="ED22" s="313">
        <v>1011167.49</v>
      </c>
      <c r="EE22" s="313">
        <v>1121732.3600000001</v>
      </c>
      <c r="EF22" s="313">
        <v>977118.21</v>
      </c>
      <c r="EG22" s="313">
        <v>1791132.27</v>
      </c>
      <c r="EH22" s="316">
        <v>406264.68</v>
      </c>
      <c r="EI22" s="316">
        <v>790255.79</v>
      </c>
      <c r="EJ22" s="316">
        <v>953874.92</v>
      </c>
      <c r="EK22" s="316">
        <v>908568.9</v>
      </c>
      <c r="EL22" s="316">
        <v>1029712.08</v>
      </c>
      <c r="EM22" s="316">
        <v>1020341.6</v>
      </c>
      <c r="EN22" s="316">
        <v>1097911.1399999999</v>
      </c>
      <c r="EO22" s="316">
        <v>1096715.42</v>
      </c>
      <c r="EP22" s="316">
        <v>997714.26</v>
      </c>
      <c r="EQ22" s="316">
        <v>1051502.6599999999</v>
      </c>
      <c r="ER22" s="316">
        <v>553226.5</v>
      </c>
      <c r="ES22" s="316">
        <v>2008464.28</v>
      </c>
      <c r="ET22" s="316">
        <v>305317.27</v>
      </c>
      <c r="EU22" s="316">
        <v>850763.28</v>
      </c>
      <c r="EV22" s="316">
        <v>1091854.18</v>
      </c>
      <c r="EW22" s="316">
        <v>1024094.45</v>
      </c>
      <c r="EX22" s="316">
        <v>941421.76</v>
      </c>
      <c r="EY22" s="316">
        <v>937061.58</v>
      </c>
      <c r="EZ22" s="316">
        <v>1149857.18</v>
      </c>
      <c r="FA22" s="316">
        <v>1150210.73</v>
      </c>
      <c r="FB22" s="316">
        <v>1018064.8</v>
      </c>
      <c r="FC22" s="316">
        <v>998773.49</v>
      </c>
      <c r="FD22" s="316">
        <v>806855.25</v>
      </c>
      <c r="FE22" s="316">
        <v>1546519.43</v>
      </c>
      <c r="FF22" s="316">
        <v>380185.28</v>
      </c>
      <c r="FG22" s="316">
        <v>1035686.38</v>
      </c>
      <c r="FH22" s="316">
        <v>1210812.78</v>
      </c>
      <c r="FI22" s="316">
        <v>1339504.93</v>
      </c>
      <c r="FJ22" s="316">
        <v>906261.75</v>
      </c>
      <c r="FK22" s="316">
        <v>1122699.07</v>
      </c>
      <c r="FL22" s="369">
        <v>1177648.73</v>
      </c>
      <c r="FM22" s="316">
        <v>1134338.8700000001</v>
      </c>
      <c r="FN22" s="316">
        <v>1136086.4099999999</v>
      </c>
      <c r="FO22" s="316">
        <v>1268502.9099999999</v>
      </c>
      <c r="FP22" s="316">
        <v>1172038.0900000001</v>
      </c>
      <c r="FQ22" s="41">
        <v>2329917.5</v>
      </c>
      <c r="FR22" s="316">
        <v>343107</v>
      </c>
      <c r="FS22" s="369">
        <v>1034648.14</v>
      </c>
      <c r="FT22" s="316"/>
      <c r="FU22" s="316"/>
      <c r="FV22" s="316"/>
      <c r="FW22" s="316"/>
      <c r="FX22" s="316"/>
      <c r="FY22" s="316"/>
      <c r="FZ22" s="316"/>
      <c r="GA22" s="316"/>
      <c r="GB22" s="316"/>
      <c r="GC22" s="316"/>
      <c r="GD22" s="316"/>
      <c r="GF22" s="316"/>
      <c r="GG22" s="316"/>
      <c r="GH22" s="316"/>
      <c r="GI22" s="316"/>
      <c r="GJ22" s="316"/>
      <c r="GK22" s="316"/>
      <c r="GL22" s="316"/>
      <c r="GM22" s="316"/>
      <c r="GN22" s="316"/>
      <c r="GO22" s="316"/>
      <c r="GP22" s="316"/>
      <c r="GQ22" s="316"/>
      <c r="GR22" s="316"/>
      <c r="GS22" s="316"/>
      <c r="GT22" s="316"/>
      <c r="GU22" s="316"/>
      <c r="GV22" s="316"/>
      <c r="GW22" s="316"/>
      <c r="GX22" s="316"/>
      <c r="GY22" s="316"/>
      <c r="GZ22" s="316"/>
      <c r="HA22" s="316"/>
      <c r="HB22" s="316"/>
      <c r="HC22" s="316"/>
      <c r="HD22" s="316"/>
      <c r="HE22" s="316"/>
      <c r="HF22" s="316"/>
      <c r="HG22" s="316"/>
      <c r="HH22" s="316"/>
      <c r="HI22" s="316"/>
      <c r="HJ22" s="316"/>
      <c r="HK22" s="316"/>
      <c r="HL22" s="316"/>
      <c r="HM22" s="316"/>
      <c r="HN22" s="316"/>
      <c r="HO22" s="316"/>
      <c r="HP22" s="316"/>
      <c r="HQ22" s="316"/>
      <c r="HR22" s="316"/>
      <c r="HS22" s="316"/>
      <c r="HT22" s="316"/>
      <c r="HU22" s="316"/>
      <c r="HV22" s="316"/>
      <c r="HW22" s="316"/>
      <c r="HX22" s="316"/>
      <c r="HY22" s="316"/>
      <c r="HZ22" s="316"/>
      <c r="IA22" s="316"/>
      <c r="IB22" s="316"/>
      <c r="IC22" s="316"/>
      <c r="ID22" s="316"/>
      <c r="IE22" s="316"/>
      <c r="IF22" s="316"/>
      <c r="IG22" s="316"/>
      <c r="IH22" s="316"/>
      <c r="II22" s="316"/>
      <c r="IJ22" s="316"/>
      <c r="IK22" s="316"/>
      <c r="IL22" s="316"/>
      <c r="IM22" s="316"/>
      <c r="IN22" s="316"/>
      <c r="IO22" s="316"/>
      <c r="IP22" s="316"/>
      <c r="IQ22" s="316"/>
      <c r="IR22" s="316"/>
      <c r="IS22" s="316"/>
      <c r="IT22" s="316"/>
      <c r="IU22" s="316"/>
      <c r="IV22" s="316"/>
      <c r="IW22" s="316"/>
      <c r="IX22" s="316"/>
      <c r="IY22" s="316"/>
      <c r="IZ22" s="316"/>
      <c r="JA22" s="316"/>
      <c r="JB22" s="316"/>
      <c r="JC22" s="316"/>
      <c r="JD22" s="316"/>
      <c r="JE22" s="316"/>
      <c r="JF22" s="316"/>
      <c r="JG22" s="316"/>
      <c r="JH22" s="316"/>
      <c r="JI22" s="316"/>
      <c r="JJ22" s="316"/>
      <c r="JK22" s="316"/>
      <c r="JL22" s="316"/>
      <c r="JM22" s="316"/>
      <c r="JN22" s="316"/>
      <c r="JO22" s="316"/>
      <c r="JP22" s="316"/>
      <c r="JQ22" s="316"/>
      <c r="JR22" s="316"/>
      <c r="JS22" s="316"/>
      <c r="JT22" s="316"/>
      <c r="JU22" s="316"/>
      <c r="JV22" s="316"/>
      <c r="JW22" s="316"/>
      <c r="JX22" s="316"/>
      <c r="JY22" s="316"/>
      <c r="JZ22" s="316"/>
      <c r="KA22" s="316"/>
      <c r="KB22" s="316"/>
      <c r="KC22" s="316"/>
      <c r="KD22" s="316"/>
      <c r="KE22" s="316"/>
      <c r="KF22" s="316"/>
      <c r="KG22" s="316"/>
      <c r="KH22" s="316"/>
      <c r="KI22" s="316"/>
      <c r="KJ22" s="316"/>
      <c r="KK22" s="316"/>
      <c r="KL22" s="316"/>
      <c r="KM22" s="316"/>
      <c r="KN22" s="316"/>
      <c r="KO22" s="316"/>
      <c r="KP22" s="316"/>
      <c r="KQ22" s="316"/>
      <c r="KR22" s="316"/>
      <c r="KS22" s="316"/>
      <c r="KT22" s="316"/>
      <c r="KU22" s="316"/>
      <c r="KV22" s="316"/>
      <c r="KW22" s="316"/>
      <c r="KX22" s="316"/>
      <c r="KY22" s="316"/>
      <c r="KZ22" s="316"/>
      <c r="LA22" s="316"/>
      <c r="LB22" s="316"/>
      <c r="LC22" s="316"/>
      <c r="LD22" s="316"/>
      <c r="LE22" s="316"/>
      <c r="LF22" s="316"/>
      <c r="LG22" s="316"/>
      <c r="LH22" s="316"/>
      <c r="LI22" s="316"/>
    </row>
    <row r="23" spans="1:321" s="9" customFormat="1">
      <c r="A23" s="118"/>
      <c r="B23" s="118"/>
      <c r="C23" s="118">
        <v>713</v>
      </c>
      <c r="D23" s="118">
        <v>713</v>
      </c>
      <c r="E23" s="119" t="s">
        <v>49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2">+SUM(CX24:CX27)</f>
        <v>987210.26</v>
      </c>
      <c r="CY23" s="121">
        <f t="shared" si="2"/>
        <v>2559133.91</v>
      </c>
      <c r="CZ23" s="121">
        <f t="shared" si="2"/>
        <v>1026658.4100000001</v>
      </c>
      <c r="DA23" s="121">
        <f t="shared" si="2"/>
        <v>1154845.05</v>
      </c>
      <c r="DB23" s="121">
        <f t="shared" si="2"/>
        <v>1020195.28</v>
      </c>
      <c r="DC23" s="121">
        <f t="shared" si="2"/>
        <v>1227617.2</v>
      </c>
      <c r="DD23" s="121">
        <f t="shared" si="2"/>
        <v>1201295.81</v>
      </c>
      <c r="DE23" s="121">
        <f t="shared" si="2"/>
        <v>1330351.8499999999</v>
      </c>
      <c r="DF23" s="121">
        <f t="shared" si="2"/>
        <v>1239112.8199999998</v>
      </c>
      <c r="DG23" s="121">
        <f t="shared" si="2"/>
        <v>1180240.26</v>
      </c>
      <c r="DH23" s="121">
        <f t="shared" si="2"/>
        <v>933354.76</v>
      </c>
      <c r="DI23" s="122">
        <f t="shared" si="2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83">
        <v>567280.62</v>
      </c>
      <c r="DW23" s="283">
        <v>882122.42</v>
      </c>
      <c r="DX23" s="283">
        <v>1021044.04</v>
      </c>
      <c r="DY23" s="283">
        <v>944204.45</v>
      </c>
      <c r="DZ23" s="283">
        <v>1105782.3500000001</v>
      </c>
      <c r="EA23" s="283">
        <v>1267830.2999999998</v>
      </c>
      <c r="EB23" s="283">
        <v>1271362.8700000001</v>
      </c>
      <c r="EC23" s="317">
        <v>1569273.21</v>
      </c>
      <c r="ED23" s="317">
        <v>1230361.76</v>
      </c>
      <c r="EE23" s="317">
        <v>1023354.38</v>
      </c>
      <c r="EF23" s="317">
        <v>998146.17000000016</v>
      </c>
      <c r="EG23" s="317">
        <v>1104794.31</v>
      </c>
      <c r="EH23" s="318">
        <v>579949.69999999995</v>
      </c>
      <c r="EI23" s="318">
        <v>799058.78</v>
      </c>
      <c r="EJ23" s="318">
        <v>1000001.89</v>
      </c>
      <c r="EK23" s="318">
        <v>900446.92</v>
      </c>
      <c r="EL23" s="318">
        <v>1044119.04</v>
      </c>
      <c r="EM23" s="318">
        <v>1380660.13</v>
      </c>
      <c r="EN23" s="318">
        <v>1483988.38</v>
      </c>
      <c r="EO23" s="318">
        <v>1598254.37</v>
      </c>
      <c r="EP23" s="318">
        <v>1300121.74</v>
      </c>
      <c r="EQ23" s="318">
        <v>1269238.77</v>
      </c>
      <c r="ER23" s="318">
        <v>1101076.77</v>
      </c>
      <c r="ES23" s="318">
        <v>1156088.19</v>
      </c>
      <c r="ET23" s="318">
        <v>814937.81</v>
      </c>
      <c r="EU23" s="318">
        <v>993423.94</v>
      </c>
      <c r="EV23" s="318">
        <v>1111103.6599999999</v>
      </c>
      <c r="EW23" s="318">
        <v>1198538.77</v>
      </c>
      <c r="EX23" s="318">
        <v>1382138.78</v>
      </c>
      <c r="EY23" s="318">
        <v>1616613.01</v>
      </c>
      <c r="EZ23" s="318">
        <v>2005608.26</v>
      </c>
      <c r="FA23" s="318">
        <v>1882210.04</v>
      </c>
      <c r="FB23" s="318">
        <v>1545122.56</v>
      </c>
      <c r="FC23" s="318">
        <v>1572482.29</v>
      </c>
      <c r="FD23" s="318">
        <v>1331866.75</v>
      </c>
      <c r="FE23" s="318">
        <v>1446961.78</v>
      </c>
      <c r="FF23" s="318">
        <v>851162.27</v>
      </c>
      <c r="FG23" s="318">
        <v>1041125.3899999999</v>
      </c>
      <c r="FH23" s="318">
        <v>1066481.8799999999</v>
      </c>
      <c r="FI23" s="318">
        <v>1290371.49</v>
      </c>
      <c r="FJ23" s="318">
        <v>1208813.17</v>
      </c>
      <c r="FK23" s="318">
        <v>1252534.6599999999</v>
      </c>
      <c r="FL23" s="370">
        <v>1880947.5899999999</v>
      </c>
      <c r="FM23" s="318">
        <v>1630940.38</v>
      </c>
      <c r="FN23" s="318">
        <v>1570845.07</v>
      </c>
      <c r="FO23" s="318">
        <v>1362143.29</v>
      </c>
      <c r="FP23" s="318">
        <v>1005591.42</v>
      </c>
      <c r="FQ23" s="318">
        <v>1445452.81</v>
      </c>
      <c r="FR23" s="318">
        <v>669819.01</v>
      </c>
      <c r="FS23" s="370">
        <v>845756.92</v>
      </c>
      <c r="FT23" s="318"/>
      <c r="FU23" s="318"/>
      <c r="FV23" s="318"/>
      <c r="FW23" s="318"/>
      <c r="FX23" s="318"/>
      <c r="FY23" s="318"/>
      <c r="FZ23" s="318"/>
      <c r="GA23" s="318"/>
      <c r="GB23" s="318"/>
      <c r="GC23" s="318"/>
      <c r="GD23" s="318"/>
      <c r="GE23" s="370"/>
      <c r="GF23" s="318"/>
      <c r="GG23" s="318"/>
      <c r="GH23" s="318"/>
      <c r="GI23" s="318"/>
      <c r="GJ23" s="318"/>
      <c r="GK23" s="318"/>
      <c r="GL23" s="318"/>
      <c r="GM23" s="318"/>
      <c r="GN23" s="318"/>
      <c r="GO23" s="318"/>
      <c r="GP23" s="318"/>
      <c r="GQ23" s="318"/>
      <c r="GR23" s="318"/>
      <c r="GS23" s="318"/>
      <c r="GT23" s="318"/>
      <c r="GU23" s="318"/>
      <c r="GV23" s="318"/>
      <c r="GW23" s="318"/>
      <c r="GX23" s="318"/>
      <c r="GY23" s="318"/>
      <c r="GZ23" s="318"/>
      <c r="HA23" s="318"/>
      <c r="HB23" s="318"/>
      <c r="HC23" s="318"/>
      <c r="HD23" s="318"/>
      <c r="HE23" s="318"/>
      <c r="HF23" s="318"/>
      <c r="HG23" s="318"/>
      <c r="HH23" s="318"/>
      <c r="HI23" s="318"/>
      <c r="HJ23" s="318"/>
      <c r="HK23" s="318"/>
      <c r="HL23" s="318"/>
      <c r="HM23" s="318"/>
      <c r="HN23" s="318"/>
      <c r="HO23" s="318"/>
      <c r="HP23" s="318"/>
      <c r="HQ23" s="318"/>
      <c r="HR23" s="318"/>
      <c r="HS23" s="318"/>
      <c r="HT23" s="318"/>
      <c r="HU23" s="318"/>
      <c r="HV23" s="318"/>
      <c r="HW23" s="318"/>
      <c r="HX23" s="318"/>
      <c r="HY23" s="318"/>
      <c r="HZ23" s="318"/>
      <c r="IA23" s="318"/>
      <c r="IB23" s="318"/>
      <c r="IC23" s="318"/>
      <c r="ID23" s="318"/>
      <c r="IE23" s="318"/>
      <c r="IF23" s="318"/>
      <c r="IG23" s="318"/>
      <c r="IH23" s="318"/>
      <c r="II23" s="318"/>
      <c r="IJ23" s="318"/>
      <c r="IK23" s="318"/>
      <c r="IL23" s="318"/>
      <c r="IM23" s="318"/>
      <c r="IN23" s="318"/>
      <c r="IO23" s="318"/>
      <c r="IP23" s="318"/>
      <c r="IQ23" s="318"/>
      <c r="IR23" s="318"/>
      <c r="IS23" s="318"/>
      <c r="IT23" s="318"/>
      <c r="IU23" s="318"/>
      <c r="IV23" s="318"/>
      <c r="IW23" s="318"/>
      <c r="IX23" s="318"/>
      <c r="IY23" s="318"/>
      <c r="IZ23" s="318"/>
      <c r="JA23" s="318"/>
      <c r="JB23" s="318"/>
      <c r="JC23" s="318"/>
      <c r="JD23" s="318"/>
      <c r="JE23" s="318"/>
      <c r="JF23" s="318"/>
      <c r="JG23" s="318"/>
      <c r="JH23" s="318"/>
      <c r="JI23" s="318"/>
      <c r="JJ23" s="318"/>
      <c r="JK23" s="318"/>
      <c r="JL23" s="318"/>
      <c r="JM23" s="318"/>
      <c r="JN23" s="318"/>
      <c r="JO23" s="318"/>
      <c r="JP23" s="318"/>
      <c r="JQ23" s="318"/>
      <c r="JR23" s="318"/>
      <c r="JS23" s="318"/>
      <c r="JT23" s="318"/>
      <c r="JU23" s="318"/>
      <c r="JV23" s="318"/>
      <c r="JW23" s="318"/>
      <c r="JX23" s="318"/>
      <c r="JY23" s="318"/>
      <c r="JZ23" s="318"/>
      <c r="KA23" s="318"/>
      <c r="KB23" s="318"/>
      <c r="KC23" s="318"/>
      <c r="KD23" s="318"/>
      <c r="KE23" s="318"/>
      <c r="KF23" s="318"/>
      <c r="KG23" s="318"/>
      <c r="KH23" s="318"/>
      <c r="KI23" s="318"/>
      <c r="KJ23" s="318"/>
      <c r="KK23" s="318"/>
      <c r="KL23" s="318"/>
      <c r="KM23" s="318"/>
      <c r="KN23" s="318"/>
      <c r="KO23" s="318"/>
      <c r="KP23" s="318"/>
      <c r="KQ23" s="318"/>
      <c r="KR23" s="318"/>
      <c r="KS23" s="318"/>
      <c r="KT23" s="318"/>
      <c r="KU23" s="318"/>
      <c r="KV23" s="318"/>
      <c r="KW23" s="318"/>
      <c r="KX23" s="318"/>
      <c r="KY23" s="318"/>
      <c r="KZ23" s="318"/>
      <c r="LA23" s="318"/>
      <c r="LB23" s="318"/>
      <c r="LC23" s="318"/>
      <c r="LD23" s="318"/>
      <c r="LE23" s="318"/>
      <c r="LF23" s="318"/>
      <c r="LG23" s="318"/>
      <c r="LH23" s="318"/>
      <c r="LI23" s="318"/>
    </row>
    <row r="24" spans="1:321">
      <c r="D24" s="72">
        <v>7131</v>
      </c>
      <c r="E24" s="76" t="s">
        <v>51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82">
        <v>380942.03</v>
      </c>
      <c r="DW24" s="282">
        <v>631592.89</v>
      </c>
      <c r="DX24" s="282">
        <v>739975.56</v>
      </c>
      <c r="DY24" s="282">
        <v>638297.76</v>
      </c>
      <c r="DZ24" s="282">
        <v>757845.38</v>
      </c>
      <c r="EA24" s="282">
        <v>850978.98</v>
      </c>
      <c r="EB24" s="282">
        <v>697704.08</v>
      </c>
      <c r="EC24" s="313">
        <v>818044.48</v>
      </c>
      <c r="ED24" s="313">
        <v>708608.5</v>
      </c>
      <c r="EE24" s="313">
        <v>645709.51</v>
      </c>
      <c r="EF24" s="313">
        <v>608481.81000000006</v>
      </c>
      <c r="EG24" s="313">
        <v>666484.25</v>
      </c>
      <c r="EH24" s="316">
        <v>406775.45</v>
      </c>
      <c r="EI24" s="316">
        <v>535491.67000000004</v>
      </c>
      <c r="EJ24" s="316">
        <v>712341.34</v>
      </c>
      <c r="EK24" s="316">
        <v>635024.81000000006</v>
      </c>
      <c r="EL24" s="316">
        <v>686793.45</v>
      </c>
      <c r="EM24" s="316">
        <v>852501.66</v>
      </c>
      <c r="EN24" s="316">
        <v>827522.72</v>
      </c>
      <c r="EO24" s="316">
        <v>831396.98</v>
      </c>
      <c r="EP24" s="316">
        <v>755364.68</v>
      </c>
      <c r="EQ24" s="316">
        <v>733095.23</v>
      </c>
      <c r="ER24" s="316">
        <v>673442.99</v>
      </c>
      <c r="ES24" s="316"/>
      <c r="ET24" s="316">
        <v>601434.28</v>
      </c>
      <c r="EU24" s="316">
        <v>691468.91</v>
      </c>
      <c r="EV24" s="316">
        <v>825217.16</v>
      </c>
      <c r="EW24" s="316">
        <v>905119.47</v>
      </c>
      <c r="EX24" s="316">
        <v>1028480.47</v>
      </c>
      <c r="EY24" s="316">
        <v>1159205.33</v>
      </c>
      <c r="EZ24" s="316">
        <v>1239204.8400000001</v>
      </c>
      <c r="FA24" s="316">
        <v>1077861.3</v>
      </c>
      <c r="FB24" s="316">
        <v>936074.99</v>
      </c>
      <c r="FC24" s="316">
        <v>1054918.45</v>
      </c>
      <c r="FD24" s="316">
        <v>888912.28</v>
      </c>
      <c r="FE24" s="316">
        <v>977871.81</v>
      </c>
      <c r="FF24" s="316">
        <v>649124.48</v>
      </c>
      <c r="FG24" s="316">
        <v>818776.7</v>
      </c>
      <c r="FH24" s="316">
        <v>802029.06</v>
      </c>
      <c r="FI24" s="316">
        <v>949723.87</v>
      </c>
      <c r="FJ24" s="316">
        <v>855493.95</v>
      </c>
      <c r="FK24" s="316">
        <v>789796.19</v>
      </c>
      <c r="FL24" s="369">
        <v>1036831.79</v>
      </c>
      <c r="FM24" s="316">
        <v>732732.78</v>
      </c>
      <c r="FN24" s="316">
        <v>909857.41</v>
      </c>
      <c r="FO24" s="316">
        <v>855972.58</v>
      </c>
      <c r="FP24" s="316">
        <v>669844.34</v>
      </c>
      <c r="FQ24" s="316">
        <v>952209.79</v>
      </c>
      <c r="FR24" s="316">
        <v>520343.73</v>
      </c>
      <c r="FS24" s="369">
        <v>652056.92000000004</v>
      </c>
      <c r="FT24" s="316"/>
      <c r="FU24" s="316"/>
      <c r="FV24" s="316"/>
      <c r="FW24" s="316"/>
      <c r="FX24" s="316"/>
      <c r="FY24" s="316"/>
      <c r="FZ24" s="316"/>
      <c r="GA24" s="316"/>
      <c r="GB24" s="316"/>
      <c r="GC24" s="316"/>
      <c r="GD24" s="316"/>
      <c r="GF24" s="316"/>
      <c r="GG24" s="316"/>
      <c r="GH24" s="316"/>
      <c r="GI24" s="316"/>
      <c r="GJ24" s="316"/>
      <c r="GK24" s="316"/>
      <c r="GL24" s="316"/>
      <c r="GM24" s="316"/>
      <c r="GN24" s="316"/>
      <c r="GO24" s="316"/>
      <c r="GP24" s="316"/>
      <c r="GQ24" s="316"/>
      <c r="GR24" s="316"/>
      <c r="GS24" s="316"/>
      <c r="GT24" s="316"/>
      <c r="GU24" s="316"/>
      <c r="GV24" s="316"/>
      <c r="GW24" s="316"/>
      <c r="GX24" s="316"/>
      <c r="GY24" s="316"/>
      <c r="GZ24" s="316"/>
      <c r="HA24" s="316"/>
      <c r="HB24" s="316"/>
      <c r="HC24" s="316"/>
      <c r="HD24" s="316"/>
      <c r="HE24" s="316"/>
      <c r="HF24" s="316"/>
      <c r="HG24" s="316"/>
      <c r="HH24" s="316"/>
      <c r="HI24" s="316"/>
      <c r="HJ24" s="316"/>
      <c r="HK24" s="316"/>
      <c r="HL24" s="316"/>
      <c r="HM24" s="316"/>
      <c r="HN24" s="316"/>
      <c r="HO24" s="316"/>
      <c r="HP24" s="316"/>
      <c r="HQ24" s="316"/>
      <c r="HR24" s="316"/>
      <c r="HS24" s="316"/>
      <c r="HT24" s="316"/>
      <c r="HU24" s="316"/>
      <c r="HV24" s="316"/>
      <c r="HW24" s="316"/>
      <c r="HX24" s="316"/>
      <c r="HY24" s="316"/>
      <c r="HZ24" s="316"/>
      <c r="IA24" s="316"/>
      <c r="IB24" s="316"/>
      <c r="IC24" s="316"/>
      <c r="ID24" s="316"/>
      <c r="IE24" s="316"/>
      <c r="IF24" s="316"/>
      <c r="IG24" s="316"/>
      <c r="IH24" s="316"/>
      <c r="II24" s="316"/>
      <c r="IJ24" s="316"/>
      <c r="IK24" s="316"/>
      <c r="IL24" s="316"/>
      <c r="IM24" s="316"/>
      <c r="IN24" s="316"/>
      <c r="IO24" s="316"/>
      <c r="IP24" s="316"/>
      <c r="IQ24" s="316"/>
      <c r="IR24" s="316"/>
      <c r="IS24" s="316"/>
      <c r="IT24" s="316"/>
      <c r="IU24" s="316"/>
      <c r="IV24" s="316"/>
      <c r="IW24" s="316"/>
      <c r="IX24" s="316"/>
      <c r="IY24" s="316"/>
      <c r="IZ24" s="316"/>
      <c r="JA24" s="316"/>
      <c r="JB24" s="316"/>
      <c r="JC24" s="316"/>
      <c r="JD24" s="316"/>
      <c r="JE24" s="316"/>
      <c r="JF24" s="316"/>
      <c r="JG24" s="316"/>
      <c r="JH24" s="316"/>
      <c r="JI24" s="316"/>
      <c r="JJ24" s="316"/>
      <c r="JK24" s="316"/>
      <c r="JL24" s="316"/>
      <c r="JM24" s="316"/>
      <c r="JN24" s="316"/>
      <c r="JO24" s="316"/>
      <c r="JP24" s="316"/>
      <c r="JQ24" s="316"/>
      <c r="JR24" s="316"/>
      <c r="JS24" s="316"/>
      <c r="JT24" s="316"/>
      <c r="JU24" s="316"/>
      <c r="JV24" s="316"/>
      <c r="JW24" s="316"/>
      <c r="JX24" s="316"/>
      <c r="JY24" s="316"/>
      <c r="JZ24" s="316"/>
      <c r="KA24" s="316"/>
      <c r="KB24" s="316"/>
      <c r="KC24" s="316"/>
      <c r="KD24" s="316"/>
      <c r="KE24" s="316"/>
      <c r="KF24" s="316"/>
      <c r="KG24" s="316"/>
      <c r="KH24" s="316"/>
      <c r="KI24" s="316"/>
      <c r="KJ24" s="316"/>
      <c r="KK24" s="316"/>
      <c r="KL24" s="316"/>
      <c r="KM24" s="316"/>
      <c r="KN24" s="316"/>
      <c r="KO24" s="316"/>
      <c r="KP24" s="316"/>
      <c r="KQ24" s="316"/>
      <c r="KR24" s="316"/>
      <c r="KS24" s="316"/>
      <c r="KT24" s="316"/>
      <c r="KU24" s="316"/>
      <c r="KV24" s="316"/>
      <c r="KW24" s="316"/>
      <c r="KX24" s="316"/>
      <c r="KY24" s="316"/>
      <c r="KZ24" s="316"/>
      <c r="LA24" s="316"/>
      <c r="LB24" s="316"/>
      <c r="LC24" s="316"/>
      <c r="LD24" s="316"/>
      <c r="LE24" s="316"/>
      <c r="LF24" s="316"/>
      <c r="LG24" s="316"/>
      <c r="LH24" s="316"/>
      <c r="LI24" s="316"/>
    </row>
    <row r="25" spans="1:321">
      <c r="D25" s="72">
        <v>7132</v>
      </c>
      <c r="E25" s="76" t="s">
        <v>53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82">
        <v>79163.77</v>
      </c>
      <c r="DW25" s="282">
        <v>142203.88</v>
      </c>
      <c r="DX25" s="282">
        <v>146342.34</v>
      </c>
      <c r="DY25" s="282">
        <v>117644.98</v>
      </c>
      <c r="DZ25" s="282">
        <v>112776.17</v>
      </c>
      <c r="EA25" s="282">
        <v>150552.07999999999</v>
      </c>
      <c r="EB25" s="282">
        <v>121501.41</v>
      </c>
      <c r="EC25" s="313">
        <v>94957.83</v>
      </c>
      <c r="ED25" s="313">
        <v>114550.7</v>
      </c>
      <c r="EE25" s="313">
        <v>105515.84</v>
      </c>
      <c r="EF25" s="313">
        <v>124638.63</v>
      </c>
      <c r="EG25" s="313">
        <v>128155.98</v>
      </c>
      <c r="EH25" s="316">
        <v>67122.44</v>
      </c>
      <c r="EI25" s="316">
        <v>89824.72</v>
      </c>
      <c r="EJ25" s="316">
        <v>123908.06</v>
      </c>
      <c r="EK25" s="316">
        <v>113328.83</v>
      </c>
      <c r="EL25" s="316">
        <v>102269.66</v>
      </c>
      <c r="EM25" s="316">
        <v>124251.74</v>
      </c>
      <c r="EN25" s="316">
        <v>111124.49</v>
      </c>
      <c r="EO25" s="316">
        <v>77883.14</v>
      </c>
      <c r="EP25" s="316">
        <v>117081.53</v>
      </c>
      <c r="EQ25" s="316">
        <v>126411.14</v>
      </c>
      <c r="ER25" s="316">
        <v>108010.69</v>
      </c>
      <c r="ES25" s="316"/>
      <c r="ET25" s="316">
        <v>93434.6</v>
      </c>
      <c r="EU25" s="316">
        <v>109385.74</v>
      </c>
      <c r="EV25" s="316">
        <v>120777.01</v>
      </c>
      <c r="EW25" s="316">
        <v>107766.04</v>
      </c>
      <c r="EX25" s="316">
        <v>105374.49</v>
      </c>
      <c r="EY25" s="316">
        <v>116225.41</v>
      </c>
      <c r="EZ25" s="316">
        <v>115266.9</v>
      </c>
      <c r="FA25" s="316">
        <v>79847.83</v>
      </c>
      <c r="FB25" s="316">
        <v>98906.81</v>
      </c>
      <c r="FC25" s="316">
        <v>105125.41</v>
      </c>
      <c r="FD25" s="316">
        <v>116947.51</v>
      </c>
      <c r="FE25" s="316">
        <v>138092.62</v>
      </c>
      <c r="FF25" s="316">
        <v>64695</v>
      </c>
      <c r="FG25" s="316">
        <v>85955.36</v>
      </c>
      <c r="FH25" s="316">
        <v>106907.98</v>
      </c>
      <c r="FI25" s="316">
        <v>128950.69</v>
      </c>
      <c r="FJ25" s="316">
        <v>89857.44</v>
      </c>
      <c r="FK25" s="316">
        <v>90814.91</v>
      </c>
      <c r="FL25" s="369">
        <v>102054.51</v>
      </c>
      <c r="FM25" s="316">
        <v>79880.09</v>
      </c>
      <c r="FN25" s="316">
        <v>81168.460000000006</v>
      </c>
      <c r="FO25" s="316">
        <v>104547.82</v>
      </c>
      <c r="FP25" s="316">
        <v>92140.81</v>
      </c>
      <c r="FQ25" s="316">
        <v>119313.41</v>
      </c>
      <c r="FR25" s="316">
        <v>59543.27</v>
      </c>
      <c r="FS25" s="369">
        <v>103685.1</v>
      </c>
      <c r="FT25" s="316"/>
      <c r="FU25" s="316"/>
      <c r="FV25" s="316"/>
      <c r="FW25" s="316"/>
      <c r="FX25" s="316"/>
      <c r="FY25" s="316"/>
      <c r="FZ25" s="316"/>
      <c r="GA25" s="316"/>
      <c r="GB25" s="316"/>
      <c r="GC25" s="316"/>
      <c r="GD25" s="316"/>
      <c r="GF25" s="316"/>
      <c r="GG25" s="316"/>
      <c r="GH25" s="316"/>
      <c r="GI25" s="316"/>
      <c r="GJ25" s="316"/>
      <c r="GK25" s="316"/>
      <c r="GL25" s="316"/>
      <c r="GM25" s="316"/>
      <c r="GN25" s="316"/>
      <c r="GO25" s="316"/>
      <c r="GP25" s="316"/>
      <c r="GQ25" s="316"/>
      <c r="GR25" s="316"/>
      <c r="GS25" s="316"/>
      <c r="GT25" s="316"/>
      <c r="GU25" s="316"/>
      <c r="GV25" s="316"/>
      <c r="GW25" s="316"/>
      <c r="GX25" s="316"/>
      <c r="GY25" s="316"/>
      <c r="GZ25" s="316"/>
      <c r="HA25" s="316"/>
      <c r="HB25" s="316"/>
      <c r="HC25" s="316"/>
      <c r="HD25" s="316"/>
      <c r="HE25" s="316"/>
      <c r="HF25" s="316"/>
      <c r="HG25" s="316"/>
      <c r="HH25" s="316"/>
      <c r="HI25" s="316"/>
      <c r="HJ25" s="316"/>
      <c r="HK25" s="316"/>
      <c r="HL25" s="316"/>
      <c r="HM25" s="316"/>
      <c r="HN25" s="316"/>
      <c r="HO25" s="316"/>
      <c r="HP25" s="316"/>
      <c r="HQ25" s="316"/>
      <c r="HR25" s="316"/>
      <c r="HS25" s="316"/>
      <c r="HT25" s="316"/>
      <c r="HU25" s="316"/>
      <c r="HV25" s="316"/>
      <c r="HW25" s="316"/>
      <c r="HX25" s="316"/>
      <c r="HY25" s="316"/>
      <c r="HZ25" s="316"/>
      <c r="IA25" s="316"/>
      <c r="IB25" s="316"/>
      <c r="IC25" s="316"/>
      <c r="ID25" s="316"/>
      <c r="IE25" s="316"/>
      <c r="IF25" s="316"/>
      <c r="IG25" s="316"/>
      <c r="IH25" s="316"/>
      <c r="II25" s="316"/>
      <c r="IJ25" s="316"/>
      <c r="IK25" s="316"/>
      <c r="IL25" s="316"/>
      <c r="IM25" s="316"/>
      <c r="IN25" s="316"/>
      <c r="IO25" s="316"/>
      <c r="IP25" s="316"/>
      <c r="IQ25" s="316"/>
      <c r="IR25" s="316"/>
      <c r="IS25" s="316"/>
      <c r="IT25" s="316"/>
      <c r="IU25" s="316"/>
      <c r="IV25" s="316"/>
      <c r="IW25" s="316"/>
      <c r="IX25" s="316"/>
      <c r="IY25" s="316"/>
      <c r="IZ25" s="316"/>
      <c r="JA25" s="316"/>
      <c r="JB25" s="316"/>
      <c r="JC25" s="316"/>
      <c r="JD25" s="316"/>
      <c r="JE25" s="316"/>
      <c r="JF25" s="316"/>
      <c r="JG25" s="316"/>
      <c r="JH25" s="316"/>
      <c r="JI25" s="316"/>
      <c r="JJ25" s="316"/>
      <c r="JK25" s="316"/>
      <c r="JL25" s="316"/>
      <c r="JM25" s="316"/>
      <c r="JN25" s="316"/>
      <c r="JO25" s="316"/>
      <c r="JP25" s="316"/>
      <c r="JQ25" s="316"/>
      <c r="JR25" s="316"/>
      <c r="JS25" s="316"/>
      <c r="JT25" s="316"/>
      <c r="JU25" s="316"/>
      <c r="JV25" s="316"/>
      <c r="JW25" s="316"/>
      <c r="JX25" s="316"/>
      <c r="JY25" s="316"/>
      <c r="JZ25" s="316"/>
      <c r="KA25" s="316"/>
      <c r="KB25" s="316"/>
      <c r="KC25" s="316"/>
      <c r="KD25" s="316"/>
      <c r="KE25" s="316"/>
      <c r="KF25" s="316"/>
      <c r="KG25" s="316"/>
      <c r="KH25" s="316"/>
      <c r="KI25" s="316"/>
      <c r="KJ25" s="316"/>
      <c r="KK25" s="316"/>
      <c r="KL25" s="316"/>
      <c r="KM25" s="316"/>
      <c r="KN25" s="316"/>
      <c r="KO25" s="316"/>
      <c r="KP25" s="316"/>
      <c r="KQ25" s="316"/>
      <c r="KR25" s="316"/>
      <c r="KS25" s="316"/>
      <c r="KT25" s="316"/>
      <c r="KU25" s="316"/>
      <c r="KV25" s="316"/>
      <c r="KW25" s="316"/>
      <c r="KX25" s="316"/>
      <c r="KY25" s="316"/>
      <c r="KZ25" s="316"/>
      <c r="LA25" s="316"/>
      <c r="LB25" s="316"/>
      <c r="LC25" s="316"/>
      <c r="LD25" s="316"/>
      <c r="LE25" s="316"/>
      <c r="LF25" s="316"/>
      <c r="LG25" s="316"/>
      <c r="LH25" s="316"/>
      <c r="LI25" s="316"/>
    </row>
    <row r="26" spans="1:321">
      <c r="D26" s="72">
        <v>7133</v>
      </c>
      <c r="E26" s="76" t="s">
        <v>55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82">
        <v>17074.490000000002</v>
      </c>
      <c r="DW26" s="282">
        <v>22967.040000000001</v>
      </c>
      <c r="DX26" s="282">
        <v>26715.42</v>
      </c>
      <c r="DY26" s="282">
        <v>27081.02</v>
      </c>
      <c r="DZ26" s="282">
        <v>55185.38</v>
      </c>
      <c r="EA26" s="282">
        <v>105249.26</v>
      </c>
      <c r="EB26" s="282">
        <v>247068.31</v>
      </c>
      <c r="EC26" s="313">
        <v>383280.64000000001</v>
      </c>
      <c r="ED26" s="313">
        <v>194602.14</v>
      </c>
      <c r="EE26" s="313">
        <v>70791.399999999994</v>
      </c>
      <c r="EF26" s="313">
        <v>30364.41</v>
      </c>
      <c r="EG26" s="313">
        <v>18179.259999999998</v>
      </c>
      <c r="EH26" s="316">
        <v>17936.740000000002</v>
      </c>
      <c r="EI26" s="316">
        <v>29045.1</v>
      </c>
      <c r="EJ26" s="316">
        <v>29271.49</v>
      </c>
      <c r="EK26" s="316">
        <v>28676.27</v>
      </c>
      <c r="EL26" s="316">
        <v>54945.86</v>
      </c>
      <c r="EM26" s="316">
        <v>136681.21</v>
      </c>
      <c r="EN26" s="316">
        <v>303933.09000000003</v>
      </c>
      <c r="EO26" s="316">
        <v>401179.76</v>
      </c>
      <c r="EP26" s="316">
        <v>204730.39</v>
      </c>
      <c r="EQ26" s="316">
        <v>92200</v>
      </c>
      <c r="ER26" s="316">
        <v>36222.43</v>
      </c>
      <c r="ES26" s="316"/>
      <c r="ET26" s="316">
        <v>21633.83</v>
      </c>
      <c r="EU26" s="316">
        <v>24453.21</v>
      </c>
      <c r="EV26" s="316">
        <v>30364.14</v>
      </c>
      <c r="EW26" s="316">
        <v>45135.75</v>
      </c>
      <c r="EX26" s="316">
        <v>73298.429999999993</v>
      </c>
      <c r="EY26" s="316">
        <v>154167.12</v>
      </c>
      <c r="EZ26" s="316">
        <v>354192.61</v>
      </c>
      <c r="FA26" s="316">
        <v>425912.93</v>
      </c>
      <c r="FB26" s="316">
        <v>234762.1</v>
      </c>
      <c r="FC26" s="316">
        <v>119042.18</v>
      </c>
      <c r="FD26" s="316">
        <v>76747.570000000007</v>
      </c>
      <c r="FE26" s="316">
        <v>29512.58</v>
      </c>
      <c r="FF26" s="316">
        <v>24775.52</v>
      </c>
      <c r="FG26" s="316">
        <v>28443.63</v>
      </c>
      <c r="FH26" s="316">
        <v>40268.589999999997</v>
      </c>
      <c r="FI26" s="316">
        <v>55742.67</v>
      </c>
      <c r="FJ26" s="316">
        <v>91165.22</v>
      </c>
      <c r="FK26" s="316">
        <v>178796.84</v>
      </c>
      <c r="FL26" s="369">
        <v>429493.67</v>
      </c>
      <c r="FM26" s="316">
        <v>521117.38</v>
      </c>
      <c r="FN26" s="316">
        <v>298489.8</v>
      </c>
      <c r="FO26" s="316">
        <v>140326.67000000001</v>
      </c>
      <c r="FP26" s="316">
        <v>59224.28</v>
      </c>
      <c r="FQ26" s="316">
        <v>44087.08</v>
      </c>
      <c r="FR26" s="316">
        <v>32221.24</v>
      </c>
      <c r="FS26" s="369">
        <v>34709.39</v>
      </c>
      <c r="FT26" s="316"/>
      <c r="FU26" s="316"/>
      <c r="FV26" s="316"/>
      <c r="FW26" s="316"/>
      <c r="FX26" s="316"/>
      <c r="FY26" s="316"/>
      <c r="FZ26" s="316"/>
      <c r="GA26" s="316"/>
      <c r="GB26" s="316"/>
      <c r="GC26" s="316"/>
      <c r="GD26" s="316"/>
      <c r="GF26" s="316"/>
      <c r="GG26" s="316"/>
      <c r="GH26" s="316"/>
      <c r="GI26" s="316"/>
      <c r="GJ26" s="316"/>
      <c r="GK26" s="316"/>
      <c r="GL26" s="316"/>
      <c r="GM26" s="316"/>
      <c r="GN26" s="316"/>
      <c r="GO26" s="316"/>
      <c r="GP26" s="316"/>
      <c r="GQ26" s="316"/>
      <c r="GR26" s="316"/>
      <c r="GS26" s="316"/>
      <c r="GT26" s="316"/>
      <c r="GU26" s="316"/>
      <c r="GV26" s="316"/>
      <c r="GW26" s="316"/>
      <c r="GX26" s="316"/>
      <c r="GY26" s="316"/>
      <c r="GZ26" s="316"/>
      <c r="HA26" s="316"/>
      <c r="HB26" s="316"/>
      <c r="HC26" s="316"/>
      <c r="HD26" s="316"/>
      <c r="HE26" s="316"/>
      <c r="HF26" s="316"/>
      <c r="HG26" s="316"/>
      <c r="HH26" s="316"/>
      <c r="HI26" s="316"/>
      <c r="HJ26" s="316"/>
      <c r="HK26" s="316"/>
      <c r="HL26" s="316"/>
      <c r="HM26" s="316"/>
      <c r="HN26" s="316"/>
      <c r="HO26" s="316"/>
      <c r="HP26" s="316"/>
      <c r="HQ26" s="316"/>
      <c r="HR26" s="316"/>
      <c r="HS26" s="316"/>
      <c r="HT26" s="316"/>
      <c r="HU26" s="316"/>
      <c r="HV26" s="316"/>
      <c r="HW26" s="316"/>
      <c r="HX26" s="316"/>
      <c r="HY26" s="316"/>
      <c r="HZ26" s="316"/>
      <c r="IA26" s="316"/>
      <c r="IB26" s="316"/>
      <c r="IC26" s="316"/>
      <c r="ID26" s="316"/>
      <c r="IE26" s="316"/>
      <c r="IF26" s="316"/>
      <c r="IG26" s="316"/>
      <c r="IH26" s="316"/>
      <c r="II26" s="316"/>
      <c r="IJ26" s="316"/>
      <c r="IK26" s="316"/>
      <c r="IL26" s="316"/>
      <c r="IM26" s="316"/>
      <c r="IN26" s="316"/>
      <c r="IO26" s="316"/>
      <c r="IP26" s="316"/>
      <c r="IQ26" s="316"/>
      <c r="IR26" s="316"/>
      <c r="IS26" s="316"/>
      <c r="IT26" s="316"/>
      <c r="IU26" s="316"/>
      <c r="IV26" s="316"/>
      <c r="IW26" s="316"/>
      <c r="IX26" s="316"/>
      <c r="IY26" s="316"/>
      <c r="IZ26" s="316"/>
      <c r="JA26" s="316"/>
      <c r="JB26" s="316"/>
      <c r="JC26" s="316"/>
      <c r="JD26" s="316"/>
      <c r="JE26" s="316"/>
      <c r="JF26" s="316"/>
      <c r="JG26" s="316"/>
      <c r="JH26" s="316"/>
      <c r="JI26" s="316"/>
      <c r="JJ26" s="316"/>
      <c r="JK26" s="316"/>
      <c r="JL26" s="316"/>
      <c r="JM26" s="316"/>
      <c r="JN26" s="316"/>
      <c r="JO26" s="316"/>
      <c r="JP26" s="316"/>
      <c r="JQ26" s="316"/>
      <c r="JR26" s="316"/>
      <c r="JS26" s="316"/>
      <c r="JT26" s="316"/>
      <c r="JU26" s="316"/>
      <c r="JV26" s="316"/>
      <c r="JW26" s="316"/>
      <c r="JX26" s="316"/>
      <c r="JY26" s="316"/>
      <c r="JZ26" s="316"/>
      <c r="KA26" s="316"/>
      <c r="KB26" s="316"/>
      <c r="KC26" s="316"/>
      <c r="KD26" s="316"/>
      <c r="KE26" s="316"/>
      <c r="KF26" s="316"/>
      <c r="KG26" s="316"/>
      <c r="KH26" s="316"/>
      <c r="KI26" s="316"/>
      <c r="KJ26" s="316"/>
      <c r="KK26" s="316"/>
      <c r="KL26" s="316"/>
      <c r="KM26" s="316"/>
      <c r="KN26" s="316"/>
      <c r="KO26" s="316"/>
      <c r="KP26" s="316"/>
      <c r="KQ26" s="316"/>
      <c r="KR26" s="316"/>
      <c r="KS26" s="316"/>
      <c r="KT26" s="316"/>
      <c r="KU26" s="316"/>
      <c r="KV26" s="316"/>
      <c r="KW26" s="316"/>
      <c r="KX26" s="316"/>
      <c r="KY26" s="316"/>
      <c r="KZ26" s="316"/>
      <c r="LA26" s="316"/>
      <c r="LB26" s="316"/>
      <c r="LC26" s="316"/>
      <c r="LD26" s="316"/>
      <c r="LE26" s="316"/>
      <c r="LF26" s="316"/>
      <c r="LG26" s="316"/>
      <c r="LH26" s="316"/>
      <c r="LI26" s="316"/>
    </row>
    <row r="27" spans="1:321">
      <c r="D27" s="72">
        <v>7136</v>
      </c>
      <c r="E27" s="76" t="s">
        <v>61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82">
        <v>90100.33</v>
      </c>
      <c r="DW27" s="282">
        <v>85358.61</v>
      </c>
      <c r="DX27" s="282">
        <v>108010.72</v>
      </c>
      <c r="DY27" s="282">
        <v>161180.69</v>
      </c>
      <c r="DZ27" s="282">
        <v>179975.42</v>
      </c>
      <c r="EA27" s="282">
        <v>161049.98000000001</v>
      </c>
      <c r="EB27" s="282">
        <v>205089.07</v>
      </c>
      <c r="EC27" s="313">
        <v>272990.26</v>
      </c>
      <c r="ED27" s="313">
        <v>212600.42</v>
      </c>
      <c r="EE27" s="313">
        <v>201337.63</v>
      </c>
      <c r="EF27" s="313">
        <v>234661.32</v>
      </c>
      <c r="EG27" s="313">
        <v>291974.82</v>
      </c>
      <c r="EH27" s="316">
        <v>88115.07</v>
      </c>
      <c r="EI27" s="316">
        <v>117852.68</v>
      </c>
      <c r="EJ27" s="316">
        <v>93526.63</v>
      </c>
      <c r="EK27" s="316">
        <v>123417.01</v>
      </c>
      <c r="EL27" s="316">
        <v>135486.6</v>
      </c>
      <c r="EM27" s="316">
        <v>225998.71</v>
      </c>
      <c r="EN27" s="316">
        <v>208494.23</v>
      </c>
      <c r="EO27" s="316">
        <v>264663.5</v>
      </c>
      <c r="EP27" s="316">
        <v>222945.14</v>
      </c>
      <c r="EQ27" s="316">
        <v>259930.36</v>
      </c>
      <c r="ER27" s="316">
        <v>257165.18</v>
      </c>
      <c r="ES27" s="316"/>
      <c r="ET27" s="316">
        <v>98435.1</v>
      </c>
      <c r="EU27" s="316">
        <v>168116.08</v>
      </c>
      <c r="EV27" s="316">
        <v>134745.35</v>
      </c>
      <c r="EW27" s="316">
        <v>140517.51</v>
      </c>
      <c r="EX27" s="316">
        <v>174985.39</v>
      </c>
      <c r="EY27" s="316">
        <v>187015.15</v>
      </c>
      <c r="EZ27" s="316">
        <v>296943.90999999997</v>
      </c>
      <c r="FA27" s="316">
        <v>298587.98</v>
      </c>
      <c r="FB27" s="316">
        <v>275378.65999999997</v>
      </c>
      <c r="FC27" s="316">
        <v>293396.25</v>
      </c>
      <c r="FD27" s="316">
        <v>249259.39</v>
      </c>
      <c r="FE27" s="316">
        <v>301484.77</v>
      </c>
      <c r="FF27" s="316">
        <v>112567.27</v>
      </c>
      <c r="FG27" s="316">
        <v>107949.7</v>
      </c>
      <c r="FH27" s="316">
        <v>117276.25</v>
      </c>
      <c r="FI27" s="316">
        <v>155954.26</v>
      </c>
      <c r="FJ27" s="316">
        <v>172296.56</v>
      </c>
      <c r="FK27" s="316">
        <v>193126.72</v>
      </c>
      <c r="FL27" s="369">
        <v>312567.62</v>
      </c>
      <c r="FM27" s="316">
        <v>297210.13</v>
      </c>
      <c r="FN27" s="316">
        <v>281329.40000000002</v>
      </c>
      <c r="FO27" s="316">
        <v>261296.22</v>
      </c>
      <c r="FP27" s="316">
        <v>184381.99</v>
      </c>
      <c r="FQ27" s="316">
        <v>329842.53000000003</v>
      </c>
      <c r="FR27" s="316">
        <v>57710.77</v>
      </c>
      <c r="FS27" s="369">
        <v>55305.51</v>
      </c>
      <c r="FT27" s="316"/>
      <c r="FU27" s="316"/>
      <c r="FV27" s="316"/>
      <c r="FW27" s="316"/>
      <c r="FX27" s="316"/>
      <c r="FY27" s="316"/>
      <c r="FZ27" s="316"/>
      <c r="GA27" s="316"/>
      <c r="GB27" s="316"/>
      <c r="GC27" s="316"/>
      <c r="GD27" s="316"/>
      <c r="GF27" s="316"/>
      <c r="GG27" s="316"/>
      <c r="GH27" s="316"/>
      <c r="GI27" s="316"/>
      <c r="GJ27" s="316"/>
      <c r="GK27" s="316"/>
      <c r="GL27" s="316"/>
      <c r="GM27" s="316"/>
      <c r="GN27" s="316"/>
      <c r="GO27" s="316"/>
      <c r="GP27" s="316"/>
      <c r="GQ27" s="316"/>
      <c r="GR27" s="316"/>
      <c r="GS27" s="316"/>
      <c r="GT27" s="316"/>
      <c r="GU27" s="316"/>
      <c r="GV27" s="316"/>
      <c r="GW27" s="316"/>
      <c r="GX27" s="316"/>
      <c r="GY27" s="316"/>
      <c r="GZ27" s="316"/>
      <c r="HA27" s="316"/>
      <c r="HB27" s="316"/>
      <c r="HC27" s="316"/>
      <c r="HD27" s="316"/>
      <c r="HE27" s="316"/>
      <c r="HF27" s="316"/>
      <c r="HG27" s="316"/>
      <c r="HH27" s="316"/>
      <c r="HI27" s="316"/>
      <c r="HJ27" s="316"/>
      <c r="HK27" s="316"/>
      <c r="HL27" s="316"/>
      <c r="HM27" s="316"/>
      <c r="HN27" s="316"/>
      <c r="HO27" s="316"/>
      <c r="HP27" s="316"/>
      <c r="HQ27" s="316"/>
      <c r="HR27" s="316"/>
      <c r="HS27" s="316"/>
      <c r="HT27" s="316"/>
      <c r="HU27" s="316"/>
      <c r="HV27" s="316"/>
      <c r="HW27" s="316"/>
      <c r="HX27" s="316"/>
      <c r="HY27" s="316"/>
      <c r="HZ27" s="316"/>
      <c r="IA27" s="316"/>
      <c r="IB27" s="316"/>
      <c r="IC27" s="316"/>
      <c r="ID27" s="316"/>
      <c r="IE27" s="316"/>
      <c r="IF27" s="316"/>
      <c r="IG27" s="316"/>
      <c r="IH27" s="316"/>
      <c r="II27" s="316"/>
      <c r="IJ27" s="316"/>
      <c r="IK27" s="316"/>
      <c r="IL27" s="316"/>
      <c r="IM27" s="316"/>
      <c r="IN27" s="316"/>
      <c r="IO27" s="316"/>
      <c r="IP27" s="316"/>
      <c r="IQ27" s="316"/>
      <c r="IR27" s="316"/>
      <c r="IS27" s="316"/>
      <c r="IT27" s="316"/>
      <c r="IU27" s="316"/>
      <c r="IV27" s="316"/>
      <c r="IW27" s="316"/>
      <c r="IX27" s="316"/>
      <c r="IY27" s="316"/>
      <c r="IZ27" s="316"/>
      <c r="JA27" s="316"/>
      <c r="JB27" s="316"/>
      <c r="JC27" s="316"/>
      <c r="JD27" s="316"/>
      <c r="JE27" s="316"/>
      <c r="JF27" s="316"/>
      <c r="JG27" s="316"/>
      <c r="JH27" s="316"/>
      <c r="JI27" s="316"/>
      <c r="JJ27" s="316"/>
      <c r="JK27" s="316"/>
      <c r="JL27" s="316"/>
      <c r="JM27" s="316"/>
      <c r="JN27" s="316"/>
      <c r="JO27" s="316"/>
      <c r="JP27" s="316"/>
      <c r="JQ27" s="316"/>
      <c r="JR27" s="316"/>
      <c r="JS27" s="316"/>
      <c r="JT27" s="316"/>
      <c r="JU27" s="316"/>
      <c r="JV27" s="316"/>
      <c r="JW27" s="316"/>
      <c r="JX27" s="316"/>
      <c r="JY27" s="316"/>
      <c r="JZ27" s="316"/>
      <c r="KA27" s="316"/>
      <c r="KB27" s="316"/>
      <c r="KC27" s="316"/>
      <c r="KD27" s="316"/>
      <c r="KE27" s="316"/>
      <c r="KF27" s="316"/>
      <c r="KG27" s="316"/>
      <c r="KH27" s="316"/>
      <c r="KI27" s="316"/>
      <c r="KJ27" s="316"/>
      <c r="KK27" s="316"/>
      <c r="KL27" s="316"/>
      <c r="KM27" s="316"/>
      <c r="KN27" s="316"/>
      <c r="KO27" s="316"/>
      <c r="KP27" s="316"/>
      <c r="KQ27" s="316"/>
      <c r="KR27" s="316"/>
      <c r="KS27" s="316"/>
      <c r="KT27" s="316"/>
      <c r="KU27" s="316"/>
      <c r="KV27" s="316"/>
      <c r="KW27" s="316"/>
      <c r="KX27" s="316"/>
      <c r="KY27" s="316"/>
      <c r="KZ27" s="316"/>
      <c r="LA27" s="316"/>
      <c r="LB27" s="316"/>
      <c r="LC27" s="316"/>
      <c r="LD27" s="316"/>
      <c r="LE27" s="316"/>
      <c r="LF27" s="316"/>
      <c r="LG27" s="316"/>
      <c r="LH27" s="316"/>
      <c r="LI27" s="316"/>
    </row>
    <row r="28" spans="1:321" s="9" customFormat="1">
      <c r="A28" s="118"/>
      <c r="B28" s="118"/>
      <c r="C28" s="118">
        <v>714</v>
      </c>
      <c r="D28" s="118">
        <v>714</v>
      </c>
      <c r="E28" s="119" t="s">
        <v>63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3">+SUM(CX29:CX34)</f>
        <v>1287580.6800000002</v>
      </c>
      <c r="CY28" s="121">
        <f t="shared" si="3"/>
        <v>715085.05</v>
      </c>
      <c r="CZ28" s="121">
        <f t="shared" si="3"/>
        <v>890846.15</v>
      </c>
      <c r="DA28" s="121">
        <f t="shared" si="3"/>
        <v>876230.8</v>
      </c>
      <c r="DB28" s="121">
        <f t="shared" si="3"/>
        <v>1494813.69</v>
      </c>
      <c r="DC28" s="121">
        <f t="shared" si="3"/>
        <v>1663478.84</v>
      </c>
      <c r="DD28" s="121">
        <f t="shared" si="3"/>
        <v>1730168.3699999999</v>
      </c>
      <c r="DE28" s="121">
        <f t="shared" si="3"/>
        <v>1561341.1400000001</v>
      </c>
      <c r="DF28" s="121">
        <f t="shared" si="3"/>
        <v>1413088.9</v>
      </c>
      <c r="DG28" s="121">
        <f t="shared" si="3"/>
        <v>2751386.49</v>
      </c>
      <c r="DH28" s="121">
        <f t="shared" si="3"/>
        <v>1144837.4099999999</v>
      </c>
      <c r="DI28" s="122">
        <f t="shared" si="3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83">
        <v>1625009.97</v>
      </c>
      <c r="DW28" s="283">
        <v>1267094.5</v>
      </c>
      <c r="DX28" s="283">
        <v>1342211.4000000001</v>
      </c>
      <c r="DY28" s="283">
        <v>1888588.55</v>
      </c>
      <c r="DZ28" s="283">
        <v>1395110.23</v>
      </c>
      <c r="EA28" s="283">
        <v>1812519.24</v>
      </c>
      <c r="EB28" s="283">
        <v>2714766.86</v>
      </c>
      <c r="EC28" s="317">
        <v>52525267.219999999</v>
      </c>
      <c r="ED28" s="317">
        <v>2386999.67</v>
      </c>
      <c r="EE28" s="317">
        <v>2766199.72</v>
      </c>
      <c r="EF28" s="317">
        <v>1672980.56</v>
      </c>
      <c r="EG28" s="317">
        <v>2546774.3800000004</v>
      </c>
      <c r="EH28" s="318">
        <v>1745843.13</v>
      </c>
      <c r="EI28" s="318">
        <v>1266650.8400000001</v>
      </c>
      <c r="EJ28" s="318">
        <v>1508161.35</v>
      </c>
      <c r="EK28" s="318">
        <v>1901163.79</v>
      </c>
      <c r="EL28" s="318">
        <v>1513570.26</v>
      </c>
      <c r="EM28" s="318">
        <v>830213.16</v>
      </c>
      <c r="EN28" s="318">
        <v>1705945.14</v>
      </c>
      <c r="EO28" s="318">
        <v>1608311.46</v>
      </c>
      <c r="EP28" s="318">
        <v>1107710.8999999999</v>
      </c>
      <c r="EQ28" s="318">
        <v>1997706.83</v>
      </c>
      <c r="ER28" s="318">
        <v>793640.92</v>
      </c>
      <c r="ES28" s="318">
        <v>2988857.35</v>
      </c>
      <c r="ET28" s="318">
        <v>1774503.57</v>
      </c>
      <c r="EU28" s="318">
        <v>1885893.46</v>
      </c>
      <c r="EV28" s="318">
        <v>2001213.06</v>
      </c>
      <c r="EW28" s="318">
        <v>2389766.7799999998</v>
      </c>
      <c r="EX28" s="318">
        <v>1530724.52</v>
      </c>
      <c r="EY28" s="318">
        <v>2860047.35</v>
      </c>
      <c r="EZ28" s="318">
        <v>3039336.91</v>
      </c>
      <c r="FA28" s="318">
        <v>1937135.94</v>
      </c>
      <c r="FB28" s="318">
        <v>1933671.64</v>
      </c>
      <c r="FC28" s="318">
        <v>2347083.83</v>
      </c>
      <c r="FD28" s="318">
        <v>2034357.41</v>
      </c>
      <c r="FE28" s="318">
        <v>2685804.61</v>
      </c>
      <c r="FF28" s="318">
        <v>2315003.25</v>
      </c>
      <c r="FG28" s="318">
        <v>1541397.86</v>
      </c>
      <c r="FH28" s="318">
        <v>2408517.5</v>
      </c>
      <c r="FI28" s="318">
        <v>3310133.38</v>
      </c>
      <c r="FJ28" s="318">
        <v>1792591.2</v>
      </c>
      <c r="FK28" s="318">
        <v>2081141.31</v>
      </c>
      <c r="FL28" s="370">
        <v>2697450.35</v>
      </c>
      <c r="FM28" s="318">
        <v>1985377.1099999999</v>
      </c>
      <c r="FN28" s="318">
        <v>2352827.11</v>
      </c>
      <c r="FO28" s="318">
        <v>2477150.35</v>
      </c>
      <c r="FP28" s="318">
        <v>1582634.86</v>
      </c>
      <c r="FQ28" s="318">
        <v>3693530.67</v>
      </c>
      <c r="FR28" s="318">
        <v>2226726.9300000002</v>
      </c>
      <c r="FS28" s="370">
        <v>2200614.79</v>
      </c>
      <c r="FT28" s="318"/>
      <c r="FU28" s="318"/>
      <c r="FV28" s="318"/>
      <c r="FW28" s="318"/>
      <c r="FX28" s="318"/>
      <c r="FY28" s="318"/>
      <c r="FZ28" s="318"/>
      <c r="GA28" s="318"/>
      <c r="GB28" s="318"/>
      <c r="GC28" s="318"/>
      <c r="GD28" s="318"/>
      <c r="GE28" s="370"/>
      <c r="GF28" s="318"/>
      <c r="GG28" s="318"/>
      <c r="GH28" s="318"/>
      <c r="GI28" s="318"/>
      <c r="GJ28" s="318"/>
      <c r="GK28" s="318"/>
      <c r="GL28" s="318"/>
      <c r="GM28" s="318"/>
      <c r="GN28" s="318"/>
      <c r="GO28" s="318"/>
      <c r="GP28" s="318"/>
      <c r="GQ28" s="318"/>
      <c r="GR28" s="318"/>
      <c r="GS28" s="318"/>
      <c r="GT28" s="318"/>
      <c r="GU28" s="318"/>
      <c r="GV28" s="318"/>
      <c r="GW28" s="318"/>
      <c r="GX28" s="318"/>
      <c r="GY28" s="318"/>
      <c r="GZ28" s="318"/>
      <c r="HA28" s="318"/>
      <c r="HB28" s="318"/>
      <c r="HC28" s="318"/>
      <c r="HD28" s="318"/>
      <c r="HE28" s="318"/>
      <c r="HF28" s="318"/>
      <c r="HG28" s="318"/>
      <c r="HH28" s="318"/>
      <c r="HI28" s="318"/>
      <c r="HJ28" s="318"/>
      <c r="HK28" s="318"/>
      <c r="HL28" s="318"/>
      <c r="HM28" s="318"/>
      <c r="HN28" s="318"/>
      <c r="HO28" s="318"/>
      <c r="HP28" s="318"/>
      <c r="HQ28" s="318"/>
      <c r="HR28" s="318"/>
      <c r="HS28" s="318"/>
      <c r="HT28" s="318"/>
      <c r="HU28" s="318"/>
      <c r="HV28" s="318"/>
      <c r="HW28" s="318"/>
      <c r="HX28" s="318"/>
      <c r="HY28" s="318"/>
      <c r="HZ28" s="318"/>
      <c r="IA28" s="318"/>
      <c r="IB28" s="318"/>
      <c r="IC28" s="318"/>
      <c r="ID28" s="318"/>
      <c r="IE28" s="318"/>
      <c r="IF28" s="318"/>
      <c r="IG28" s="318"/>
      <c r="IH28" s="318"/>
      <c r="II28" s="318"/>
      <c r="IJ28" s="318"/>
      <c r="IK28" s="318"/>
      <c r="IL28" s="318"/>
      <c r="IM28" s="318"/>
      <c r="IN28" s="318"/>
      <c r="IO28" s="318"/>
      <c r="IP28" s="318"/>
      <c r="IQ28" s="318"/>
      <c r="IR28" s="318"/>
      <c r="IS28" s="318"/>
      <c r="IT28" s="318"/>
      <c r="IU28" s="318"/>
      <c r="IV28" s="318"/>
      <c r="IW28" s="318"/>
      <c r="IX28" s="318"/>
      <c r="IY28" s="318"/>
      <c r="IZ28" s="318"/>
      <c r="JA28" s="318"/>
      <c r="JB28" s="318"/>
      <c r="JC28" s="318"/>
      <c r="JD28" s="318"/>
      <c r="JE28" s="318"/>
      <c r="JF28" s="318"/>
      <c r="JG28" s="318"/>
      <c r="JH28" s="318"/>
      <c r="JI28" s="318"/>
      <c r="JJ28" s="318"/>
      <c r="JK28" s="318"/>
      <c r="JL28" s="318"/>
      <c r="JM28" s="318"/>
      <c r="JN28" s="318"/>
      <c r="JO28" s="318"/>
      <c r="JP28" s="318"/>
      <c r="JQ28" s="318"/>
      <c r="JR28" s="318"/>
      <c r="JS28" s="318"/>
      <c r="JT28" s="318"/>
      <c r="JU28" s="318"/>
      <c r="JV28" s="318"/>
      <c r="JW28" s="318"/>
      <c r="JX28" s="318"/>
      <c r="JY28" s="318"/>
      <c r="JZ28" s="318"/>
      <c r="KA28" s="318"/>
      <c r="KB28" s="318"/>
      <c r="KC28" s="318"/>
      <c r="KD28" s="318"/>
      <c r="KE28" s="318"/>
      <c r="KF28" s="318"/>
      <c r="KG28" s="318"/>
      <c r="KH28" s="318"/>
      <c r="KI28" s="318"/>
      <c r="KJ28" s="318"/>
      <c r="KK28" s="318"/>
      <c r="KL28" s="318"/>
      <c r="KM28" s="318"/>
      <c r="KN28" s="318"/>
      <c r="KO28" s="318"/>
      <c r="KP28" s="318"/>
      <c r="KQ28" s="318"/>
      <c r="KR28" s="318"/>
      <c r="KS28" s="318"/>
      <c r="KT28" s="318"/>
      <c r="KU28" s="318"/>
      <c r="KV28" s="318"/>
      <c r="KW28" s="318"/>
      <c r="KX28" s="318"/>
      <c r="KY28" s="318"/>
      <c r="KZ28" s="318"/>
      <c r="LA28" s="318"/>
      <c r="LB28" s="318"/>
      <c r="LC28" s="318"/>
      <c r="LD28" s="318"/>
      <c r="LE28" s="318"/>
      <c r="LF28" s="318"/>
      <c r="LG28" s="318"/>
      <c r="LH28" s="318"/>
      <c r="LI28" s="318"/>
    </row>
    <row r="29" spans="1:321" ht="30">
      <c r="D29" s="72">
        <v>7141</v>
      </c>
      <c r="E29" s="76" t="s">
        <v>65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82">
        <v>16922.66</v>
      </c>
      <c r="DW29" s="282">
        <v>24761.88</v>
      </c>
      <c r="DX29" s="282">
        <v>40454.300000000003</v>
      </c>
      <c r="DY29" s="282">
        <v>28670.81</v>
      </c>
      <c r="DZ29" s="282">
        <v>112730.53</v>
      </c>
      <c r="EA29" s="282">
        <v>72255.11</v>
      </c>
      <c r="EB29" s="282">
        <v>64500.49</v>
      </c>
      <c r="EC29" s="313">
        <v>96171.13</v>
      </c>
      <c r="ED29" s="313">
        <v>53814.879999999997</v>
      </c>
      <c r="EE29" s="313">
        <v>61203.82</v>
      </c>
      <c r="EF29" s="313">
        <v>72483.73</v>
      </c>
      <c r="EG29" s="313">
        <v>118273.46</v>
      </c>
      <c r="EH29" s="316"/>
      <c r="EI29" s="316">
        <v>4825.2299999999996</v>
      </c>
      <c r="EJ29" s="316">
        <v>39152.15</v>
      </c>
      <c r="EK29" s="316">
        <v>81193.86</v>
      </c>
      <c r="EL29" s="316">
        <v>65558.350000000006</v>
      </c>
      <c r="EM29" s="316">
        <v>66880.78</v>
      </c>
      <c r="EN29" s="316">
        <v>65651.399999999994</v>
      </c>
      <c r="EO29" s="316">
        <v>67904.44</v>
      </c>
      <c r="EP29" s="316">
        <v>81157.73</v>
      </c>
      <c r="EQ29" s="316">
        <v>64320.84</v>
      </c>
      <c r="ER29" s="316">
        <v>75525.88</v>
      </c>
      <c r="ES29" s="316"/>
      <c r="ET29" s="316">
        <v>29715.1</v>
      </c>
      <c r="EU29" s="316">
        <v>46180.29</v>
      </c>
      <c r="EV29" s="316">
        <v>18063.61</v>
      </c>
      <c r="EW29" s="316">
        <v>83410.44</v>
      </c>
      <c r="EX29" s="316">
        <v>66835.44</v>
      </c>
      <c r="EY29" s="316">
        <v>101713.07</v>
      </c>
      <c r="EZ29" s="316">
        <v>104118.29</v>
      </c>
      <c r="FA29" s="316">
        <v>118234.07</v>
      </c>
      <c r="FB29" s="316">
        <v>81006.02</v>
      </c>
      <c r="FC29" s="316">
        <v>57855.839999999997</v>
      </c>
      <c r="FD29" s="316">
        <v>90637.37</v>
      </c>
      <c r="FE29" s="316">
        <v>149714.78</v>
      </c>
      <c r="FF29" s="316">
        <v>5596.5</v>
      </c>
      <c r="FG29" s="316">
        <v>10696.96</v>
      </c>
      <c r="FH29" s="316">
        <v>76041.279999999999</v>
      </c>
      <c r="FI29" s="316">
        <v>41798.769999999997</v>
      </c>
      <c r="FJ29" s="316">
        <v>88788.45</v>
      </c>
      <c r="FK29" s="316">
        <v>110473.68</v>
      </c>
      <c r="FL29" s="369">
        <v>103362.04</v>
      </c>
      <c r="FM29" s="316">
        <v>105693.82</v>
      </c>
      <c r="FN29" s="316">
        <v>106555.2</v>
      </c>
      <c r="FO29" s="316">
        <v>95661.45</v>
      </c>
      <c r="FP29" s="316">
        <v>81294.649999999994</v>
      </c>
      <c r="FQ29" s="316">
        <v>139471.48000000001</v>
      </c>
      <c r="FR29" s="316">
        <v>12379.87</v>
      </c>
      <c r="FS29" s="369">
        <v>97907.71</v>
      </c>
      <c r="FT29" s="316"/>
      <c r="FU29" s="316"/>
      <c r="FV29" s="316"/>
      <c r="FW29" s="316"/>
      <c r="FX29" s="316"/>
      <c r="FY29" s="316"/>
      <c r="FZ29" s="316"/>
      <c r="GA29" s="316"/>
      <c r="GB29" s="316"/>
      <c r="GC29" s="316"/>
      <c r="GD29" s="316"/>
      <c r="GF29" s="316"/>
      <c r="GG29" s="316"/>
      <c r="GH29" s="316"/>
      <c r="GI29" s="316"/>
      <c r="GJ29" s="316"/>
      <c r="GK29" s="316"/>
      <c r="GL29" s="316"/>
      <c r="GM29" s="316"/>
      <c r="GN29" s="316"/>
      <c r="GO29" s="316"/>
      <c r="GP29" s="316"/>
      <c r="GQ29" s="316"/>
      <c r="GR29" s="316"/>
      <c r="GS29" s="316"/>
      <c r="GT29" s="316"/>
      <c r="GU29" s="316"/>
      <c r="GV29" s="316"/>
      <c r="GW29" s="316"/>
      <c r="GX29" s="316"/>
      <c r="GY29" s="316"/>
      <c r="GZ29" s="316"/>
      <c r="HA29" s="316"/>
      <c r="HB29" s="316"/>
      <c r="HC29" s="316"/>
      <c r="HD29" s="316"/>
      <c r="HE29" s="316"/>
      <c r="HF29" s="316"/>
      <c r="HG29" s="316"/>
      <c r="HH29" s="316"/>
      <c r="HI29" s="316"/>
      <c r="HJ29" s="316"/>
      <c r="HK29" s="316"/>
      <c r="HL29" s="316"/>
      <c r="HM29" s="316"/>
      <c r="HN29" s="316"/>
      <c r="HO29" s="316"/>
      <c r="HP29" s="316"/>
      <c r="HQ29" s="316"/>
      <c r="HR29" s="316"/>
      <c r="HS29" s="316"/>
      <c r="HT29" s="316"/>
      <c r="HU29" s="316"/>
      <c r="HV29" s="316"/>
      <c r="HW29" s="316"/>
      <c r="HX29" s="316"/>
      <c r="HY29" s="316"/>
      <c r="HZ29" s="316"/>
      <c r="IA29" s="316"/>
      <c r="IB29" s="316"/>
      <c r="IC29" s="316"/>
      <c r="ID29" s="316"/>
      <c r="IE29" s="316"/>
      <c r="IF29" s="316"/>
      <c r="IG29" s="316"/>
      <c r="IH29" s="316"/>
      <c r="II29" s="316"/>
      <c r="IJ29" s="316"/>
      <c r="IK29" s="316"/>
      <c r="IL29" s="316"/>
      <c r="IM29" s="316"/>
      <c r="IN29" s="316"/>
      <c r="IO29" s="316"/>
      <c r="IP29" s="316"/>
      <c r="IQ29" s="316"/>
      <c r="IR29" s="316"/>
      <c r="IS29" s="316"/>
      <c r="IT29" s="316"/>
      <c r="IU29" s="316"/>
      <c r="IV29" s="316"/>
      <c r="IW29" s="316"/>
      <c r="IX29" s="316"/>
      <c r="IY29" s="316"/>
      <c r="IZ29" s="316"/>
      <c r="JA29" s="316"/>
      <c r="JB29" s="316"/>
      <c r="JC29" s="316"/>
      <c r="JD29" s="316"/>
      <c r="JE29" s="316"/>
      <c r="JF29" s="316"/>
      <c r="JG29" s="316"/>
      <c r="JH29" s="316"/>
      <c r="JI29" s="316"/>
      <c r="JJ29" s="316"/>
      <c r="JK29" s="316"/>
      <c r="JL29" s="316"/>
      <c r="JM29" s="316"/>
      <c r="JN29" s="316"/>
      <c r="JO29" s="316"/>
      <c r="JP29" s="316"/>
      <c r="JQ29" s="316"/>
      <c r="JR29" s="316"/>
      <c r="JS29" s="316"/>
      <c r="JT29" s="316"/>
      <c r="JU29" s="316"/>
      <c r="JV29" s="316"/>
      <c r="JW29" s="316"/>
      <c r="JX29" s="316"/>
      <c r="JY29" s="316"/>
      <c r="JZ29" s="316"/>
      <c r="KA29" s="316"/>
      <c r="KB29" s="316"/>
      <c r="KC29" s="316"/>
      <c r="KD29" s="316"/>
      <c r="KE29" s="316"/>
      <c r="KF29" s="316"/>
      <c r="KG29" s="316"/>
      <c r="KH29" s="316"/>
      <c r="KI29" s="316"/>
      <c r="KJ29" s="316"/>
      <c r="KK29" s="316"/>
      <c r="KL29" s="316"/>
      <c r="KM29" s="316"/>
      <c r="KN29" s="316"/>
      <c r="KO29" s="316"/>
      <c r="KP29" s="316"/>
      <c r="KQ29" s="316"/>
      <c r="KR29" s="316"/>
      <c r="KS29" s="316"/>
      <c r="KT29" s="316"/>
      <c r="KU29" s="316"/>
      <c r="KV29" s="316"/>
      <c r="KW29" s="316"/>
      <c r="KX29" s="316"/>
      <c r="KY29" s="316"/>
      <c r="KZ29" s="316"/>
      <c r="LA29" s="316"/>
      <c r="LB29" s="316"/>
      <c r="LC29" s="316"/>
      <c r="LD29" s="316"/>
      <c r="LE29" s="316"/>
      <c r="LF29" s="316"/>
      <c r="LG29" s="316"/>
      <c r="LH29" s="316"/>
      <c r="LI29" s="316"/>
    </row>
    <row r="30" spans="1:321" ht="30">
      <c r="D30" s="72">
        <v>7142</v>
      </c>
      <c r="E30" s="76" t="s">
        <v>67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82">
        <v>164180.07999999999</v>
      </c>
      <c r="DW30" s="282">
        <v>112295.88</v>
      </c>
      <c r="DX30" s="282">
        <v>67805.72</v>
      </c>
      <c r="DY30" s="282">
        <v>117301.47</v>
      </c>
      <c r="DZ30" s="282">
        <v>153164.76</v>
      </c>
      <c r="EA30" s="282">
        <v>279278</v>
      </c>
      <c r="EB30" s="282">
        <v>344846.57</v>
      </c>
      <c r="EC30" s="313">
        <v>331321.89</v>
      </c>
      <c r="ED30" s="313">
        <v>92161.71</v>
      </c>
      <c r="EE30" s="313">
        <v>218226.67</v>
      </c>
      <c r="EF30" s="313">
        <v>223645.42</v>
      </c>
      <c r="EG30" s="313">
        <v>841049.32</v>
      </c>
      <c r="EH30" s="316"/>
      <c r="EI30" s="316">
        <v>126900.05</v>
      </c>
      <c r="EJ30" s="316">
        <v>102017.26</v>
      </c>
      <c r="EK30" s="316">
        <v>133967.31</v>
      </c>
      <c r="EL30" s="316">
        <v>127991.58</v>
      </c>
      <c r="EM30" s="316">
        <v>272840.27</v>
      </c>
      <c r="EN30" s="316">
        <v>382081.72</v>
      </c>
      <c r="EO30" s="316">
        <v>275535.38</v>
      </c>
      <c r="EP30" s="316">
        <v>90798.52</v>
      </c>
      <c r="EQ30" s="316">
        <v>438426.96</v>
      </c>
      <c r="ER30" s="316">
        <v>377340.14</v>
      </c>
      <c r="ES30" s="316"/>
      <c r="ET30" s="316">
        <v>120406.14</v>
      </c>
      <c r="EU30" s="316">
        <v>138658.04999999999</v>
      </c>
      <c r="EV30" s="316">
        <v>485233.25</v>
      </c>
      <c r="EW30" s="316">
        <v>85828.09</v>
      </c>
      <c r="EX30" s="316">
        <v>283390.12</v>
      </c>
      <c r="EY30" s="316">
        <v>262222.99</v>
      </c>
      <c r="EZ30" s="316">
        <v>403048.88</v>
      </c>
      <c r="FA30" s="316">
        <v>378574.18</v>
      </c>
      <c r="FB30" s="316">
        <v>265996.12</v>
      </c>
      <c r="FC30" s="316">
        <v>294470.17</v>
      </c>
      <c r="FD30" s="316">
        <v>250272.14</v>
      </c>
      <c r="FE30" s="316">
        <v>908698.35</v>
      </c>
      <c r="FF30" s="316">
        <v>111165.46</v>
      </c>
      <c r="FG30" s="316">
        <v>101009.27</v>
      </c>
      <c r="FH30" s="316">
        <v>694197.59</v>
      </c>
      <c r="FI30" s="316">
        <v>315889.09000000003</v>
      </c>
      <c r="FJ30" s="316">
        <v>290980.86</v>
      </c>
      <c r="FK30" s="316">
        <v>135939.44</v>
      </c>
      <c r="FL30" s="369">
        <v>445502.71999999997</v>
      </c>
      <c r="FM30" s="316">
        <v>356375.46</v>
      </c>
      <c r="FN30" s="316">
        <v>240201.78</v>
      </c>
      <c r="FO30" s="316">
        <v>184381.28</v>
      </c>
      <c r="FP30" s="316" t="s">
        <v>781</v>
      </c>
      <c r="FQ30" s="316">
        <v>979690.53</v>
      </c>
      <c r="FR30" s="316">
        <v>126343.77</v>
      </c>
      <c r="FS30" s="369">
        <v>175288.1</v>
      </c>
      <c r="FT30" s="316"/>
      <c r="FU30" s="316"/>
      <c r="FV30" s="316"/>
      <c r="FW30" s="316"/>
      <c r="FX30" s="316"/>
      <c r="FY30" s="316"/>
      <c r="FZ30" s="316"/>
      <c r="GA30" s="316"/>
      <c r="GB30" s="316"/>
      <c r="GC30" s="316"/>
      <c r="GD30" s="316"/>
      <c r="GF30" s="316"/>
      <c r="GG30" s="316"/>
      <c r="GH30" s="316"/>
      <c r="GI30" s="316"/>
      <c r="GJ30" s="316"/>
      <c r="GK30" s="316"/>
      <c r="GL30" s="316"/>
      <c r="GM30" s="316"/>
      <c r="GN30" s="316"/>
      <c r="GO30" s="316"/>
      <c r="GP30" s="316"/>
      <c r="GQ30" s="316"/>
      <c r="GR30" s="316"/>
      <c r="GS30" s="316"/>
      <c r="GT30" s="316"/>
      <c r="GU30" s="316"/>
      <c r="GV30" s="316"/>
      <c r="GW30" s="316"/>
      <c r="GX30" s="316"/>
      <c r="GY30" s="316"/>
      <c r="GZ30" s="316"/>
      <c r="HA30" s="316"/>
      <c r="HB30" s="316"/>
      <c r="HC30" s="316"/>
      <c r="HD30" s="316"/>
      <c r="HE30" s="316"/>
      <c r="HF30" s="316"/>
      <c r="HG30" s="316"/>
      <c r="HH30" s="316"/>
      <c r="HI30" s="316"/>
      <c r="HJ30" s="316"/>
      <c r="HK30" s="316"/>
      <c r="HL30" s="316"/>
      <c r="HM30" s="316"/>
      <c r="HN30" s="316"/>
      <c r="HO30" s="316"/>
      <c r="HP30" s="316"/>
      <c r="HQ30" s="316"/>
      <c r="HR30" s="316"/>
      <c r="HS30" s="316"/>
      <c r="HT30" s="316"/>
      <c r="HU30" s="316"/>
      <c r="HV30" s="316"/>
      <c r="HW30" s="316"/>
      <c r="HX30" s="316"/>
      <c r="HY30" s="316"/>
      <c r="HZ30" s="316"/>
      <c r="IA30" s="316"/>
      <c r="IB30" s="316"/>
      <c r="IC30" s="316"/>
      <c r="ID30" s="316"/>
      <c r="IE30" s="316"/>
      <c r="IF30" s="316"/>
      <c r="IG30" s="316"/>
      <c r="IH30" s="316"/>
      <c r="II30" s="316"/>
      <c r="IJ30" s="316"/>
      <c r="IK30" s="316"/>
      <c r="IL30" s="316"/>
      <c r="IM30" s="316"/>
      <c r="IN30" s="316"/>
      <c r="IO30" s="316"/>
      <c r="IP30" s="316"/>
      <c r="IQ30" s="316"/>
      <c r="IR30" s="316"/>
      <c r="IS30" s="316"/>
      <c r="IT30" s="316"/>
      <c r="IU30" s="316"/>
      <c r="IV30" s="316"/>
      <c r="IW30" s="316"/>
      <c r="IX30" s="316"/>
      <c r="IY30" s="316"/>
      <c r="IZ30" s="316"/>
      <c r="JA30" s="316"/>
      <c r="JB30" s="316"/>
      <c r="JC30" s="316"/>
      <c r="JD30" s="316"/>
      <c r="JE30" s="316"/>
      <c r="JF30" s="316"/>
      <c r="JG30" s="316"/>
      <c r="JH30" s="316"/>
      <c r="JI30" s="316"/>
      <c r="JJ30" s="316"/>
      <c r="JK30" s="316"/>
      <c r="JL30" s="316"/>
      <c r="JM30" s="316"/>
      <c r="JN30" s="316"/>
      <c r="JO30" s="316"/>
      <c r="JP30" s="316"/>
      <c r="JQ30" s="316"/>
      <c r="JR30" s="316"/>
      <c r="JS30" s="316"/>
      <c r="JT30" s="316"/>
      <c r="JU30" s="316"/>
      <c r="JV30" s="316"/>
      <c r="JW30" s="316"/>
      <c r="JX30" s="316"/>
      <c r="JY30" s="316"/>
      <c r="JZ30" s="316"/>
      <c r="KA30" s="316"/>
      <c r="KB30" s="316"/>
      <c r="KC30" s="316"/>
      <c r="KD30" s="316"/>
      <c r="KE30" s="316"/>
      <c r="KF30" s="316"/>
      <c r="KG30" s="316"/>
      <c r="KH30" s="316"/>
      <c r="KI30" s="316"/>
      <c r="KJ30" s="316"/>
      <c r="KK30" s="316"/>
      <c r="KL30" s="316"/>
      <c r="KM30" s="316"/>
      <c r="KN30" s="316"/>
      <c r="KO30" s="316"/>
      <c r="KP30" s="316"/>
      <c r="KQ30" s="316"/>
      <c r="KR30" s="316"/>
      <c r="KS30" s="316"/>
      <c r="KT30" s="316"/>
      <c r="KU30" s="316"/>
      <c r="KV30" s="316"/>
      <c r="KW30" s="316"/>
      <c r="KX30" s="316"/>
      <c r="KY30" s="316"/>
      <c r="KZ30" s="316"/>
      <c r="LA30" s="316"/>
      <c r="LB30" s="316"/>
      <c r="LC30" s="316"/>
      <c r="LD30" s="316"/>
      <c r="LE30" s="316"/>
      <c r="LF30" s="316"/>
      <c r="LG30" s="316"/>
      <c r="LH30" s="316"/>
      <c r="LI30" s="316"/>
    </row>
    <row r="31" spans="1:321">
      <c r="D31" s="72">
        <v>7143</v>
      </c>
      <c r="E31" s="76" t="s">
        <v>69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82">
        <v>4609.49</v>
      </c>
      <c r="DW31" s="282">
        <v>5593.41</v>
      </c>
      <c r="DX31" s="282">
        <v>24780.14</v>
      </c>
      <c r="DY31" s="282">
        <v>5563.09</v>
      </c>
      <c r="DZ31" s="282">
        <v>6386.11</v>
      </c>
      <c r="EA31" s="282">
        <v>15939.31</v>
      </c>
      <c r="EB31" s="282">
        <v>15760.83</v>
      </c>
      <c r="EC31" s="313">
        <v>19011.66</v>
      </c>
      <c r="ED31" s="313">
        <v>13015.33</v>
      </c>
      <c r="EE31" s="313">
        <v>84448.33</v>
      </c>
      <c r="EF31" s="313">
        <v>36746.82</v>
      </c>
      <c r="EG31" s="313">
        <v>46419.67</v>
      </c>
      <c r="EH31" s="316"/>
      <c r="EI31" s="316">
        <v>35010.43</v>
      </c>
      <c r="EJ31" s="316">
        <v>25986.28</v>
      </c>
      <c r="EK31" s="316">
        <v>43166.59</v>
      </c>
      <c r="EL31" s="316">
        <v>34131.769999999997</v>
      </c>
      <c r="EM31" s="316">
        <v>1161.1600000000001</v>
      </c>
      <c r="EN31" s="316">
        <v>1020.17</v>
      </c>
      <c r="EO31" s="316">
        <v>1186.8900000000001</v>
      </c>
      <c r="EP31" s="316">
        <v>22556.09</v>
      </c>
      <c r="EQ31" s="316">
        <v>50610.99</v>
      </c>
      <c r="ER31" s="316">
        <v>22120.86</v>
      </c>
      <c r="ES31" s="316"/>
      <c r="ET31" s="316">
        <v>1567.64</v>
      </c>
      <c r="EU31" s="316">
        <v>1648.75</v>
      </c>
      <c r="EV31" s="316">
        <v>4833.8900000000003</v>
      </c>
      <c r="EW31" s="316">
        <v>82035.429999999993</v>
      </c>
      <c r="EX31" s="316">
        <v>32311.79</v>
      </c>
      <c r="EY31" s="316">
        <v>65947.759999999995</v>
      </c>
      <c r="EZ31" s="316">
        <v>6390.76</v>
      </c>
      <c r="FA31" s="316">
        <v>1900.91</v>
      </c>
      <c r="FB31" s="316">
        <v>2654.64</v>
      </c>
      <c r="FC31" s="316">
        <v>65997.5</v>
      </c>
      <c r="FD31" s="316">
        <v>40835.53</v>
      </c>
      <c r="FE31" s="316">
        <v>52221.62</v>
      </c>
      <c r="FF31" s="316">
        <v>45324.14</v>
      </c>
      <c r="FG31" s="316">
        <v>46657.06</v>
      </c>
      <c r="FH31" s="316">
        <v>40888.620000000003</v>
      </c>
      <c r="FI31" s="316">
        <v>41064.94</v>
      </c>
      <c r="FJ31" s="316">
        <v>48239.28</v>
      </c>
      <c r="FK31" s="316">
        <v>41465.49</v>
      </c>
      <c r="FL31" s="369">
        <v>41127.160000000003</v>
      </c>
      <c r="FM31" s="316">
        <v>9621.83</v>
      </c>
      <c r="FN31" s="316">
        <v>1598.75</v>
      </c>
      <c r="FO31" s="316">
        <v>362.18</v>
      </c>
      <c r="FP31" s="316">
        <v>53.62</v>
      </c>
      <c r="FQ31" s="316">
        <v>211.22</v>
      </c>
      <c r="FR31" s="316">
        <v>84.68</v>
      </c>
      <c r="FS31" s="369">
        <v>84.68</v>
      </c>
      <c r="FT31" s="316"/>
      <c r="FU31" s="316"/>
      <c r="FV31" s="316"/>
      <c r="FW31" s="316"/>
      <c r="FX31" s="316"/>
      <c r="FY31" s="316"/>
      <c r="FZ31" s="316"/>
      <c r="GA31" s="316"/>
      <c r="GB31" s="316"/>
      <c r="GC31" s="316"/>
      <c r="GD31" s="316"/>
      <c r="GF31" s="316"/>
      <c r="GG31" s="316"/>
      <c r="GH31" s="316"/>
      <c r="GI31" s="316"/>
      <c r="GJ31" s="316"/>
      <c r="GK31" s="316"/>
      <c r="GL31" s="316"/>
      <c r="GM31" s="316"/>
      <c r="GN31" s="316"/>
      <c r="GO31" s="316"/>
      <c r="GP31" s="316"/>
      <c r="GQ31" s="316"/>
      <c r="GR31" s="316"/>
      <c r="GS31" s="316"/>
      <c r="GT31" s="316"/>
      <c r="GU31" s="316"/>
      <c r="GV31" s="316"/>
      <c r="GW31" s="316"/>
      <c r="GX31" s="316"/>
      <c r="GY31" s="316"/>
      <c r="GZ31" s="316"/>
      <c r="HA31" s="316"/>
      <c r="HB31" s="316"/>
      <c r="HC31" s="316"/>
      <c r="HD31" s="316"/>
      <c r="HE31" s="316"/>
      <c r="HF31" s="316"/>
      <c r="HG31" s="316"/>
      <c r="HH31" s="316"/>
      <c r="HI31" s="316"/>
      <c r="HJ31" s="316"/>
      <c r="HK31" s="316"/>
      <c r="HL31" s="316"/>
      <c r="HM31" s="316"/>
      <c r="HN31" s="316"/>
      <c r="HO31" s="316"/>
      <c r="HP31" s="316"/>
      <c r="HQ31" s="316"/>
      <c r="HR31" s="316"/>
      <c r="HS31" s="316"/>
      <c r="HT31" s="316"/>
      <c r="HU31" s="316"/>
      <c r="HV31" s="316"/>
      <c r="HW31" s="316"/>
      <c r="HX31" s="316"/>
      <c r="HY31" s="316"/>
      <c r="HZ31" s="316"/>
      <c r="IA31" s="316"/>
      <c r="IB31" s="316"/>
      <c r="IC31" s="316"/>
      <c r="ID31" s="316"/>
      <c r="IE31" s="316"/>
      <c r="IF31" s="316"/>
      <c r="IG31" s="316"/>
      <c r="IH31" s="316"/>
      <c r="II31" s="316"/>
      <c r="IJ31" s="316"/>
      <c r="IK31" s="316"/>
      <c r="IL31" s="316"/>
      <c r="IM31" s="316"/>
      <c r="IN31" s="316"/>
      <c r="IO31" s="316"/>
      <c r="IP31" s="316"/>
      <c r="IQ31" s="316"/>
      <c r="IR31" s="316"/>
      <c r="IS31" s="316"/>
      <c r="IT31" s="316"/>
      <c r="IU31" s="316"/>
      <c r="IV31" s="316"/>
      <c r="IW31" s="316"/>
      <c r="IX31" s="316"/>
      <c r="IY31" s="316"/>
      <c r="IZ31" s="316"/>
      <c r="JA31" s="316"/>
      <c r="JB31" s="316"/>
      <c r="JC31" s="316"/>
      <c r="JD31" s="316"/>
      <c r="JE31" s="316"/>
      <c r="JF31" s="316"/>
      <c r="JG31" s="316"/>
      <c r="JH31" s="316"/>
      <c r="JI31" s="316"/>
      <c r="JJ31" s="316"/>
      <c r="JK31" s="316"/>
      <c r="JL31" s="316"/>
      <c r="JM31" s="316"/>
      <c r="JN31" s="316"/>
      <c r="JO31" s="316"/>
      <c r="JP31" s="316"/>
      <c r="JQ31" s="316"/>
      <c r="JR31" s="316"/>
      <c r="JS31" s="316"/>
      <c r="JT31" s="316"/>
      <c r="JU31" s="316"/>
      <c r="JV31" s="316"/>
      <c r="JW31" s="316"/>
      <c r="JX31" s="316"/>
      <c r="JY31" s="316"/>
      <c r="JZ31" s="316"/>
      <c r="KA31" s="316"/>
      <c r="KB31" s="316"/>
      <c r="KC31" s="316"/>
      <c r="KD31" s="316"/>
      <c r="KE31" s="316"/>
      <c r="KF31" s="316"/>
      <c r="KG31" s="316"/>
      <c r="KH31" s="316"/>
      <c r="KI31" s="316"/>
      <c r="KJ31" s="316"/>
      <c r="KK31" s="316"/>
      <c r="KL31" s="316"/>
      <c r="KM31" s="316"/>
      <c r="KN31" s="316"/>
      <c r="KO31" s="316"/>
      <c r="KP31" s="316"/>
      <c r="KQ31" s="316"/>
      <c r="KR31" s="316"/>
      <c r="KS31" s="316"/>
      <c r="KT31" s="316"/>
      <c r="KU31" s="316"/>
      <c r="KV31" s="316"/>
      <c r="KW31" s="316"/>
      <c r="KX31" s="316"/>
      <c r="KY31" s="316"/>
      <c r="KZ31" s="316"/>
      <c r="LA31" s="316"/>
      <c r="LB31" s="316"/>
      <c r="LC31" s="316"/>
      <c r="LD31" s="316"/>
      <c r="LE31" s="316"/>
      <c r="LF31" s="316"/>
      <c r="LG31" s="316"/>
      <c r="LH31" s="316"/>
      <c r="LI31" s="316"/>
    </row>
    <row r="32" spans="1:321" ht="30">
      <c r="D32" s="72">
        <v>7144</v>
      </c>
      <c r="E32" s="76" t="s">
        <v>71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82">
        <v>546646.32999999996</v>
      </c>
      <c r="DW32" s="282">
        <v>758261.73</v>
      </c>
      <c r="DX32" s="282">
        <v>688043.12</v>
      </c>
      <c r="DY32" s="282">
        <v>613809.31000000006</v>
      </c>
      <c r="DZ32" s="282">
        <v>649723.39</v>
      </c>
      <c r="EA32" s="282">
        <v>676775.31</v>
      </c>
      <c r="EB32" s="282">
        <v>758543.53</v>
      </c>
      <c r="EC32" s="313">
        <v>787839.83</v>
      </c>
      <c r="ED32" s="313">
        <v>925001.79</v>
      </c>
      <c r="EE32" s="313">
        <v>1100721.78</v>
      </c>
      <c r="EF32" s="313">
        <v>784742.7</v>
      </c>
      <c r="EG32" s="313">
        <v>924077.09</v>
      </c>
      <c r="EH32" s="316"/>
      <c r="EI32" s="316">
        <v>712760.85</v>
      </c>
      <c r="EJ32" s="316">
        <v>756186.12</v>
      </c>
      <c r="EK32" s="316">
        <v>387365.9</v>
      </c>
      <c r="EL32" s="316">
        <v>629940.98</v>
      </c>
      <c r="EM32" s="316" t="s">
        <v>803</v>
      </c>
      <c r="EN32" s="316" t="s">
        <v>804</v>
      </c>
      <c r="EO32" s="316">
        <v>608693.02</v>
      </c>
      <c r="EP32" s="316" t="s">
        <v>805</v>
      </c>
      <c r="EQ32" s="316">
        <v>179273.43</v>
      </c>
      <c r="ER32" s="316" t="s">
        <v>806</v>
      </c>
      <c r="ES32" s="316"/>
      <c r="ET32" s="316">
        <v>564026.22</v>
      </c>
      <c r="EU32" s="316">
        <v>552007.56999999995</v>
      </c>
      <c r="EV32" s="316">
        <v>707063.83</v>
      </c>
      <c r="EW32" s="316">
        <v>581397.98</v>
      </c>
      <c r="EX32" s="316">
        <v>573080.97</v>
      </c>
      <c r="EY32" s="316">
        <v>1574566.11</v>
      </c>
      <c r="EZ32" s="316">
        <v>955585.38</v>
      </c>
      <c r="FA32" s="316">
        <v>689826.98</v>
      </c>
      <c r="FB32" s="316">
        <v>742579.81</v>
      </c>
      <c r="FC32" s="316">
        <v>640790.87</v>
      </c>
      <c r="FD32" s="316">
        <v>707930.07</v>
      </c>
      <c r="FE32" s="316">
        <v>719782.34</v>
      </c>
      <c r="FF32" s="316">
        <v>654304.80000000005</v>
      </c>
      <c r="FG32" s="316">
        <v>660078.18000000005</v>
      </c>
      <c r="FH32" s="316">
        <v>634606.16</v>
      </c>
      <c r="FI32" s="316">
        <v>1775211.97</v>
      </c>
      <c r="FJ32" s="316">
        <v>687337.58</v>
      </c>
      <c r="FK32" s="316">
        <v>695892.2</v>
      </c>
      <c r="FL32" s="369">
        <v>651540.54</v>
      </c>
      <c r="FM32" s="316">
        <v>767953.92000000004</v>
      </c>
      <c r="FN32" s="316">
        <v>784081.67</v>
      </c>
      <c r="FO32" s="316">
        <v>724299.03</v>
      </c>
      <c r="FP32" s="316">
        <v>596511.78</v>
      </c>
      <c r="FQ32" s="316">
        <v>895747.97</v>
      </c>
      <c r="FR32" s="316">
        <v>706117.19</v>
      </c>
      <c r="FS32" s="369">
        <v>791268.92</v>
      </c>
      <c r="FT32" s="316"/>
      <c r="FU32" s="316"/>
      <c r="FV32" s="316"/>
      <c r="FW32" s="316"/>
      <c r="FX32" s="316"/>
      <c r="FY32" s="316"/>
      <c r="FZ32" s="316"/>
      <c r="GA32" s="316"/>
      <c r="GB32" s="316"/>
      <c r="GC32" s="316"/>
      <c r="GD32" s="316"/>
      <c r="GF32" s="316"/>
      <c r="GG32" s="316"/>
      <c r="GH32" s="316"/>
      <c r="GI32" s="316"/>
      <c r="GJ32" s="316"/>
      <c r="GK32" s="316"/>
      <c r="GL32" s="316"/>
      <c r="GM32" s="316"/>
      <c r="GN32" s="316"/>
      <c r="GO32" s="316"/>
      <c r="GP32" s="316"/>
      <c r="GQ32" s="316"/>
      <c r="GR32" s="316"/>
      <c r="GS32" s="316"/>
      <c r="GT32" s="316"/>
      <c r="GU32" s="316"/>
      <c r="GV32" s="316"/>
      <c r="GW32" s="316"/>
      <c r="GX32" s="316"/>
      <c r="GY32" s="316"/>
      <c r="GZ32" s="316"/>
      <c r="HA32" s="316"/>
      <c r="HB32" s="316"/>
      <c r="HC32" s="316"/>
      <c r="HD32" s="316"/>
      <c r="HE32" s="316"/>
      <c r="HF32" s="316"/>
      <c r="HG32" s="316"/>
      <c r="HH32" s="316"/>
      <c r="HI32" s="316"/>
      <c r="HJ32" s="316"/>
      <c r="HK32" s="316"/>
      <c r="HL32" s="316"/>
      <c r="HM32" s="316"/>
      <c r="HN32" s="316"/>
      <c r="HO32" s="316"/>
      <c r="HP32" s="316"/>
      <c r="HQ32" s="316"/>
      <c r="HR32" s="316"/>
      <c r="HS32" s="316"/>
      <c r="HT32" s="316"/>
      <c r="HU32" s="316"/>
      <c r="HV32" s="316"/>
      <c r="HW32" s="316"/>
      <c r="HX32" s="316"/>
      <c r="HY32" s="316"/>
      <c r="HZ32" s="316"/>
      <c r="IA32" s="316"/>
      <c r="IB32" s="316"/>
      <c r="IC32" s="316"/>
      <c r="ID32" s="316"/>
      <c r="IE32" s="316"/>
      <c r="IF32" s="316"/>
      <c r="IG32" s="316"/>
      <c r="IH32" s="316"/>
      <c r="II32" s="316"/>
      <c r="IJ32" s="316"/>
      <c r="IK32" s="316"/>
      <c r="IL32" s="316"/>
      <c r="IM32" s="316"/>
      <c r="IN32" s="316"/>
      <c r="IO32" s="316"/>
      <c r="IP32" s="316"/>
      <c r="IQ32" s="316"/>
      <c r="IR32" s="316"/>
      <c r="IS32" s="316"/>
      <c r="IT32" s="316"/>
      <c r="IU32" s="316"/>
      <c r="IV32" s="316"/>
      <c r="IW32" s="316"/>
      <c r="IX32" s="316"/>
      <c r="IY32" s="316"/>
      <c r="IZ32" s="316"/>
      <c r="JA32" s="316"/>
      <c r="JB32" s="316"/>
      <c r="JC32" s="316"/>
      <c r="JD32" s="316"/>
      <c r="JE32" s="316"/>
      <c r="JF32" s="316"/>
      <c r="JG32" s="316"/>
      <c r="JH32" s="316"/>
      <c r="JI32" s="316"/>
      <c r="JJ32" s="316"/>
      <c r="JK32" s="316"/>
      <c r="JL32" s="316"/>
      <c r="JM32" s="316"/>
      <c r="JN32" s="316"/>
      <c r="JO32" s="316"/>
      <c r="JP32" s="316"/>
      <c r="JQ32" s="316"/>
      <c r="JR32" s="316"/>
      <c r="JS32" s="316"/>
      <c r="JT32" s="316"/>
      <c r="JU32" s="316"/>
      <c r="JV32" s="316"/>
      <c r="JW32" s="316"/>
      <c r="JX32" s="316"/>
      <c r="JY32" s="316"/>
      <c r="JZ32" s="316"/>
      <c r="KA32" s="316"/>
      <c r="KB32" s="316"/>
      <c r="KC32" s="316"/>
      <c r="KD32" s="316"/>
      <c r="KE32" s="316"/>
      <c r="KF32" s="316"/>
      <c r="KG32" s="316"/>
      <c r="KH32" s="316"/>
      <c r="KI32" s="316"/>
      <c r="KJ32" s="316"/>
      <c r="KK32" s="316"/>
      <c r="KL32" s="316"/>
      <c r="KM32" s="316"/>
      <c r="KN32" s="316"/>
      <c r="KO32" s="316"/>
      <c r="KP32" s="316"/>
      <c r="KQ32" s="316"/>
      <c r="KR32" s="316"/>
      <c r="KS32" s="316"/>
      <c r="KT32" s="316"/>
      <c r="KU32" s="316"/>
      <c r="KV32" s="316"/>
      <c r="KW32" s="316"/>
      <c r="KX32" s="316"/>
      <c r="KY32" s="316"/>
      <c r="KZ32" s="316"/>
      <c r="LA32" s="316"/>
      <c r="LB32" s="316"/>
      <c r="LC32" s="316"/>
      <c r="LD32" s="316"/>
      <c r="LE32" s="316"/>
      <c r="LF32" s="316"/>
      <c r="LG32" s="316"/>
      <c r="LH32" s="316"/>
      <c r="LI32" s="316"/>
    </row>
    <row r="33" spans="1:321">
      <c r="D33" s="72">
        <v>7148</v>
      </c>
      <c r="E33" s="76" t="s">
        <v>79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82">
        <v>123378.67</v>
      </c>
      <c r="DW33" s="282">
        <v>119691.48</v>
      </c>
      <c r="DX33" s="282">
        <v>239538.34</v>
      </c>
      <c r="DY33" s="282">
        <v>217771.51999999999</v>
      </c>
      <c r="DZ33" s="282">
        <v>242258.4</v>
      </c>
      <c r="EA33" s="282">
        <v>429114.44</v>
      </c>
      <c r="EB33" s="282">
        <v>585854.49</v>
      </c>
      <c r="EC33" s="313">
        <v>336982.61</v>
      </c>
      <c r="ED33" s="313">
        <v>894084.05</v>
      </c>
      <c r="EE33" s="313">
        <v>253872.01</v>
      </c>
      <c r="EF33" s="313">
        <v>240814.37</v>
      </c>
      <c r="EG33" s="313">
        <v>311298.53000000003</v>
      </c>
      <c r="EH33" s="316"/>
      <c r="EI33" s="316">
        <v>201311.4</v>
      </c>
      <c r="EJ33" s="316">
        <v>185140.71</v>
      </c>
      <c r="EK33" s="316">
        <v>333511.94</v>
      </c>
      <c r="EL33" s="316">
        <v>341282.27</v>
      </c>
      <c r="EM33" s="316">
        <v>370467.72</v>
      </c>
      <c r="EN33" s="316">
        <v>372911.95</v>
      </c>
      <c r="EO33" s="316">
        <v>327665.51</v>
      </c>
      <c r="EP33" s="316">
        <v>727207.68</v>
      </c>
      <c r="EQ33" s="316">
        <v>272202.49</v>
      </c>
      <c r="ER33" s="316">
        <v>254713.87</v>
      </c>
      <c r="ES33" s="316"/>
      <c r="ET33" s="316">
        <v>202641</v>
      </c>
      <c r="EU33" s="316">
        <v>112102.37</v>
      </c>
      <c r="EV33" s="316">
        <v>275039.51</v>
      </c>
      <c r="EW33" s="316">
        <v>232219.69</v>
      </c>
      <c r="EX33" s="316">
        <v>259238.01</v>
      </c>
      <c r="EY33" s="316">
        <v>411052.69</v>
      </c>
      <c r="EZ33" s="316">
        <v>416479.29</v>
      </c>
      <c r="FA33" s="316">
        <v>355497.06</v>
      </c>
      <c r="FB33" s="316">
        <v>254769.26</v>
      </c>
      <c r="FC33" s="316">
        <v>270007.81</v>
      </c>
      <c r="FD33" s="316">
        <v>228729.81</v>
      </c>
      <c r="FE33" s="316">
        <v>229805.59</v>
      </c>
      <c r="FF33" s="316">
        <v>106207.67</v>
      </c>
      <c r="FG33" s="316">
        <v>203595.89</v>
      </c>
      <c r="FH33" s="316">
        <v>241900.04</v>
      </c>
      <c r="FI33" s="316">
        <v>248172.78</v>
      </c>
      <c r="FJ33" s="316">
        <v>300826.94</v>
      </c>
      <c r="FK33" s="316">
        <v>367688.93</v>
      </c>
      <c r="FL33" s="369">
        <v>484007.96</v>
      </c>
      <c r="FM33" s="316">
        <v>406400.37</v>
      </c>
      <c r="FN33" s="316">
        <v>311246.46000000002</v>
      </c>
      <c r="FO33" s="316">
        <v>295444.59000000003</v>
      </c>
      <c r="FP33" s="316">
        <v>252473.29</v>
      </c>
      <c r="FQ33" s="316">
        <v>412171.67</v>
      </c>
      <c r="FR33" s="316">
        <v>229836.96</v>
      </c>
      <c r="FS33" s="369">
        <v>144224.95999999999</v>
      </c>
      <c r="FT33" s="316"/>
      <c r="FU33" s="316"/>
      <c r="FV33" s="316"/>
      <c r="FW33" s="316"/>
      <c r="FX33" s="316"/>
      <c r="FY33" s="316"/>
      <c r="FZ33" s="316"/>
      <c r="GA33" s="316"/>
      <c r="GB33" s="316"/>
      <c r="GC33" s="316"/>
      <c r="GD33" s="316"/>
      <c r="GF33" s="316"/>
      <c r="GG33" s="316"/>
      <c r="GH33" s="316"/>
      <c r="GI33" s="316"/>
      <c r="GJ33" s="316"/>
      <c r="GK33" s="316"/>
      <c r="GL33" s="316"/>
      <c r="GM33" s="316"/>
      <c r="GN33" s="316"/>
      <c r="GO33" s="316"/>
      <c r="GP33" s="316"/>
      <c r="GQ33" s="316"/>
      <c r="GR33" s="316"/>
      <c r="GS33" s="316"/>
      <c r="GT33" s="316"/>
      <c r="GU33" s="316"/>
      <c r="GV33" s="316"/>
      <c r="GW33" s="316"/>
      <c r="GX33" s="316"/>
      <c r="GY33" s="316"/>
      <c r="GZ33" s="316"/>
      <c r="HA33" s="316"/>
      <c r="HB33" s="316"/>
      <c r="HC33" s="316"/>
      <c r="HD33" s="316"/>
      <c r="HE33" s="316"/>
      <c r="HF33" s="316"/>
      <c r="HG33" s="316"/>
      <c r="HH33" s="316"/>
      <c r="HI33" s="316"/>
      <c r="HJ33" s="316"/>
      <c r="HK33" s="316"/>
      <c r="HL33" s="316"/>
      <c r="HM33" s="316"/>
      <c r="HN33" s="316"/>
      <c r="HO33" s="316"/>
      <c r="HP33" s="316"/>
      <c r="HQ33" s="316"/>
      <c r="HR33" s="316"/>
      <c r="HS33" s="316"/>
      <c r="HT33" s="316"/>
      <c r="HU33" s="316"/>
      <c r="HV33" s="316"/>
      <c r="HW33" s="316"/>
      <c r="HX33" s="316"/>
      <c r="HY33" s="316"/>
      <c r="HZ33" s="316"/>
      <c r="IA33" s="316"/>
      <c r="IB33" s="316"/>
      <c r="IC33" s="316"/>
      <c r="ID33" s="316"/>
      <c r="IE33" s="316"/>
      <c r="IF33" s="316"/>
      <c r="IG33" s="316"/>
      <c r="IH33" s="316"/>
      <c r="II33" s="316"/>
      <c r="IJ33" s="316"/>
      <c r="IK33" s="316"/>
      <c r="IL33" s="316"/>
      <c r="IM33" s="316"/>
      <c r="IN33" s="316"/>
      <c r="IO33" s="316"/>
      <c r="IP33" s="316"/>
      <c r="IQ33" s="316"/>
      <c r="IR33" s="316"/>
      <c r="IS33" s="316"/>
      <c r="IT33" s="316"/>
      <c r="IU33" s="316"/>
      <c r="IV33" s="316"/>
      <c r="IW33" s="316"/>
      <c r="IX33" s="316"/>
      <c r="IY33" s="316"/>
      <c r="IZ33" s="316"/>
      <c r="JA33" s="316"/>
      <c r="JB33" s="316"/>
      <c r="JC33" s="316"/>
      <c r="JD33" s="316"/>
      <c r="JE33" s="316"/>
      <c r="JF33" s="316"/>
      <c r="JG33" s="316"/>
      <c r="JH33" s="316"/>
      <c r="JI33" s="316"/>
      <c r="JJ33" s="316"/>
      <c r="JK33" s="316"/>
      <c r="JL33" s="316"/>
      <c r="JM33" s="316"/>
      <c r="JN33" s="316"/>
      <c r="JO33" s="316"/>
      <c r="JP33" s="316"/>
      <c r="JQ33" s="316"/>
      <c r="JR33" s="316"/>
      <c r="JS33" s="316"/>
      <c r="JT33" s="316"/>
      <c r="JU33" s="316"/>
      <c r="JV33" s="316"/>
      <c r="JW33" s="316"/>
      <c r="JX33" s="316"/>
      <c r="JY33" s="316"/>
      <c r="JZ33" s="316"/>
      <c r="KA33" s="316"/>
      <c r="KB33" s="316"/>
      <c r="KC33" s="316"/>
      <c r="KD33" s="316"/>
      <c r="KE33" s="316"/>
      <c r="KF33" s="316"/>
      <c r="KG33" s="316"/>
      <c r="KH33" s="316"/>
      <c r="KI33" s="316"/>
      <c r="KJ33" s="316"/>
      <c r="KK33" s="316"/>
      <c r="KL33" s="316"/>
      <c r="KM33" s="316"/>
      <c r="KN33" s="316"/>
      <c r="KO33" s="316"/>
      <c r="KP33" s="316"/>
      <c r="KQ33" s="316"/>
      <c r="KR33" s="316"/>
      <c r="KS33" s="316"/>
      <c r="KT33" s="316"/>
      <c r="KU33" s="316"/>
      <c r="KV33" s="316"/>
      <c r="KW33" s="316"/>
      <c r="KX33" s="316"/>
      <c r="KY33" s="316"/>
      <c r="KZ33" s="316"/>
      <c r="LA33" s="316"/>
      <c r="LB33" s="316"/>
      <c r="LC33" s="316"/>
      <c r="LD33" s="316"/>
      <c r="LE33" s="316"/>
      <c r="LF33" s="316"/>
      <c r="LG33" s="316"/>
      <c r="LH33" s="316"/>
      <c r="LI33" s="316"/>
    </row>
    <row r="34" spans="1:321">
      <c r="D34" s="72">
        <v>7149</v>
      </c>
      <c r="E34" s="76" t="s">
        <v>81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82">
        <v>769272.74</v>
      </c>
      <c r="DW34" s="282">
        <v>246490.12</v>
      </c>
      <c r="DX34" s="282">
        <v>281589.78000000003</v>
      </c>
      <c r="DY34" s="282">
        <v>905472.35</v>
      </c>
      <c r="DZ34" s="282">
        <v>230847.04</v>
      </c>
      <c r="EA34" s="282">
        <v>339157.07</v>
      </c>
      <c r="EB34" s="282">
        <v>945260.95</v>
      </c>
      <c r="EC34" s="313">
        <v>50953940.100000001</v>
      </c>
      <c r="ED34" s="313">
        <v>408921.91</v>
      </c>
      <c r="EE34" s="313">
        <v>1047727.11</v>
      </c>
      <c r="EF34" s="313">
        <v>314547.52</v>
      </c>
      <c r="EG34" s="313">
        <v>305656.31</v>
      </c>
      <c r="EH34" s="316"/>
      <c r="EI34" s="316">
        <v>206807.18</v>
      </c>
      <c r="EJ34" s="316">
        <v>399678.83</v>
      </c>
      <c r="EK34" s="316">
        <v>921958.19</v>
      </c>
      <c r="EL34" s="316">
        <v>314665.31</v>
      </c>
      <c r="EM34" s="316">
        <v>281647.61</v>
      </c>
      <c r="EN34" s="316">
        <v>1049203.68</v>
      </c>
      <c r="EO34" s="316">
        <v>327326.21999999997</v>
      </c>
      <c r="EP34" s="316">
        <v>487552.94</v>
      </c>
      <c r="EQ34" s="316">
        <v>992872.12</v>
      </c>
      <c r="ER34" s="316">
        <v>537631.24</v>
      </c>
      <c r="ES34" s="316"/>
      <c r="ET34" s="316">
        <v>856147.47</v>
      </c>
      <c r="EU34" s="316">
        <v>1035296.43</v>
      </c>
      <c r="EV34" s="316">
        <v>510978.97</v>
      </c>
      <c r="EW34" s="316">
        <v>1324875.1499999999</v>
      </c>
      <c r="EX34" s="316">
        <v>315868.19</v>
      </c>
      <c r="EY34" s="316">
        <v>444544.73</v>
      </c>
      <c r="EZ34" s="316">
        <v>1153714.31</v>
      </c>
      <c r="FA34" s="316">
        <v>393102.74</v>
      </c>
      <c r="FB34" s="316">
        <v>586665.79</v>
      </c>
      <c r="FC34" s="316">
        <v>1017961.64</v>
      </c>
      <c r="FD34" s="316">
        <v>715952.49</v>
      </c>
      <c r="FE34" s="316">
        <v>625581.93000000005</v>
      </c>
      <c r="FF34" s="316">
        <v>1392404.68</v>
      </c>
      <c r="FG34" s="316">
        <v>519360.5</v>
      </c>
      <c r="FH34" s="316">
        <v>720883.81</v>
      </c>
      <c r="FI34" s="316">
        <v>887995.83</v>
      </c>
      <c r="FJ34" s="316">
        <v>376418.09</v>
      </c>
      <c r="FK34" s="316">
        <v>729681.57</v>
      </c>
      <c r="FL34" s="369">
        <v>971909.93</v>
      </c>
      <c r="FM34" s="316">
        <v>339331.71</v>
      </c>
      <c r="FN34" s="316">
        <v>909143.25</v>
      </c>
      <c r="FO34" s="316">
        <v>1177001.82</v>
      </c>
      <c r="FP34" s="316">
        <v>723510.93</v>
      </c>
      <c r="FQ34" s="316">
        <v>1266237.8</v>
      </c>
      <c r="FR34" s="316">
        <v>1151964.46</v>
      </c>
      <c r="FS34" s="369">
        <v>991840.42</v>
      </c>
      <c r="FT34" s="316"/>
      <c r="FU34" s="316"/>
      <c r="FV34" s="316"/>
      <c r="FW34" s="316"/>
      <c r="FX34" s="316"/>
      <c r="FY34" s="316"/>
      <c r="FZ34" s="316"/>
      <c r="GA34" s="316"/>
      <c r="GB34" s="316"/>
      <c r="GC34" s="316"/>
      <c r="GD34" s="316"/>
      <c r="GF34" s="316"/>
      <c r="GG34" s="316"/>
      <c r="GH34" s="316"/>
      <c r="GI34" s="316"/>
      <c r="GJ34" s="316"/>
      <c r="GK34" s="316"/>
      <c r="GL34" s="316"/>
      <c r="GM34" s="316"/>
      <c r="GN34" s="316"/>
      <c r="GO34" s="316"/>
      <c r="GP34" s="316"/>
      <c r="GQ34" s="316"/>
      <c r="GR34" s="316"/>
      <c r="GS34" s="316"/>
      <c r="GT34" s="316"/>
      <c r="GU34" s="316"/>
      <c r="GV34" s="316"/>
      <c r="GW34" s="316"/>
      <c r="GX34" s="316"/>
      <c r="GY34" s="316"/>
      <c r="GZ34" s="316"/>
      <c r="HA34" s="316"/>
      <c r="HB34" s="316"/>
      <c r="HC34" s="316"/>
      <c r="HD34" s="316"/>
      <c r="HE34" s="316"/>
      <c r="HF34" s="316"/>
      <c r="HG34" s="316"/>
      <c r="HH34" s="316"/>
      <c r="HI34" s="316"/>
      <c r="HJ34" s="316"/>
      <c r="HK34" s="316"/>
      <c r="HL34" s="316"/>
      <c r="HM34" s="316"/>
      <c r="HN34" s="316"/>
      <c r="HO34" s="316"/>
      <c r="HP34" s="316"/>
      <c r="HQ34" s="316"/>
      <c r="HR34" s="316"/>
      <c r="HS34" s="316"/>
      <c r="HT34" s="316"/>
      <c r="HU34" s="316"/>
      <c r="HV34" s="316"/>
      <c r="HW34" s="316"/>
      <c r="HX34" s="316"/>
      <c r="HY34" s="316"/>
      <c r="HZ34" s="316"/>
      <c r="IA34" s="316"/>
      <c r="IB34" s="316"/>
      <c r="IC34" s="316"/>
      <c r="ID34" s="316"/>
      <c r="IE34" s="316"/>
      <c r="IF34" s="316"/>
      <c r="IG34" s="316"/>
      <c r="IH34" s="316"/>
      <c r="II34" s="316"/>
      <c r="IJ34" s="316"/>
      <c r="IK34" s="316"/>
      <c r="IL34" s="316"/>
      <c r="IM34" s="316"/>
      <c r="IN34" s="316"/>
      <c r="IO34" s="316"/>
      <c r="IP34" s="316"/>
      <c r="IQ34" s="316"/>
      <c r="IR34" s="316"/>
      <c r="IS34" s="316"/>
      <c r="IT34" s="316"/>
      <c r="IU34" s="316"/>
      <c r="IV34" s="316"/>
      <c r="IW34" s="316"/>
      <c r="IX34" s="316"/>
      <c r="IY34" s="316"/>
      <c r="IZ34" s="316"/>
      <c r="JA34" s="316"/>
      <c r="JB34" s="316"/>
      <c r="JC34" s="316"/>
      <c r="JD34" s="316"/>
      <c r="JE34" s="316"/>
      <c r="JF34" s="316"/>
      <c r="JG34" s="316"/>
      <c r="JH34" s="316"/>
      <c r="JI34" s="316"/>
      <c r="JJ34" s="316"/>
      <c r="JK34" s="316"/>
      <c r="JL34" s="316"/>
      <c r="JM34" s="316"/>
      <c r="JN34" s="316"/>
      <c r="JO34" s="316"/>
      <c r="JP34" s="316"/>
      <c r="JQ34" s="316"/>
      <c r="JR34" s="316"/>
      <c r="JS34" s="316"/>
      <c r="JT34" s="316"/>
      <c r="JU34" s="316"/>
      <c r="JV34" s="316"/>
      <c r="JW34" s="316"/>
      <c r="JX34" s="316"/>
      <c r="JY34" s="316"/>
      <c r="JZ34" s="316"/>
      <c r="KA34" s="316"/>
      <c r="KB34" s="316"/>
      <c r="KC34" s="316"/>
      <c r="KD34" s="316"/>
      <c r="KE34" s="316"/>
      <c r="KF34" s="316"/>
      <c r="KG34" s="316"/>
      <c r="KH34" s="316"/>
      <c r="KI34" s="316"/>
      <c r="KJ34" s="316"/>
      <c r="KK34" s="316"/>
      <c r="KL34" s="316"/>
      <c r="KM34" s="316"/>
      <c r="KN34" s="316"/>
      <c r="KO34" s="316"/>
      <c r="KP34" s="316"/>
      <c r="KQ34" s="316"/>
      <c r="KR34" s="316"/>
      <c r="KS34" s="316"/>
      <c r="KT34" s="316"/>
      <c r="KU34" s="316"/>
      <c r="KV34" s="316"/>
      <c r="KW34" s="316"/>
      <c r="KX34" s="316"/>
      <c r="KY34" s="316"/>
      <c r="KZ34" s="316"/>
      <c r="LA34" s="316"/>
      <c r="LB34" s="316"/>
      <c r="LC34" s="316"/>
      <c r="LD34" s="316"/>
      <c r="LE34" s="316"/>
      <c r="LF34" s="316"/>
      <c r="LG34" s="316"/>
      <c r="LH34" s="316"/>
      <c r="LI34" s="316"/>
    </row>
    <row r="35" spans="1:321" s="9" customFormat="1">
      <c r="A35" s="118"/>
      <c r="B35" s="118"/>
      <c r="C35" s="118">
        <v>715</v>
      </c>
      <c r="D35" s="118">
        <v>715</v>
      </c>
      <c r="E35" s="119" t="s">
        <v>83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4">+SUM(CX36:CX39)</f>
        <v>2212904.56</v>
      </c>
      <c r="CY35" s="121">
        <f t="shared" si="4"/>
        <v>1440899.72</v>
      </c>
      <c r="CZ35" s="121">
        <f t="shared" si="4"/>
        <v>1630424.69</v>
      </c>
      <c r="DA35" s="121">
        <f t="shared" si="4"/>
        <v>2252207.5300000003</v>
      </c>
      <c r="DB35" s="121">
        <f t="shared" si="4"/>
        <v>3037379.71</v>
      </c>
      <c r="DC35" s="121">
        <f t="shared" si="4"/>
        <v>3367439.83</v>
      </c>
      <c r="DD35" s="121">
        <f t="shared" si="4"/>
        <v>2293849.2600000002</v>
      </c>
      <c r="DE35" s="121">
        <f t="shared" si="4"/>
        <v>2870214.09</v>
      </c>
      <c r="DF35" s="121">
        <f t="shared" si="4"/>
        <v>2413546.9499999997</v>
      </c>
      <c r="DG35" s="121">
        <f t="shared" si="4"/>
        <v>2077385.13</v>
      </c>
      <c r="DH35" s="121">
        <f t="shared" si="4"/>
        <v>1707765.33</v>
      </c>
      <c r="DI35" s="122">
        <f t="shared" si="4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83">
        <v>1022331.7</v>
      </c>
      <c r="DW35" s="283">
        <v>1556939.2599999998</v>
      </c>
      <c r="DX35" s="283">
        <v>3490800.54</v>
      </c>
      <c r="DY35" s="283">
        <v>3838235.56</v>
      </c>
      <c r="DZ35" s="283">
        <v>2337906.08</v>
      </c>
      <c r="EA35" s="283">
        <v>3543764.3</v>
      </c>
      <c r="EB35" s="283">
        <v>2503788.2000000002</v>
      </c>
      <c r="EC35" s="317">
        <v>3032034.14</v>
      </c>
      <c r="ED35" s="317">
        <v>2100056.92</v>
      </c>
      <c r="EE35" s="317">
        <v>2033237.5899999999</v>
      </c>
      <c r="EF35" s="317">
        <v>1998936.33</v>
      </c>
      <c r="EG35" s="317">
        <v>6990127.1600000001</v>
      </c>
      <c r="EH35" s="318">
        <v>1549598.76</v>
      </c>
      <c r="EI35" s="318">
        <v>2362534.5499999998</v>
      </c>
      <c r="EJ35" s="318">
        <v>2237749.3199999998</v>
      </c>
      <c r="EK35" s="318">
        <v>3537625.59</v>
      </c>
      <c r="EL35" s="318">
        <v>2195275.86</v>
      </c>
      <c r="EM35" s="318">
        <v>3677729.73</v>
      </c>
      <c r="EN35" s="318">
        <v>5924157.2800000003</v>
      </c>
      <c r="EO35" s="318">
        <v>2465692.11</v>
      </c>
      <c r="EP35" s="318">
        <v>1761653.61</v>
      </c>
      <c r="EQ35" s="318">
        <v>3080830.83</v>
      </c>
      <c r="ER35" s="318">
        <v>1891187.54</v>
      </c>
      <c r="ES35" s="318">
        <v>5038974.07</v>
      </c>
      <c r="ET35" s="318">
        <v>2425522.83</v>
      </c>
      <c r="EU35" s="318">
        <v>1609741.15</v>
      </c>
      <c r="EV35" s="318">
        <v>1991465.56</v>
      </c>
      <c r="EW35" s="318">
        <v>5482661.4299999997</v>
      </c>
      <c r="EX35" s="318">
        <v>2151496.35</v>
      </c>
      <c r="EY35" s="318">
        <v>2746748.26</v>
      </c>
      <c r="EZ35" s="318">
        <v>3904620.91</v>
      </c>
      <c r="FA35" s="318">
        <v>3453591.6</v>
      </c>
      <c r="FB35" s="318">
        <v>37485104.390000001</v>
      </c>
      <c r="FC35" s="318">
        <v>2268381.7599999998</v>
      </c>
      <c r="FD35" s="318">
        <v>3459602.91</v>
      </c>
      <c r="FE35" s="318">
        <v>4336127.47</v>
      </c>
      <c r="FF35" s="318">
        <v>1567147.41</v>
      </c>
      <c r="FG35" s="318">
        <v>2199531.1</v>
      </c>
      <c r="FH35" s="318">
        <v>3193816.55</v>
      </c>
      <c r="FI35" s="318">
        <v>2384912.75</v>
      </c>
      <c r="FJ35" s="318">
        <v>7159071.0099999998</v>
      </c>
      <c r="FK35" s="318">
        <v>3262994.81</v>
      </c>
      <c r="FL35" s="370">
        <v>3734626.12</v>
      </c>
      <c r="FM35" s="318">
        <v>2985463.57</v>
      </c>
      <c r="FN35" s="318">
        <v>2214023.2000000002</v>
      </c>
      <c r="FO35" s="318">
        <v>2505033.94</v>
      </c>
      <c r="FP35" s="318">
        <v>2278636.0299999998</v>
      </c>
      <c r="FQ35" s="318">
        <v>42306339.840000004</v>
      </c>
      <c r="FR35" s="318">
        <v>1484714.27</v>
      </c>
      <c r="FS35" s="370">
        <v>2100277.88</v>
      </c>
      <c r="FT35" s="318"/>
      <c r="FU35" s="318"/>
      <c r="FV35" s="318"/>
      <c r="FW35" s="318"/>
      <c r="FX35" s="318"/>
      <c r="FY35" s="318"/>
      <c r="FZ35" s="318"/>
      <c r="GA35" s="318"/>
      <c r="GB35" s="318"/>
      <c r="GC35" s="318"/>
      <c r="GD35" s="318"/>
      <c r="GE35" s="370"/>
      <c r="GF35" s="318"/>
      <c r="GG35" s="318"/>
      <c r="GH35" s="318"/>
      <c r="GI35" s="318"/>
      <c r="GJ35" s="318"/>
      <c r="GK35" s="318"/>
      <c r="GL35" s="318"/>
      <c r="GM35" s="318"/>
      <c r="GN35" s="318"/>
      <c r="GO35" s="318"/>
      <c r="GP35" s="318"/>
      <c r="GQ35" s="318"/>
      <c r="GR35" s="318"/>
      <c r="GS35" s="318"/>
      <c r="GT35" s="318"/>
      <c r="GU35" s="318"/>
      <c r="GV35" s="318"/>
      <c r="GW35" s="318"/>
      <c r="GX35" s="318"/>
      <c r="GY35" s="318"/>
      <c r="GZ35" s="318"/>
      <c r="HA35" s="318"/>
      <c r="HB35" s="318"/>
      <c r="HC35" s="318"/>
      <c r="HD35" s="318"/>
      <c r="HE35" s="318"/>
      <c r="HF35" s="318"/>
      <c r="HG35" s="318"/>
      <c r="HH35" s="318"/>
      <c r="HI35" s="318"/>
      <c r="HJ35" s="318"/>
      <c r="HK35" s="318"/>
      <c r="HL35" s="318"/>
      <c r="HM35" s="318"/>
      <c r="HN35" s="318"/>
      <c r="HO35" s="318"/>
      <c r="HP35" s="318"/>
      <c r="HQ35" s="318"/>
      <c r="HR35" s="318"/>
      <c r="HS35" s="318"/>
      <c r="HT35" s="318"/>
      <c r="HU35" s="318"/>
      <c r="HV35" s="318"/>
      <c r="HW35" s="318"/>
      <c r="HX35" s="318"/>
      <c r="HY35" s="318"/>
      <c r="HZ35" s="318"/>
      <c r="IA35" s="318"/>
      <c r="IB35" s="318"/>
      <c r="IC35" s="318"/>
      <c r="ID35" s="318"/>
      <c r="IE35" s="318"/>
      <c r="IF35" s="318"/>
      <c r="IG35" s="318"/>
      <c r="IH35" s="318"/>
      <c r="II35" s="318"/>
      <c r="IJ35" s="318"/>
      <c r="IK35" s="318"/>
      <c r="IL35" s="318"/>
      <c r="IM35" s="318"/>
      <c r="IN35" s="318"/>
      <c r="IO35" s="318"/>
      <c r="IP35" s="318"/>
      <c r="IQ35" s="318"/>
      <c r="IR35" s="318"/>
      <c r="IS35" s="318"/>
      <c r="IT35" s="318"/>
      <c r="IU35" s="318"/>
      <c r="IV35" s="318"/>
      <c r="IW35" s="318"/>
      <c r="IX35" s="318"/>
      <c r="IY35" s="318"/>
      <c r="IZ35" s="318"/>
      <c r="JA35" s="318"/>
      <c r="JB35" s="318"/>
      <c r="JC35" s="318"/>
      <c r="JD35" s="318"/>
      <c r="JE35" s="318"/>
      <c r="JF35" s="318"/>
      <c r="JG35" s="318"/>
      <c r="JH35" s="318"/>
      <c r="JI35" s="318"/>
      <c r="JJ35" s="318"/>
      <c r="JK35" s="318"/>
      <c r="JL35" s="318"/>
      <c r="JM35" s="318"/>
      <c r="JN35" s="318"/>
      <c r="JO35" s="318"/>
      <c r="JP35" s="318"/>
      <c r="JQ35" s="318"/>
      <c r="JR35" s="318"/>
      <c r="JS35" s="318"/>
      <c r="JT35" s="318"/>
      <c r="JU35" s="318"/>
      <c r="JV35" s="318"/>
      <c r="JW35" s="318"/>
      <c r="JX35" s="318"/>
      <c r="JY35" s="318"/>
      <c r="JZ35" s="318"/>
      <c r="KA35" s="318"/>
      <c r="KB35" s="318"/>
      <c r="KC35" s="318"/>
      <c r="KD35" s="318"/>
      <c r="KE35" s="318"/>
      <c r="KF35" s="318"/>
      <c r="KG35" s="318"/>
      <c r="KH35" s="318"/>
      <c r="KI35" s="318"/>
      <c r="KJ35" s="318"/>
      <c r="KK35" s="318"/>
      <c r="KL35" s="318"/>
      <c r="KM35" s="318"/>
      <c r="KN35" s="318"/>
      <c r="KO35" s="318"/>
      <c r="KP35" s="318"/>
      <c r="KQ35" s="318"/>
      <c r="KR35" s="318"/>
      <c r="KS35" s="318"/>
      <c r="KT35" s="318"/>
      <c r="KU35" s="318"/>
      <c r="KV35" s="318"/>
      <c r="KW35" s="318"/>
      <c r="KX35" s="318"/>
      <c r="KY35" s="318"/>
      <c r="KZ35" s="318"/>
      <c r="LA35" s="318"/>
      <c r="LB35" s="318"/>
      <c r="LC35" s="318"/>
      <c r="LD35" s="318"/>
      <c r="LE35" s="318"/>
      <c r="LF35" s="318"/>
      <c r="LG35" s="318"/>
      <c r="LH35" s="318"/>
      <c r="LI35" s="318"/>
    </row>
    <row r="36" spans="1:321">
      <c r="D36" s="72">
        <v>7151</v>
      </c>
      <c r="E36" s="76" t="s">
        <v>85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82">
        <v>25654.44</v>
      </c>
      <c r="DW36" s="282">
        <v>68705.47</v>
      </c>
      <c r="DX36" s="282">
        <v>1198845.57</v>
      </c>
      <c r="DY36" s="282">
        <v>1134153.43</v>
      </c>
      <c r="DZ36" s="282">
        <v>384690.44</v>
      </c>
      <c r="EA36" s="282">
        <v>768975.23</v>
      </c>
      <c r="EB36" s="282">
        <v>19022.259999999998</v>
      </c>
      <c r="EC36" s="313">
        <v>377681.99</v>
      </c>
      <c r="ED36" s="313">
        <v>57297.39</v>
      </c>
      <c r="EE36" s="313">
        <v>9384.4500000000007</v>
      </c>
      <c r="EF36" s="313">
        <v>180980.77</v>
      </c>
      <c r="EG36" s="313">
        <v>97232.9</v>
      </c>
      <c r="EH36" s="316">
        <v>73736.11</v>
      </c>
      <c r="EI36" s="316">
        <v>10955.41</v>
      </c>
      <c r="EJ36" s="316">
        <v>237856.46</v>
      </c>
      <c r="EK36" s="316">
        <v>1039868.46</v>
      </c>
      <c r="EL36" s="316">
        <v>9580.2800000000007</v>
      </c>
      <c r="EM36" s="316">
        <v>820648.35</v>
      </c>
      <c r="EN36" s="316">
        <v>3136697.45</v>
      </c>
      <c r="EO36" s="316">
        <v>27156.49</v>
      </c>
      <c r="EP36" s="316">
        <v>13813.05</v>
      </c>
      <c r="EQ36" s="316">
        <v>133915.79999999999</v>
      </c>
      <c r="ER36" s="316">
        <v>210158.28</v>
      </c>
      <c r="ES36" s="316">
        <v>662522.41</v>
      </c>
      <c r="ET36" s="316">
        <v>757684.72</v>
      </c>
      <c r="EU36" s="316">
        <v>26758.59</v>
      </c>
      <c r="EV36" s="316">
        <v>160586.28</v>
      </c>
      <c r="EW36" s="316">
        <v>1943319.77</v>
      </c>
      <c r="EX36" s="316">
        <v>60037.3</v>
      </c>
      <c r="EY36" s="316">
        <v>94564.97</v>
      </c>
      <c r="EZ36" s="316">
        <v>72666.91</v>
      </c>
      <c r="FA36" s="316">
        <v>22307.84</v>
      </c>
      <c r="FB36" s="316">
        <v>35391064.439999998</v>
      </c>
      <c r="FC36" s="316">
        <v>30989.7</v>
      </c>
      <c r="FD36" s="316">
        <v>86764.65</v>
      </c>
      <c r="FE36" s="316">
        <v>1102077.96</v>
      </c>
      <c r="FF36" s="316">
        <v>318933.37</v>
      </c>
      <c r="FG36" s="316">
        <v>248883.21</v>
      </c>
      <c r="FH36" s="316">
        <v>186635.82</v>
      </c>
      <c r="FI36" s="316">
        <v>63899.67</v>
      </c>
      <c r="FJ36" s="316">
        <v>3605088.43</v>
      </c>
      <c r="FK36" s="316">
        <v>707894.38</v>
      </c>
      <c r="FL36" s="369">
        <v>165216.39000000001</v>
      </c>
      <c r="FM36" s="316">
        <v>38122.49</v>
      </c>
      <c r="FN36" s="316">
        <v>46093.9</v>
      </c>
      <c r="FO36" s="316">
        <v>83991.81</v>
      </c>
      <c r="FP36" s="316">
        <v>24244.19</v>
      </c>
      <c r="FQ36" s="316">
        <v>38870803.399999999</v>
      </c>
      <c r="FR36" s="316">
        <v>53359.77</v>
      </c>
      <c r="FS36" s="369">
        <v>217955.03</v>
      </c>
      <c r="FT36" s="316"/>
      <c r="FU36" s="316"/>
      <c r="FV36" s="316"/>
      <c r="FW36" s="316"/>
      <c r="FX36" s="316"/>
      <c r="FY36" s="316"/>
      <c r="FZ36" s="316"/>
      <c r="GA36" s="316"/>
      <c r="GB36" s="316"/>
      <c r="GC36" s="316"/>
      <c r="GD36" s="316"/>
      <c r="GF36" s="316"/>
      <c r="GG36" s="316"/>
      <c r="GH36" s="316"/>
      <c r="GI36" s="316"/>
      <c r="GJ36" s="316"/>
      <c r="GK36" s="316"/>
      <c r="GL36" s="316"/>
      <c r="GM36" s="316"/>
      <c r="GN36" s="316"/>
      <c r="GO36" s="316"/>
      <c r="GP36" s="316"/>
      <c r="GQ36" s="316"/>
      <c r="GR36" s="316"/>
      <c r="GS36" s="316"/>
      <c r="GT36" s="316"/>
      <c r="GU36" s="316"/>
      <c r="GV36" s="316"/>
      <c r="GW36" s="316"/>
      <c r="GX36" s="316"/>
      <c r="GY36" s="316"/>
      <c r="GZ36" s="316"/>
      <c r="HA36" s="316"/>
      <c r="HB36" s="316"/>
      <c r="HC36" s="316"/>
      <c r="HD36" s="316"/>
      <c r="HE36" s="316"/>
      <c r="HF36" s="316"/>
      <c r="HG36" s="316"/>
      <c r="HH36" s="316"/>
      <c r="HI36" s="316"/>
      <c r="HJ36" s="316"/>
      <c r="HK36" s="316"/>
      <c r="HL36" s="316"/>
      <c r="HM36" s="316"/>
      <c r="HN36" s="316"/>
      <c r="HO36" s="316"/>
      <c r="HP36" s="316"/>
      <c r="HQ36" s="316"/>
      <c r="HR36" s="316"/>
      <c r="HS36" s="316"/>
      <c r="HT36" s="316"/>
      <c r="HU36" s="316"/>
      <c r="HV36" s="316"/>
      <c r="HW36" s="316"/>
      <c r="HX36" s="316"/>
      <c r="HY36" s="316"/>
      <c r="HZ36" s="316"/>
      <c r="IA36" s="316"/>
      <c r="IB36" s="316"/>
      <c r="IC36" s="316"/>
      <c r="ID36" s="316"/>
      <c r="IE36" s="316"/>
      <c r="IF36" s="316"/>
      <c r="IG36" s="316"/>
      <c r="IH36" s="316"/>
      <c r="II36" s="316"/>
      <c r="IJ36" s="316"/>
      <c r="IK36" s="316"/>
      <c r="IL36" s="316"/>
      <c r="IM36" s="316"/>
      <c r="IN36" s="316"/>
      <c r="IO36" s="316"/>
      <c r="IP36" s="316"/>
      <c r="IQ36" s="316"/>
      <c r="IR36" s="316"/>
      <c r="IS36" s="316"/>
      <c r="IT36" s="316"/>
      <c r="IU36" s="316"/>
      <c r="IV36" s="316"/>
      <c r="IW36" s="316"/>
      <c r="IX36" s="316"/>
      <c r="IY36" s="316"/>
      <c r="IZ36" s="316"/>
      <c r="JA36" s="316"/>
      <c r="JB36" s="316"/>
      <c r="JC36" s="316"/>
      <c r="JD36" s="316"/>
      <c r="JE36" s="316"/>
      <c r="JF36" s="316"/>
      <c r="JG36" s="316"/>
      <c r="JH36" s="316"/>
      <c r="JI36" s="316"/>
      <c r="JJ36" s="316"/>
      <c r="JK36" s="316"/>
      <c r="JL36" s="316"/>
      <c r="JM36" s="316"/>
      <c r="JN36" s="316"/>
      <c r="JO36" s="316"/>
      <c r="JP36" s="316"/>
      <c r="JQ36" s="316"/>
      <c r="JR36" s="316"/>
      <c r="JS36" s="316"/>
      <c r="JT36" s="316"/>
      <c r="JU36" s="316"/>
      <c r="JV36" s="316"/>
      <c r="JW36" s="316"/>
      <c r="JX36" s="316"/>
      <c r="JY36" s="316"/>
      <c r="JZ36" s="316"/>
      <c r="KA36" s="316"/>
      <c r="KB36" s="316"/>
      <c r="KC36" s="316"/>
      <c r="KD36" s="316"/>
      <c r="KE36" s="316"/>
      <c r="KF36" s="316"/>
      <c r="KG36" s="316"/>
      <c r="KH36" s="316"/>
      <c r="KI36" s="316"/>
      <c r="KJ36" s="316"/>
      <c r="KK36" s="316"/>
      <c r="KL36" s="316"/>
      <c r="KM36" s="316"/>
      <c r="KN36" s="316"/>
      <c r="KO36" s="316"/>
      <c r="KP36" s="316"/>
      <c r="KQ36" s="316"/>
      <c r="KR36" s="316"/>
      <c r="KS36" s="316"/>
      <c r="KT36" s="316"/>
      <c r="KU36" s="316"/>
      <c r="KV36" s="316"/>
      <c r="KW36" s="316"/>
      <c r="KX36" s="316"/>
      <c r="KY36" s="316"/>
      <c r="KZ36" s="316"/>
      <c r="LA36" s="316"/>
      <c r="LB36" s="316"/>
      <c r="LC36" s="316"/>
      <c r="LD36" s="316"/>
      <c r="LE36" s="316"/>
      <c r="LF36" s="316"/>
      <c r="LG36" s="316"/>
      <c r="LH36" s="316"/>
      <c r="LI36" s="316"/>
    </row>
    <row r="37" spans="1:321" ht="30">
      <c r="D37" s="72">
        <v>7152</v>
      </c>
      <c r="E37" s="76" t="s">
        <v>87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82">
        <v>599071.28</v>
      </c>
      <c r="DW37" s="282">
        <v>868522.02</v>
      </c>
      <c r="DX37" s="282">
        <v>1022966.6</v>
      </c>
      <c r="DY37" s="282">
        <v>902917.01</v>
      </c>
      <c r="DZ37" s="282">
        <v>1017499.54</v>
      </c>
      <c r="EA37" s="282">
        <v>1345707.91</v>
      </c>
      <c r="EB37" s="282">
        <v>1623788.74</v>
      </c>
      <c r="EC37" s="313">
        <v>1795848.79</v>
      </c>
      <c r="ED37" s="313">
        <v>1086198.8899999999</v>
      </c>
      <c r="EE37" s="313">
        <v>1253861.75</v>
      </c>
      <c r="EF37" s="313">
        <v>1063617.6100000001</v>
      </c>
      <c r="EG37" s="313">
        <v>1652343.99</v>
      </c>
      <c r="EH37" s="316">
        <v>660335.9</v>
      </c>
      <c r="EI37" s="316">
        <v>879227.58</v>
      </c>
      <c r="EJ37" s="316">
        <v>999580.85</v>
      </c>
      <c r="EK37" s="316">
        <v>933613.03</v>
      </c>
      <c r="EL37" s="316">
        <v>1034325.92</v>
      </c>
      <c r="EM37" s="316">
        <v>1352725.96</v>
      </c>
      <c r="EN37" s="316">
        <v>1600900.61</v>
      </c>
      <c r="EO37" s="316">
        <v>1663334.39</v>
      </c>
      <c r="EP37" s="316">
        <v>990647.35</v>
      </c>
      <c r="EQ37" s="316">
        <v>981780.18</v>
      </c>
      <c r="ER37" s="316">
        <v>895870.02</v>
      </c>
      <c r="ES37" s="316">
        <v>1261112.96</v>
      </c>
      <c r="ET37" s="316">
        <v>657232.74</v>
      </c>
      <c r="EU37" s="316">
        <v>844736.49</v>
      </c>
      <c r="EV37" s="316">
        <v>860879.6</v>
      </c>
      <c r="EW37" s="316">
        <v>1001033.47</v>
      </c>
      <c r="EX37" s="316">
        <v>876009.07</v>
      </c>
      <c r="EY37" s="316">
        <v>1142440.52</v>
      </c>
      <c r="EZ37" s="316">
        <v>1852548.72</v>
      </c>
      <c r="FA37" s="316">
        <v>1714580.38</v>
      </c>
      <c r="FB37" s="316">
        <v>1010493.42</v>
      </c>
      <c r="FC37" s="316">
        <v>1060224.75</v>
      </c>
      <c r="FD37" s="316">
        <v>856535.48</v>
      </c>
      <c r="FE37" s="316">
        <v>1067902.02</v>
      </c>
      <c r="FF37" s="316">
        <v>609800.16</v>
      </c>
      <c r="FG37" s="316">
        <v>943704.64</v>
      </c>
      <c r="FH37" s="316">
        <v>1029233.16</v>
      </c>
      <c r="FI37" s="316">
        <v>1018399.18</v>
      </c>
      <c r="FJ37" s="316">
        <v>1673986.28</v>
      </c>
      <c r="FK37" s="316">
        <v>1387978.01</v>
      </c>
      <c r="FL37" s="369">
        <v>2403586.64</v>
      </c>
      <c r="FM37" s="316">
        <v>2009408.55</v>
      </c>
      <c r="FN37" s="316">
        <v>1160909.3999999999</v>
      </c>
      <c r="FO37" s="316">
        <v>1196227.28</v>
      </c>
      <c r="FP37" s="316">
        <v>977444.01</v>
      </c>
      <c r="FQ37" s="316">
        <v>1240032.1000000001</v>
      </c>
      <c r="FR37" s="316">
        <v>770985.9</v>
      </c>
      <c r="FS37" s="369">
        <v>1051133.5</v>
      </c>
      <c r="FT37" s="316"/>
      <c r="FU37" s="316"/>
      <c r="FV37" s="316"/>
      <c r="FW37" s="316"/>
      <c r="FX37" s="316"/>
      <c r="FY37" s="316"/>
      <c r="FZ37" s="316"/>
      <c r="GA37" s="316"/>
      <c r="GB37" s="316"/>
      <c r="GC37" s="316"/>
      <c r="GD37" s="316"/>
      <c r="GF37" s="316"/>
      <c r="GG37" s="316"/>
      <c r="GH37" s="316"/>
      <c r="GI37" s="316"/>
      <c r="GJ37" s="316"/>
      <c r="GK37" s="316"/>
      <c r="GL37" s="316"/>
      <c r="GM37" s="316"/>
      <c r="GN37" s="316"/>
      <c r="GO37" s="316"/>
      <c r="GP37" s="316"/>
      <c r="GQ37" s="316"/>
      <c r="GR37" s="316"/>
      <c r="GS37" s="316"/>
      <c r="GT37" s="316"/>
      <c r="GU37" s="316"/>
      <c r="GV37" s="316"/>
      <c r="GW37" s="316"/>
      <c r="GX37" s="316"/>
      <c r="GY37" s="316"/>
      <c r="GZ37" s="316"/>
      <c r="HA37" s="316"/>
      <c r="HB37" s="316"/>
      <c r="HC37" s="316"/>
      <c r="HD37" s="316"/>
      <c r="HE37" s="316"/>
      <c r="HF37" s="316"/>
      <c r="HG37" s="316"/>
      <c r="HH37" s="316"/>
      <c r="HI37" s="316"/>
      <c r="HJ37" s="316"/>
      <c r="HK37" s="316"/>
      <c r="HL37" s="316"/>
      <c r="HM37" s="316"/>
      <c r="HN37" s="316"/>
      <c r="HO37" s="316"/>
      <c r="HP37" s="316"/>
      <c r="HQ37" s="316"/>
      <c r="HR37" s="316"/>
      <c r="HS37" s="316"/>
      <c r="HT37" s="316"/>
      <c r="HU37" s="316"/>
      <c r="HV37" s="316"/>
      <c r="HW37" s="316"/>
      <c r="HX37" s="316"/>
      <c r="HY37" s="316"/>
      <c r="HZ37" s="316"/>
      <c r="IA37" s="316"/>
      <c r="IB37" s="316"/>
      <c r="IC37" s="316"/>
      <c r="ID37" s="316"/>
      <c r="IE37" s="316"/>
      <c r="IF37" s="316"/>
      <c r="IG37" s="316"/>
      <c r="IH37" s="316"/>
      <c r="II37" s="316"/>
      <c r="IJ37" s="316"/>
      <c r="IK37" s="316"/>
      <c r="IL37" s="316"/>
      <c r="IM37" s="316"/>
      <c r="IN37" s="316"/>
      <c r="IO37" s="316"/>
      <c r="IP37" s="316"/>
      <c r="IQ37" s="316"/>
      <c r="IR37" s="316"/>
      <c r="IS37" s="316"/>
      <c r="IT37" s="316"/>
      <c r="IU37" s="316"/>
      <c r="IV37" s="316"/>
      <c r="IW37" s="316"/>
      <c r="IX37" s="316"/>
      <c r="IY37" s="316"/>
      <c r="IZ37" s="316"/>
      <c r="JA37" s="316"/>
      <c r="JB37" s="316"/>
      <c r="JC37" s="316"/>
      <c r="JD37" s="316"/>
      <c r="JE37" s="316"/>
      <c r="JF37" s="316"/>
      <c r="JG37" s="316"/>
      <c r="JH37" s="316"/>
      <c r="JI37" s="316"/>
      <c r="JJ37" s="316"/>
      <c r="JK37" s="316"/>
      <c r="JL37" s="316"/>
      <c r="JM37" s="316"/>
      <c r="JN37" s="316"/>
      <c r="JO37" s="316"/>
      <c r="JP37" s="316"/>
      <c r="JQ37" s="316"/>
      <c r="JR37" s="316"/>
      <c r="JS37" s="316"/>
      <c r="JT37" s="316"/>
      <c r="JU37" s="316"/>
      <c r="JV37" s="316"/>
      <c r="JW37" s="316"/>
      <c r="JX37" s="316"/>
      <c r="JY37" s="316"/>
      <c r="JZ37" s="316"/>
      <c r="KA37" s="316"/>
      <c r="KB37" s="316"/>
      <c r="KC37" s="316"/>
      <c r="KD37" s="316"/>
      <c r="KE37" s="316"/>
      <c r="KF37" s="316"/>
      <c r="KG37" s="316"/>
      <c r="KH37" s="316"/>
      <c r="KI37" s="316"/>
      <c r="KJ37" s="316"/>
      <c r="KK37" s="316"/>
      <c r="KL37" s="316"/>
      <c r="KM37" s="316"/>
      <c r="KN37" s="316"/>
      <c r="KO37" s="316"/>
      <c r="KP37" s="316"/>
      <c r="KQ37" s="316"/>
      <c r="KR37" s="316"/>
      <c r="KS37" s="316"/>
      <c r="KT37" s="316"/>
      <c r="KU37" s="316"/>
      <c r="KV37" s="316"/>
      <c r="KW37" s="316"/>
      <c r="KX37" s="316"/>
      <c r="KY37" s="316"/>
      <c r="KZ37" s="316"/>
      <c r="LA37" s="316"/>
      <c r="LB37" s="316"/>
      <c r="LC37" s="316"/>
      <c r="LD37" s="316"/>
      <c r="LE37" s="316"/>
      <c r="LF37" s="316"/>
      <c r="LG37" s="316"/>
      <c r="LH37" s="316"/>
      <c r="LI37" s="316"/>
    </row>
    <row r="38" spans="1:321" ht="30">
      <c r="D38" s="72">
        <v>7153</v>
      </c>
      <c r="E38" s="76" t="s">
        <v>89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82">
        <v>105576.56</v>
      </c>
      <c r="DW38" s="282">
        <v>144744.65</v>
      </c>
      <c r="DX38" s="282">
        <v>170352.87</v>
      </c>
      <c r="DY38" s="282">
        <v>180780.75</v>
      </c>
      <c r="DZ38" s="282">
        <v>189649</v>
      </c>
      <c r="EA38" s="282">
        <v>251575.22</v>
      </c>
      <c r="EB38" s="282">
        <v>345725.95</v>
      </c>
      <c r="EC38" s="313">
        <v>218436.52</v>
      </c>
      <c r="ED38" s="313">
        <v>192384.74</v>
      </c>
      <c r="EE38" s="313">
        <v>182884.8</v>
      </c>
      <c r="EF38" s="313">
        <v>240266.79</v>
      </c>
      <c r="EG38" s="282">
        <v>2506928.4300000002</v>
      </c>
      <c r="EH38" s="316">
        <v>87533.49</v>
      </c>
      <c r="EI38" s="316">
        <v>159540.37</v>
      </c>
      <c r="EJ38" s="316">
        <v>180211.46</v>
      </c>
      <c r="EK38" s="316">
        <v>152048.34</v>
      </c>
      <c r="EL38" s="316">
        <v>223217.35</v>
      </c>
      <c r="EM38" s="316">
        <v>234564.89</v>
      </c>
      <c r="EN38" s="316">
        <v>195028.41</v>
      </c>
      <c r="EO38" s="316">
        <v>188259.96</v>
      </c>
      <c r="EP38" s="316">
        <v>167623.82</v>
      </c>
      <c r="EQ38" s="316">
        <v>161623.74</v>
      </c>
      <c r="ER38" s="316">
        <v>198903.82</v>
      </c>
      <c r="ES38" s="316">
        <v>245348.63</v>
      </c>
      <c r="ET38" s="316">
        <v>126122.18</v>
      </c>
      <c r="EU38" s="316">
        <v>179834.33</v>
      </c>
      <c r="EV38" s="316">
        <v>220071.26</v>
      </c>
      <c r="EW38" s="316">
        <v>266646.62</v>
      </c>
      <c r="EX38" s="316">
        <v>315030.67</v>
      </c>
      <c r="EY38" s="316">
        <v>421466.02</v>
      </c>
      <c r="EZ38" s="316">
        <v>448738.97</v>
      </c>
      <c r="FA38" s="316">
        <v>248887.25</v>
      </c>
      <c r="FB38" s="316">
        <v>289424.78000000003</v>
      </c>
      <c r="FC38" s="316">
        <v>309001.24</v>
      </c>
      <c r="FD38" s="316">
        <v>272604.90000000002</v>
      </c>
      <c r="FE38" s="316">
        <v>289766.11</v>
      </c>
      <c r="FF38" s="316">
        <v>164019.29</v>
      </c>
      <c r="FG38" s="316">
        <v>247340.36</v>
      </c>
      <c r="FH38" s="316">
        <v>328409.52</v>
      </c>
      <c r="FI38" s="316">
        <v>261152.7</v>
      </c>
      <c r="FJ38" s="316">
        <v>230706.4</v>
      </c>
      <c r="FK38" s="316">
        <v>289255.07</v>
      </c>
      <c r="FL38" s="369">
        <v>304530.33</v>
      </c>
      <c r="FM38" s="316">
        <v>221644.03</v>
      </c>
      <c r="FN38" s="316">
        <v>260012.44</v>
      </c>
      <c r="FO38" s="316">
        <v>232812.52</v>
      </c>
      <c r="FP38" s="316">
        <v>243543.83</v>
      </c>
      <c r="FQ38" s="316">
        <v>299856.59000000003</v>
      </c>
      <c r="FR38" s="316">
        <v>170155.41</v>
      </c>
      <c r="FS38" s="369">
        <v>207689.67</v>
      </c>
      <c r="FT38" s="316"/>
      <c r="FU38" s="316"/>
      <c r="FV38" s="316"/>
      <c r="FW38" s="316"/>
      <c r="FX38" s="316"/>
      <c r="FY38" s="316"/>
      <c r="FZ38" s="316"/>
      <c r="GA38" s="316"/>
      <c r="GB38" s="316"/>
      <c r="GC38" s="316"/>
      <c r="GD38" s="316"/>
      <c r="GF38" s="316"/>
      <c r="GG38" s="316"/>
      <c r="GH38" s="316"/>
      <c r="GI38" s="316"/>
      <c r="GJ38" s="316"/>
      <c r="GK38" s="316"/>
      <c r="GL38" s="316"/>
      <c r="GM38" s="316"/>
      <c r="GN38" s="316"/>
      <c r="GO38" s="316"/>
      <c r="GP38" s="316"/>
      <c r="GQ38" s="316"/>
      <c r="GR38" s="316"/>
      <c r="GS38" s="316"/>
      <c r="GT38" s="316"/>
      <c r="GU38" s="316"/>
      <c r="GV38" s="316"/>
      <c r="GW38" s="316"/>
      <c r="GX38" s="316"/>
      <c r="GY38" s="316"/>
      <c r="GZ38" s="316"/>
      <c r="HA38" s="316"/>
      <c r="HB38" s="316"/>
      <c r="HC38" s="316"/>
      <c r="HD38" s="316"/>
      <c r="HE38" s="316"/>
      <c r="HF38" s="316"/>
      <c r="HG38" s="316"/>
      <c r="HH38" s="316"/>
      <c r="HI38" s="316"/>
      <c r="HJ38" s="316"/>
      <c r="HK38" s="316"/>
      <c r="HL38" s="316"/>
      <c r="HM38" s="316"/>
      <c r="HN38" s="316"/>
      <c r="HO38" s="316"/>
      <c r="HP38" s="316"/>
      <c r="HQ38" s="316"/>
      <c r="HR38" s="316"/>
      <c r="HS38" s="316"/>
      <c r="HT38" s="316"/>
      <c r="HU38" s="316"/>
      <c r="HV38" s="316"/>
      <c r="HW38" s="316"/>
      <c r="HX38" s="316"/>
      <c r="HY38" s="316"/>
      <c r="HZ38" s="316"/>
      <c r="IA38" s="316"/>
      <c r="IB38" s="316"/>
      <c r="IC38" s="316"/>
      <c r="ID38" s="316"/>
      <c r="IE38" s="316"/>
      <c r="IF38" s="316"/>
      <c r="IG38" s="316"/>
      <c r="IH38" s="316"/>
      <c r="II38" s="316"/>
      <c r="IJ38" s="316"/>
      <c r="IK38" s="316"/>
      <c r="IL38" s="316"/>
      <c r="IM38" s="316"/>
      <c r="IN38" s="316"/>
      <c r="IO38" s="316"/>
      <c r="IP38" s="316"/>
      <c r="IQ38" s="316"/>
      <c r="IR38" s="316"/>
      <c r="IS38" s="316"/>
      <c r="IT38" s="316"/>
      <c r="IU38" s="316"/>
      <c r="IV38" s="316"/>
      <c r="IW38" s="316"/>
      <c r="IX38" s="316"/>
      <c r="IY38" s="316"/>
      <c r="IZ38" s="316"/>
      <c r="JA38" s="316"/>
      <c r="JB38" s="316"/>
      <c r="JC38" s="316"/>
      <c r="JD38" s="316"/>
      <c r="JE38" s="316"/>
      <c r="JF38" s="316"/>
      <c r="JG38" s="316"/>
      <c r="JH38" s="316"/>
      <c r="JI38" s="316"/>
      <c r="JJ38" s="316"/>
      <c r="JK38" s="316"/>
      <c r="JL38" s="316"/>
      <c r="JM38" s="316"/>
      <c r="JN38" s="316"/>
      <c r="JO38" s="316"/>
      <c r="JP38" s="316"/>
      <c r="JQ38" s="316"/>
      <c r="JR38" s="316"/>
      <c r="JS38" s="316"/>
      <c r="JT38" s="316"/>
      <c r="JU38" s="316"/>
      <c r="JV38" s="316"/>
      <c r="JW38" s="316"/>
      <c r="JX38" s="316"/>
      <c r="JY38" s="316"/>
      <c r="JZ38" s="316"/>
      <c r="KA38" s="316"/>
      <c r="KB38" s="316"/>
      <c r="KC38" s="316"/>
      <c r="KD38" s="316"/>
      <c r="KE38" s="316"/>
      <c r="KF38" s="316"/>
      <c r="KG38" s="316"/>
      <c r="KH38" s="316"/>
      <c r="KI38" s="316"/>
      <c r="KJ38" s="316"/>
      <c r="KK38" s="316"/>
      <c r="KL38" s="316"/>
      <c r="KM38" s="316"/>
      <c r="KN38" s="316"/>
      <c r="KO38" s="316"/>
      <c r="KP38" s="316"/>
      <c r="KQ38" s="316"/>
      <c r="KR38" s="316"/>
      <c r="KS38" s="316"/>
      <c r="KT38" s="316"/>
      <c r="KU38" s="316"/>
      <c r="KV38" s="316"/>
      <c r="KW38" s="316"/>
      <c r="KX38" s="316"/>
      <c r="KY38" s="316"/>
      <c r="KZ38" s="316"/>
      <c r="LA38" s="316"/>
      <c r="LB38" s="316"/>
      <c r="LC38" s="316"/>
      <c r="LD38" s="316"/>
      <c r="LE38" s="316"/>
      <c r="LF38" s="316"/>
      <c r="LG38" s="316"/>
      <c r="LH38" s="316"/>
      <c r="LI38" s="316"/>
    </row>
    <row r="39" spans="1:321">
      <c r="D39" s="72">
        <v>7155</v>
      </c>
      <c r="E39" s="76" t="s">
        <v>83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82">
        <v>292029.42</v>
      </c>
      <c r="DW39" s="282">
        <v>474967.12</v>
      </c>
      <c r="DX39" s="282">
        <v>1098635.5</v>
      </c>
      <c r="DY39" s="282">
        <v>1620384.37</v>
      </c>
      <c r="DZ39" s="282">
        <v>746067.1</v>
      </c>
      <c r="EA39" s="282">
        <v>1177505.94</v>
      </c>
      <c r="EB39" s="282">
        <v>515251.25</v>
      </c>
      <c r="EC39" s="313">
        <v>640066.84</v>
      </c>
      <c r="ED39" s="313">
        <v>764175.9</v>
      </c>
      <c r="EE39" s="313">
        <v>587106.59</v>
      </c>
      <c r="EF39" s="313">
        <v>514071.16</v>
      </c>
      <c r="EG39" s="313">
        <v>2733621.84</v>
      </c>
      <c r="EH39" s="316">
        <v>727993.26</v>
      </c>
      <c r="EI39" s="316">
        <v>1312808.81</v>
      </c>
      <c r="EJ39" s="316">
        <v>820100.55</v>
      </c>
      <c r="EK39" s="316">
        <v>1412095.76</v>
      </c>
      <c r="EL39" s="316">
        <v>928152.31</v>
      </c>
      <c r="EM39" s="316">
        <v>1269790.53</v>
      </c>
      <c r="EN39" s="316">
        <v>991530.81</v>
      </c>
      <c r="EO39" s="316">
        <v>586941.27</v>
      </c>
      <c r="EP39" s="316">
        <v>589569.39</v>
      </c>
      <c r="EQ39" s="316">
        <v>1803511.11</v>
      </c>
      <c r="ER39" s="316">
        <v>586255.42000000004</v>
      </c>
      <c r="ES39" s="316">
        <v>2869990.07</v>
      </c>
      <c r="ET39" s="316">
        <v>884483.19</v>
      </c>
      <c r="EU39" s="316">
        <v>558411.74</v>
      </c>
      <c r="EV39" s="316">
        <v>749928.42</v>
      </c>
      <c r="EW39" s="316">
        <v>2271661.5699999998</v>
      </c>
      <c r="EX39" s="316">
        <v>900419.31</v>
      </c>
      <c r="EY39" s="316">
        <v>1088276.75</v>
      </c>
      <c r="EZ39" s="316">
        <v>1530666.31</v>
      </c>
      <c r="FA39" s="316">
        <v>1467816.13</v>
      </c>
      <c r="FB39" s="316">
        <v>794121.75</v>
      </c>
      <c r="FC39" s="316">
        <v>868166.07</v>
      </c>
      <c r="FD39" s="316">
        <v>2243697.88</v>
      </c>
      <c r="FE39" s="316">
        <v>1876381.38</v>
      </c>
      <c r="FF39" s="316">
        <v>474394.59</v>
      </c>
      <c r="FG39" s="316">
        <v>759602.89</v>
      </c>
      <c r="FH39" s="316">
        <v>1649538.05</v>
      </c>
      <c r="FI39" s="316">
        <v>1041461.2</v>
      </c>
      <c r="FJ39" s="316">
        <v>1649289.9</v>
      </c>
      <c r="FK39" s="316">
        <v>877867.35</v>
      </c>
      <c r="FL39" s="369">
        <v>861292.76</v>
      </c>
      <c r="FM39" s="316">
        <v>716288.5</v>
      </c>
      <c r="FN39" s="316">
        <v>747007.46</v>
      </c>
      <c r="FO39" s="316">
        <v>992002.33</v>
      </c>
      <c r="FP39" s="316">
        <v>1033404</v>
      </c>
      <c r="FQ39" s="316">
        <v>1894330.82</v>
      </c>
      <c r="FR39" s="316">
        <v>490213.19</v>
      </c>
      <c r="FS39" s="369">
        <v>623499.68000000005</v>
      </c>
      <c r="FT39" s="316"/>
      <c r="FU39" s="316"/>
      <c r="FV39" s="316"/>
      <c r="FW39" s="316"/>
      <c r="FX39" s="316"/>
      <c r="FY39" s="316"/>
      <c r="FZ39" s="316"/>
      <c r="GA39" s="316"/>
      <c r="GB39" s="316"/>
      <c r="GC39" s="316"/>
      <c r="GD39" s="316"/>
      <c r="GF39" s="316"/>
      <c r="GG39" s="316"/>
      <c r="GH39" s="316"/>
      <c r="GI39" s="316"/>
      <c r="GJ39" s="316"/>
      <c r="GK39" s="316"/>
      <c r="GL39" s="316"/>
      <c r="GM39" s="316"/>
      <c r="GN39" s="316"/>
      <c r="GO39" s="316"/>
      <c r="GP39" s="316"/>
      <c r="GQ39" s="316"/>
      <c r="GR39" s="316"/>
      <c r="GS39" s="316"/>
      <c r="GT39" s="316"/>
      <c r="GU39" s="316"/>
      <c r="GV39" s="316"/>
      <c r="GW39" s="316"/>
      <c r="GX39" s="316"/>
      <c r="GY39" s="316"/>
      <c r="GZ39" s="316"/>
      <c r="HA39" s="316"/>
      <c r="HB39" s="316"/>
      <c r="HC39" s="316"/>
      <c r="HD39" s="316"/>
      <c r="HE39" s="316"/>
      <c r="HF39" s="316"/>
      <c r="HG39" s="316"/>
      <c r="HH39" s="316"/>
      <c r="HI39" s="316"/>
      <c r="HJ39" s="316"/>
      <c r="HK39" s="316"/>
      <c r="HL39" s="316"/>
      <c r="HM39" s="316"/>
      <c r="HN39" s="316"/>
      <c r="HO39" s="316"/>
      <c r="HP39" s="316"/>
      <c r="HQ39" s="316"/>
      <c r="HR39" s="316"/>
      <c r="HS39" s="316"/>
      <c r="HT39" s="316"/>
      <c r="HU39" s="316"/>
      <c r="HV39" s="316"/>
      <c r="HW39" s="316"/>
      <c r="HX39" s="316"/>
      <c r="HY39" s="316"/>
      <c r="HZ39" s="316"/>
      <c r="IA39" s="316"/>
      <c r="IB39" s="316"/>
      <c r="IC39" s="316"/>
      <c r="ID39" s="316"/>
      <c r="IE39" s="316"/>
      <c r="IF39" s="316"/>
      <c r="IG39" s="316"/>
      <c r="IH39" s="316"/>
      <c r="II39" s="316"/>
      <c r="IJ39" s="316"/>
      <c r="IK39" s="316"/>
      <c r="IL39" s="316"/>
      <c r="IM39" s="316"/>
      <c r="IN39" s="316"/>
      <c r="IO39" s="316"/>
      <c r="IP39" s="316"/>
      <c r="IQ39" s="316"/>
      <c r="IR39" s="316"/>
      <c r="IS39" s="316"/>
      <c r="IT39" s="316"/>
      <c r="IU39" s="316"/>
      <c r="IV39" s="316"/>
      <c r="IW39" s="316"/>
      <c r="IX39" s="316"/>
      <c r="IY39" s="316"/>
      <c r="IZ39" s="316"/>
      <c r="JA39" s="316"/>
      <c r="JB39" s="316"/>
      <c r="JC39" s="316"/>
      <c r="JD39" s="316"/>
      <c r="JE39" s="316"/>
      <c r="JF39" s="316"/>
      <c r="JG39" s="316"/>
      <c r="JH39" s="316"/>
      <c r="JI39" s="316"/>
      <c r="JJ39" s="316"/>
      <c r="JK39" s="316"/>
      <c r="JL39" s="316"/>
      <c r="JM39" s="316"/>
      <c r="JN39" s="316"/>
      <c r="JO39" s="316"/>
      <c r="JP39" s="316"/>
      <c r="JQ39" s="316"/>
      <c r="JR39" s="316"/>
      <c r="JS39" s="316"/>
      <c r="JT39" s="316"/>
      <c r="JU39" s="316"/>
      <c r="JV39" s="316"/>
      <c r="JW39" s="316"/>
      <c r="JX39" s="316"/>
      <c r="JY39" s="316"/>
      <c r="JZ39" s="316"/>
      <c r="KA39" s="316"/>
      <c r="KB39" s="316"/>
      <c r="KC39" s="316"/>
      <c r="KD39" s="316"/>
      <c r="KE39" s="316"/>
      <c r="KF39" s="316"/>
      <c r="KG39" s="316"/>
      <c r="KH39" s="316"/>
      <c r="KI39" s="316"/>
      <c r="KJ39" s="316"/>
      <c r="KK39" s="316"/>
      <c r="KL39" s="316"/>
      <c r="KM39" s="316"/>
      <c r="KN39" s="316"/>
      <c r="KO39" s="316"/>
      <c r="KP39" s="316"/>
      <c r="KQ39" s="316"/>
      <c r="KR39" s="316"/>
      <c r="KS39" s="316"/>
      <c r="KT39" s="316"/>
      <c r="KU39" s="316"/>
      <c r="KV39" s="316"/>
      <c r="KW39" s="316"/>
      <c r="KX39" s="316"/>
      <c r="KY39" s="316"/>
      <c r="KZ39" s="316"/>
      <c r="LA39" s="316"/>
      <c r="LB39" s="316"/>
      <c r="LC39" s="316"/>
      <c r="LD39" s="316"/>
      <c r="LE39" s="316"/>
      <c r="LF39" s="316"/>
      <c r="LG39" s="316"/>
      <c r="LH39" s="316"/>
      <c r="LI39" s="316"/>
    </row>
    <row r="40" spans="1:321" s="9" customFormat="1">
      <c r="A40" s="118"/>
      <c r="B40" s="118">
        <v>72</v>
      </c>
      <c r="C40" s="118" t="s">
        <v>94</v>
      </c>
      <c r="D40" s="118">
        <v>72</v>
      </c>
      <c r="E40" s="119" t="s">
        <v>95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5">+SUM(DB41:DB42)</f>
        <v>144908.31</v>
      </c>
      <c r="DC40" s="121">
        <f t="shared" si="5"/>
        <v>267027.43</v>
      </c>
      <c r="DD40" s="121">
        <f t="shared" si="5"/>
        <v>704985.3899999999</v>
      </c>
      <c r="DE40" s="121">
        <f t="shared" si="5"/>
        <v>471372.96</v>
      </c>
      <c r="DF40" s="121">
        <f t="shared" si="5"/>
        <v>1969746.6500000001</v>
      </c>
      <c r="DG40" s="121">
        <f t="shared" si="5"/>
        <v>882280.21</v>
      </c>
      <c r="DH40" s="121">
        <f t="shared" si="5"/>
        <v>238081.41999999998</v>
      </c>
      <c r="DI40" s="122">
        <f t="shared" si="5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83">
        <v>32341.5</v>
      </c>
      <c r="DW40" s="283">
        <v>691978.88</v>
      </c>
      <c r="DX40" s="283">
        <v>24390.81</v>
      </c>
      <c r="DY40" s="283">
        <v>112253.6</v>
      </c>
      <c r="DZ40" s="283">
        <v>103090.11</v>
      </c>
      <c r="EA40" s="283">
        <v>83178.69</v>
      </c>
      <c r="EB40" s="283">
        <v>504334.47</v>
      </c>
      <c r="EC40" s="317">
        <v>89093.46</v>
      </c>
      <c r="ED40" s="317">
        <v>551429.85</v>
      </c>
      <c r="EE40" s="317">
        <v>54505.3</v>
      </c>
      <c r="EF40" s="317">
        <v>1206435.3</v>
      </c>
      <c r="EG40" s="317">
        <v>766535.54</v>
      </c>
      <c r="EH40" s="318"/>
      <c r="EI40" s="318"/>
      <c r="EJ40" s="318"/>
      <c r="EK40" s="318"/>
      <c r="EL40" s="318"/>
      <c r="EM40" s="318"/>
      <c r="EN40" s="318"/>
      <c r="EO40" s="318"/>
      <c r="EP40" s="318"/>
      <c r="EQ40" s="318"/>
      <c r="ER40" s="318"/>
      <c r="ES40" s="318"/>
      <c r="ET40" s="318">
        <v>136671.79999999999</v>
      </c>
      <c r="EU40" s="318">
        <v>273046.61</v>
      </c>
      <c r="EV40" s="318">
        <v>2343256.64</v>
      </c>
      <c r="EW40" s="318">
        <v>108273.11</v>
      </c>
      <c r="EX40" s="318">
        <v>215845.16</v>
      </c>
      <c r="EY40" s="318">
        <v>10312117.130000001</v>
      </c>
      <c r="EZ40" s="318">
        <v>406327.81</v>
      </c>
      <c r="FA40" s="318">
        <v>257929.95</v>
      </c>
      <c r="FB40" s="318">
        <v>223709.29</v>
      </c>
      <c r="FC40" s="318">
        <v>158760.32999999999</v>
      </c>
      <c r="FD40" s="318">
        <v>314684.94</v>
      </c>
      <c r="FE40" s="318">
        <v>998458.94</v>
      </c>
      <c r="FF40" s="318">
        <v>26594.13</v>
      </c>
      <c r="FG40" s="318">
        <v>177395.91</v>
      </c>
      <c r="FH40" s="318">
        <v>180547.55</v>
      </c>
      <c r="FI40" s="318">
        <v>169636.46</v>
      </c>
      <c r="FJ40" s="318">
        <v>223780.48000000001</v>
      </c>
      <c r="FK40" s="318">
        <v>722176.42</v>
      </c>
      <c r="FL40" s="370">
        <v>359609.29</v>
      </c>
      <c r="FM40" s="318">
        <v>176786.46</v>
      </c>
      <c r="FN40" s="318">
        <v>225833.46</v>
      </c>
      <c r="FO40" s="318">
        <v>679599.59</v>
      </c>
      <c r="FP40" s="318">
        <v>287050.87</v>
      </c>
      <c r="FQ40" s="318">
        <v>1049072.3</v>
      </c>
      <c r="FR40" s="318">
        <v>62782.51</v>
      </c>
      <c r="FS40" s="370">
        <v>437988.22</v>
      </c>
      <c r="FT40" s="318"/>
      <c r="FU40" s="318"/>
      <c r="FV40" s="318"/>
      <c r="FW40" s="318"/>
      <c r="FX40" s="318"/>
      <c r="FY40" s="318"/>
      <c r="FZ40" s="318"/>
      <c r="GA40" s="318"/>
      <c r="GB40" s="318"/>
      <c r="GC40" s="318"/>
      <c r="GD40" s="318"/>
      <c r="GE40" s="370"/>
      <c r="GF40" s="318"/>
      <c r="GG40" s="318"/>
      <c r="GH40" s="318"/>
      <c r="GI40" s="318"/>
      <c r="GJ40" s="318"/>
      <c r="GK40" s="318"/>
      <c r="GL40" s="318"/>
      <c r="GM40" s="318"/>
      <c r="GN40" s="318"/>
      <c r="GO40" s="318"/>
      <c r="GP40" s="318"/>
      <c r="GQ40" s="318"/>
      <c r="GR40" s="318"/>
      <c r="GS40" s="318"/>
      <c r="GT40" s="318"/>
      <c r="GU40" s="318"/>
      <c r="GV40" s="318"/>
      <c r="GW40" s="318"/>
      <c r="GX40" s="318"/>
      <c r="GY40" s="318"/>
      <c r="GZ40" s="318"/>
      <c r="HA40" s="318"/>
      <c r="HB40" s="318"/>
      <c r="HC40" s="318"/>
      <c r="HD40" s="318"/>
      <c r="HE40" s="318"/>
      <c r="HF40" s="318"/>
      <c r="HG40" s="318"/>
      <c r="HH40" s="318"/>
      <c r="HI40" s="318"/>
      <c r="HJ40" s="318"/>
      <c r="HK40" s="318"/>
      <c r="HL40" s="318"/>
      <c r="HM40" s="318"/>
      <c r="HN40" s="318"/>
      <c r="HO40" s="318"/>
      <c r="HP40" s="318"/>
      <c r="HQ40" s="318"/>
      <c r="HR40" s="318"/>
      <c r="HS40" s="318"/>
      <c r="HT40" s="318"/>
      <c r="HU40" s="318"/>
      <c r="HV40" s="318"/>
      <c r="HW40" s="318"/>
      <c r="HX40" s="318"/>
      <c r="HY40" s="318"/>
      <c r="HZ40" s="318"/>
      <c r="IA40" s="318"/>
      <c r="IB40" s="318"/>
      <c r="IC40" s="318"/>
      <c r="ID40" s="318"/>
      <c r="IE40" s="318"/>
      <c r="IF40" s="318"/>
      <c r="IG40" s="318"/>
      <c r="IH40" s="318"/>
      <c r="II40" s="318"/>
      <c r="IJ40" s="318"/>
      <c r="IK40" s="318"/>
      <c r="IL40" s="318"/>
      <c r="IM40" s="318"/>
      <c r="IN40" s="318"/>
      <c r="IO40" s="318"/>
      <c r="IP40" s="318"/>
      <c r="IQ40" s="318"/>
      <c r="IR40" s="318"/>
      <c r="IS40" s="318"/>
      <c r="IT40" s="318"/>
      <c r="IU40" s="318"/>
      <c r="IV40" s="318"/>
      <c r="IW40" s="318"/>
      <c r="IX40" s="318"/>
      <c r="IY40" s="318"/>
      <c r="IZ40" s="318"/>
      <c r="JA40" s="318"/>
      <c r="JB40" s="318"/>
      <c r="JC40" s="318"/>
      <c r="JD40" s="318"/>
      <c r="JE40" s="318"/>
      <c r="JF40" s="318"/>
      <c r="JG40" s="318"/>
      <c r="JH40" s="318"/>
      <c r="JI40" s="318"/>
      <c r="JJ40" s="318"/>
      <c r="JK40" s="318"/>
      <c r="JL40" s="318"/>
      <c r="JM40" s="318"/>
      <c r="JN40" s="318"/>
      <c r="JO40" s="318"/>
      <c r="JP40" s="318"/>
      <c r="JQ40" s="318"/>
      <c r="JR40" s="318"/>
      <c r="JS40" s="318"/>
      <c r="JT40" s="318"/>
      <c r="JU40" s="318"/>
      <c r="JV40" s="318"/>
      <c r="JW40" s="318"/>
      <c r="JX40" s="318"/>
      <c r="JY40" s="318"/>
      <c r="JZ40" s="318"/>
      <c r="KA40" s="318"/>
      <c r="KB40" s="318"/>
      <c r="KC40" s="318"/>
      <c r="KD40" s="318"/>
      <c r="KE40" s="318"/>
      <c r="KF40" s="318"/>
      <c r="KG40" s="318"/>
      <c r="KH40" s="318"/>
      <c r="KI40" s="318"/>
      <c r="KJ40" s="318"/>
      <c r="KK40" s="318"/>
      <c r="KL40" s="318"/>
      <c r="KM40" s="318"/>
      <c r="KN40" s="318"/>
      <c r="KO40" s="318"/>
      <c r="KP40" s="318"/>
      <c r="KQ40" s="318"/>
      <c r="KR40" s="318"/>
      <c r="KS40" s="318"/>
      <c r="KT40" s="318"/>
      <c r="KU40" s="318"/>
      <c r="KV40" s="318"/>
      <c r="KW40" s="318"/>
      <c r="KX40" s="318"/>
      <c r="KY40" s="318"/>
      <c r="KZ40" s="318"/>
      <c r="LA40" s="318"/>
      <c r="LB40" s="318"/>
      <c r="LC40" s="318"/>
      <c r="LD40" s="318"/>
      <c r="LE40" s="318"/>
      <c r="LF40" s="318"/>
      <c r="LG40" s="318"/>
      <c r="LH40" s="318"/>
      <c r="LI40" s="318"/>
    </row>
    <row r="41" spans="1:321" ht="30">
      <c r="C41" s="72">
        <v>721</v>
      </c>
      <c r="D41" s="72">
        <v>7212</v>
      </c>
      <c r="E41" s="76" t="s">
        <v>97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82">
        <v>32341.5</v>
      </c>
      <c r="DW41" s="282">
        <v>691978.88</v>
      </c>
      <c r="DX41" s="282">
        <v>24386.31</v>
      </c>
      <c r="DY41" s="282">
        <v>112253.6</v>
      </c>
      <c r="DZ41" s="312">
        <v>103090.11</v>
      </c>
      <c r="EA41" s="282">
        <v>83178.69</v>
      </c>
      <c r="EB41" s="282">
        <v>504334.47</v>
      </c>
      <c r="EC41" s="313">
        <v>89093.46</v>
      </c>
      <c r="ED41" s="313">
        <v>551429.85</v>
      </c>
      <c r="EE41" s="313">
        <v>54505.3</v>
      </c>
      <c r="EF41" s="313">
        <v>1206435.3</v>
      </c>
      <c r="EG41" s="313">
        <v>766535.54</v>
      </c>
      <c r="EH41" s="316"/>
      <c r="EI41" s="316"/>
      <c r="EJ41" s="316"/>
      <c r="EK41" s="316"/>
      <c r="EL41" s="316"/>
      <c r="EM41" s="316"/>
      <c r="EN41" s="316"/>
      <c r="EO41" s="316"/>
      <c r="EP41" s="316"/>
      <c r="EQ41" s="316"/>
      <c r="ER41" s="316"/>
      <c r="ES41" s="316"/>
      <c r="ET41" s="351"/>
      <c r="EU41" s="351"/>
      <c r="EV41" s="351"/>
      <c r="EW41" s="351"/>
      <c r="EX41" s="351"/>
      <c r="EY41" s="351"/>
      <c r="EZ41" s="351"/>
      <c r="FA41" s="351"/>
      <c r="FB41" s="351"/>
      <c r="FC41" s="351"/>
      <c r="FD41" s="316"/>
      <c r="FE41" s="316"/>
      <c r="FF41" s="316"/>
      <c r="FG41" s="316"/>
      <c r="FH41" s="316"/>
      <c r="FI41" s="316"/>
      <c r="FJ41" s="316"/>
      <c r="FK41" s="316"/>
      <c r="FL41" s="369"/>
      <c r="FM41" s="316"/>
      <c r="FN41" s="316"/>
      <c r="FO41" s="316"/>
      <c r="FP41" s="316"/>
      <c r="FQ41" s="316"/>
      <c r="FR41" s="316"/>
      <c r="FS41" s="369"/>
      <c r="FT41" s="316"/>
      <c r="FU41" s="316"/>
      <c r="FV41" s="316"/>
      <c r="FW41" s="316"/>
      <c r="FX41" s="316"/>
      <c r="FY41" s="316"/>
      <c r="FZ41" s="316"/>
      <c r="GA41" s="316"/>
      <c r="GB41" s="316"/>
      <c r="GC41" s="316"/>
      <c r="GD41" s="316"/>
      <c r="GF41" s="316"/>
      <c r="GG41" s="316"/>
      <c r="GH41" s="316"/>
      <c r="GI41" s="316"/>
      <c r="GJ41" s="316"/>
      <c r="GK41" s="316"/>
      <c r="GL41" s="316"/>
      <c r="GM41" s="316"/>
      <c r="GN41" s="316"/>
      <c r="GO41" s="316"/>
      <c r="GP41" s="316"/>
      <c r="GQ41" s="316"/>
      <c r="GR41" s="316"/>
      <c r="GS41" s="316"/>
      <c r="GT41" s="316"/>
      <c r="GU41" s="316"/>
      <c r="GV41" s="316"/>
      <c r="GW41" s="316"/>
      <c r="GX41" s="316"/>
      <c r="GY41" s="316"/>
      <c r="GZ41" s="316"/>
      <c r="HA41" s="316"/>
      <c r="HB41" s="316"/>
      <c r="HC41" s="316"/>
      <c r="HD41" s="316"/>
      <c r="HE41" s="316"/>
      <c r="HF41" s="316"/>
      <c r="HG41" s="316"/>
      <c r="HH41" s="316"/>
      <c r="HI41" s="316"/>
      <c r="HJ41" s="316"/>
      <c r="HK41" s="316"/>
      <c r="HL41" s="316"/>
      <c r="HM41" s="316"/>
      <c r="HN41" s="316"/>
      <c r="HO41" s="316"/>
      <c r="HP41" s="316"/>
      <c r="HQ41" s="316"/>
      <c r="HR41" s="316"/>
      <c r="HS41" s="316"/>
      <c r="HT41" s="316"/>
      <c r="HU41" s="316"/>
      <c r="HV41" s="316"/>
      <c r="HW41" s="316"/>
      <c r="HX41" s="316"/>
      <c r="HY41" s="316"/>
      <c r="HZ41" s="316"/>
      <c r="IA41" s="316"/>
      <c r="IB41" s="316"/>
      <c r="IC41" s="316"/>
      <c r="ID41" s="316"/>
      <c r="IE41" s="316"/>
      <c r="IF41" s="316"/>
      <c r="IG41" s="316"/>
      <c r="IH41" s="316"/>
      <c r="II41" s="316"/>
      <c r="IJ41" s="316"/>
      <c r="IK41" s="316"/>
      <c r="IL41" s="316"/>
      <c r="IM41" s="316"/>
      <c r="IN41" s="316"/>
      <c r="IO41" s="316"/>
      <c r="IP41" s="316"/>
      <c r="IQ41" s="316"/>
      <c r="IR41" s="316"/>
      <c r="IS41" s="316"/>
      <c r="IT41" s="316"/>
      <c r="IU41" s="316"/>
      <c r="IV41" s="316"/>
      <c r="IW41" s="316"/>
      <c r="IX41" s="316"/>
      <c r="IY41" s="316"/>
      <c r="IZ41" s="316"/>
      <c r="JA41" s="316"/>
      <c r="JB41" s="316"/>
      <c r="JC41" s="316"/>
      <c r="JD41" s="316"/>
      <c r="JE41" s="316"/>
      <c r="JF41" s="316"/>
      <c r="JG41" s="316"/>
      <c r="JH41" s="316"/>
      <c r="JI41" s="316"/>
      <c r="JJ41" s="316"/>
      <c r="JK41" s="316"/>
      <c r="JL41" s="316"/>
      <c r="JM41" s="316"/>
      <c r="JN41" s="316"/>
      <c r="JO41" s="316"/>
      <c r="JP41" s="316"/>
      <c r="JQ41" s="316"/>
      <c r="JR41" s="316"/>
      <c r="JS41" s="316"/>
      <c r="JT41" s="316"/>
      <c r="JU41" s="316"/>
      <c r="JV41" s="316"/>
      <c r="JW41" s="316"/>
      <c r="JX41" s="316"/>
      <c r="JY41" s="316"/>
      <c r="JZ41" s="316"/>
      <c r="KA41" s="316"/>
      <c r="KB41" s="316"/>
      <c r="KC41" s="316"/>
      <c r="KD41" s="316"/>
      <c r="KE41" s="316"/>
      <c r="KF41" s="316"/>
      <c r="KG41" s="316"/>
      <c r="KH41" s="316"/>
      <c r="KI41" s="316"/>
      <c r="KJ41" s="316"/>
      <c r="KK41" s="316"/>
      <c r="KL41" s="316"/>
      <c r="KM41" s="316"/>
      <c r="KN41" s="316"/>
      <c r="KO41" s="316"/>
      <c r="KP41" s="316"/>
      <c r="KQ41" s="316"/>
      <c r="KR41" s="316"/>
      <c r="KS41" s="316"/>
      <c r="KT41" s="316"/>
      <c r="KU41" s="316"/>
      <c r="KV41" s="316"/>
      <c r="KW41" s="316"/>
      <c r="KX41" s="316"/>
      <c r="KY41" s="316"/>
      <c r="KZ41" s="316"/>
      <c r="LA41" s="316"/>
      <c r="LB41" s="316"/>
      <c r="LC41" s="316"/>
      <c r="LD41" s="316"/>
      <c r="LE41" s="316"/>
      <c r="LF41" s="316"/>
      <c r="LG41" s="316"/>
      <c r="LH41" s="316"/>
      <c r="LI41" s="316"/>
    </row>
    <row r="42" spans="1:321" ht="30">
      <c r="C42" s="72">
        <v>722</v>
      </c>
      <c r="D42" s="72">
        <v>7222</v>
      </c>
      <c r="E42" s="76" t="s">
        <v>99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82">
        <v>0</v>
      </c>
      <c r="DW42" s="282">
        <v>0</v>
      </c>
      <c r="DX42" s="282">
        <v>4.5</v>
      </c>
      <c r="DY42" s="282">
        <v>0</v>
      </c>
      <c r="DZ42" s="282">
        <v>0</v>
      </c>
      <c r="EA42" s="282">
        <v>0</v>
      </c>
      <c r="EB42" s="282">
        <v>0</v>
      </c>
      <c r="EC42" s="313">
        <v>0</v>
      </c>
      <c r="ED42" s="313">
        <v>0</v>
      </c>
      <c r="EE42" s="313">
        <v>0</v>
      </c>
      <c r="EF42" s="313">
        <v>0</v>
      </c>
      <c r="EG42" s="313">
        <v>0</v>
      </c>
      <c r="EH42" s="316">
        <v>150350.67000000001</v>
      </c>
      <c r="EI42" s="316">
        <v>500193.46</v>
      </c>
      <c r="EJ42" s="316">
        <v>126045.79</v>
      </c>
      <c r="EK42" s="316">
        <v>67133.97</v>
      </c>
      <c r="EL42" s="316">
        <v>340170.16</v>
      </c>
      <c r="EM42" s="316">
        <v>1431878.17</v>
      </c>
      <c r="EN42" s="316">
        <v>588856.99</v>
      </c>
      <c r="EO42" s="316">
        <v>142813.88</v>
      </c>
      <c r="EP42" s="316">
        <v>182139.62</v>
      </c>
      <c r="EQ42" s="316">
        <v>603855.75</v>
      </c>
      <c r="ER42" s="316">
        <v>987894.53</v>
      </c>
      <c r="ES42" s="316">
        <v>1153177.5900000001</v>
      </c>
      <c r="ET42" s="351"/>
      <c r="EU42" s="351"/>
      <c r="EV42" s="351"/>
      <c r="EW42" s="351"/>
      <c r="EX42" s="351"/>
      <c r="EY42" s="351"/>
      <c r="EZ42" s="351"/>
      <c r="FA42" s="351"/>
      <c r="FB42" s="351"/>
      <c r="FC42" s="351"/>
      <c r="FD42" s="316"/>
      <c r="FE42" s="316"/>
      <c r="FF42" s="316"/>
      <c r="FG42" s="316"/>
      <c r="FH42" s="316"/>
      <c r="FI42" s="316"/>
      <c r="FJ42" s="316"/>
      <c r="FK42" s="316"/>
      <c r="FL42" s="369"/>
      <c r="FM42" s="316"/>
      <c r="FN42" s="316"/>
      <c r="FO42" s="316"/>
      <c r="FP42" s="316"/>
      <c r="FQ42" s="316"/>
      <c r="FR42" s="316"/>
      <c r="FS42" s="369"/>
      <c r="FT42" s="316"/>
      <c r="FU42" s="316"/>
      <c r="FV42" s="316"/>
      <c r="FW42" s="316"/>
      <c r="FX42" s="316"/>
      <c r="FY42" s="316"/>
      <c r="FZ42" s="316"/>
      <c r="GA42" s="316"/>
      <c r="GB42" s="316"/>
      <c r="GC42" s="316"/>
      <c r="GD42" s="316"/>
      <c r="GF42" s="316"/>
      <c r="GG42" s="316"/>
      <c r="GH42" s="316"/>
      <c r="GI42" s="316"/>
      <c r="GJ42" s="316"/>
      <c r="GK42" s="316"/>
      <c r="GL42" s="316"/>
      <c r="GM42" s="316"/>
      <c r="GN42" s="316"/>
      <c r="GO42" s="316"/>
      <c r="GP42" s="316"/>
      <c r="GQ42" s="316"/>
      <c r="GR42" s="316"/>
      <c r="GS42" s="316"/>
      <c r="GT42" s="316"/>
      <c r="GU42" s="316"/>
      <c r="GV42" s="316"/>
      <c r="GW42" s="316"/>
      <c r="GX42" s="316"/>
      <c r="GY42" s="316"/>
      <c r="GZ42" s="316"/>
      <c r="HA42" s="316"/>
      <c r="HB42" s="316"/>
      <c r="HC42" s="316"/>
      <c r="HD42" s="316"/>
      <c r="HE42" s="316"/>
      <c r="HF42" s="316"/>
      <c r="HG42" s="316"/>
      <c r="HH42" s="316"/>
      <c r="HI42" s="316"/>
      <c r="HJ42" s="316"/>
      <c r="HK42" s="316"/>
      <c r="HL42" s="316"/>
      <c r="HM42" s="316"/>
      <c r="HN42" s="316"/>
      <c r="HO42" s="316"/>
      <c r="HP42" s="316"/>
      <c r="HQ42" s="316"/>
      <c r="HR42" s="316"/>
      <c r="HS42" s="316"/>
      <c r="HT42" s="316"/>
      <c r="HU42" s="316"/>
      <c r="HV42" s="316"/>
      <c r="HW42" s="316"/>
      <c r="HX42" s="316"/>
      <c r="HY42" s="316"/>
      <c r="HZ42" s="316"/>
      <c r="IA42" s="316"/>
      <c r="IB42" s="316"/>
      <c r="IC42" s="316"/>
      <c r="ID42" s="316"/>
      <c r="IE42" s="316"/>
      <c r="IF42" s="316"/>
      <c r="IG42" s="316"/>
      <c r="IH42" s="316"/>
      <c r="II42" s="316"/>
      <c r="IJ42" s="316"/>
      <c r="IK42" s="316"/>
      <c r="IL42" s="316"/>
      <c r="IM42" s="316"/>
      <c r="IN42" s="316"/>
      <c r="IO42" s="316"/>
      <c r="IP42" s="316"/>
      <c r="IQ42" s="316"/>
      <c r="IR42" s="316"/>
      <c r="IS42" s="316"/>
      <c r="IT42" s="316"/>
      <c r="IU42" s="316"/>
      <c r="IV42" s="316"/>
      <c r="IW42" s="316"/>
      <c r="IX42" s="316"/>
      <c r="IY42" s="316"/>
      <c r="IZ42" s="316"/>
      <c r="JA42" s="316"/>
      <c r="JB42" s="316"/>
      <c r="JC42" s="316"/>
      <c r="JD42" s="316"/>
      <c r="JE42" s="316"/>
      <c r="JF42" s="316"/>
      <c r="JG42" s="316"/>
      <c r="JH42" s="316"/>
      <c r="JI42" s="316"/>
      <c r="JJ42" s="316"/>
      <c r="JK42" s="316"/>
      <c r="JL42" s="316"/>
      <c r="JM42" s="316"/>
      <c r="JN42" s="316"/>
      <c r="JO42" s="316"/>
      <c r="JP42" s="316"/>
      <c r="JQ42" s="316"/>
      <c r="JR42" s="316"/>
      <c r="JS42" s="316"/>
      <c r="JT42" s="316"/>
      <c r="JU42" s="316"/>
      <c r="JV42" s="316"/>
      <c r="JW42" s="316"/>
      <c r="JX42" s="316"/>
      <c r="JY42" s="316"/>
      <c r="JZ42" s="316"/>
      <c r="KA42" s="316"/>
      <c r="KB42" s="316"/>
      <c r="KC42" s="316"/>
      <c r="KD42" s="316"/>
      <c r="KE42" s="316"/>
      <c r="KF42" s="316"/>
      <c r="KG42" s="316"/>
      <c r="KH42" s="316"/>
      <c r="KI42" s="316"/>
      <c r="KJ42" s="316"/>
      <c r="KK42" s="316"/>
      <c r="KL42" s="316"/>
      <c r="KM42" s="316"/>
      <c r="KN42" s="316"/>
      <c r="KO42" s="316"/>
      <c r="KP42" s="316"/>
      <c r="KQ42" s="316"/>
      <c r="KR42" s="316"/>
      <c r="KS42" s="316"/>
      <c r="KT42" s="316"/>
      <c r="KU42" s="316"/>
      <c r="KV42" s="316"/>
      <c r="KW42" s="316"/>
      <c r="KX42" s="316"/>
      <c r="KY42" s="316"/>
      <c r="KZ42" s="316"/>
      <c r="LA42" s="316"/>
      <c r="LB42" s="316"/>
      <c r="LC42" s="316"/>
      <c r="LD42" s="316"/>
      <c r="LE42" s="316"/>
      <c r="LF42" s="316"/>
      <c r="LG42" s="316"/>
      <c r="LH42" s="316"/>
      <c r="LI42" s="316"/>
    </row>
    <row r="43" spans="1:321" s="9" customFormat="1">
      <c r="A43" s="118"/>
      <c r="B43" s="118">
        <v>73</v>
      </c>
      <c r="C43" s="118"/>
      <c r="D43" s="118">
        <v>73</v>
      </c>
      <c r="E43" s="119" t="s">
        <v>103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6">+SUM(CY44:CY45)</f>
        <v>107462.68</v>
      </c>
      <c r="CZ43" s="121">
        <f t="shared" si="6"/>
        <v>292731.87</v>
      </c>
      <c r="DA43" s="121">
        <f t="shared" si="6"/>
        <v>369726.11</v>
      </c>
      <c r="DB43" s="121">
        <f t="shared" si="6"/>
        <v>118088.34</v>
      </c>
      <c r="DC43" s="121">
        <f t="shared" si="6"/>
        <v>988773.85</v>
      </c>
      <c r="DD43" s="121">
        <f t="shared" si="6"/>
        <v>98780.82</v>
      </c>
      <c r="DE43" s="121">
        <f t="shared" si="6"/>
        <v>305044.76</v>
      </c>
      <c r="DF43" s="121">
        <f t="shared" si="6"/>
        <v>476893.98</v>
      </c>
      <c r="DG43" s="121">
        <f t="shared" si="6"/>
        <v>368051.05</v>
      </c>
      <c r="DH43" s="121">
        <f t="shared" si="6"/>
        <v>1895040.21</v>
      </c>
      <c r="DI43" s="122">
        <f t="shared" si="6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83">
        <v>148151.23000000001</v>
      </c>
      <c r="DW43" s="283">
        <v>82290.95</v>
      </c>
      <c r="DX43" s="283">
        <v>119438.57</v>
      </c>
      <c r="DY43" s="283">
        <v>103043.66</v>
      </c>
      <c r="DZ43" s="283">
        <v>921596.33</v>
      </c>
      <c r="EA43" s="283">
        <v>565850.1</v>
      </c>
      <c r="EB43" s="283">
        <v>84480.12</v>
      </c>
      <c r="EC43" s="317">
        <v>79378.06</v>
      </c>
      <c r="ED43" s="317">
        <v>134318.35</v>
      </c>
      <c r="EE43" s="317">
        <v>226256.22</v>
      </c>
      <c r="EF43" s="317">
        <v>783922.87</v>
      </c>
      <c r="EG43" s="317">
        <v>1413894.45</v>
      </c>
      <c r="EH43" s="318"/>
      <c r="EI43" s="318"/>
      <c r="EJ43" s="318"/>
      <c r="EK43" s="318"/>
      <c r="EL43" s="318"/>
      <c r="EM43" s="318"/>
      <c r="EN43" s="318"/>
      <c r="EO43" s="318"/>
      <c r="EP43" s="318"/>
      <c r="EQ43" s="318"/>
      <c r="ER43" s="318"/>
      <c r="ES43" s="318"/>
      <c r="ET43" s="318">
        <v>172043.05</v>
      </c>
      <c r="EU43" s="318">
        <v>78777.210000000006</v>
      </c>
      <c r="EV43" s="318">
        <v>195694.06</v>
      </c>
      <c r="EW43" s="318">
        <v>443978.03</v>
      </c>
      <c r="EX43" s="318">
        <v>1090667.1299999999</v>
      </c>
      <c r="EY43" s="318">
        <v>2374596.09</v>
      </c>
      <c r="EZ43" s="318">
        <v>178131.97</v>
      </c>
      <c r="FA43" s="318">
        <v>146792.74</v>
      </c>
      <c r="FB43" s="318">
        <v>907089.49</v>
      </c>
      <c r="FC43" s="318">
        <v>525509.51</v>
      </c>
      <c r="FD43" s="318">
        <v>4230114.6399999997</v>
      </c>
      <c r="FE43" s="318">
        <v>942551.18</v>
      </c>
      <c r="FF43" s="318">
        <v>69158.880000000005</v>
      </c>
      <c r="FG43" s="318">
        <v>378338.04</v>
      </c>
      <c r="FH43" s="318">
        <v>257172.98</v>
      </c>
      <c r="FI43" s="318">
        <v>349238.34</v>
      </c>
      <c r="FJ43" s="318">
        <v>808656.23</v>
      </c>
      <c r="FK43" s="318">
        <v>1298753.81</v>
      </c>
      <c r="FL43" s="370">
        <v>134648.84</v>
      </c>
      <c r="FM43" s="318">
        <v>1295803.5900000001</v>
      </c>
      <c r="FN43" s="318">
        <v>183612.59</v>
      </c>
      <c r="FO43" s="318">
        <v>223272.51</v>
      </c>
      <c r="FP43" s="318">
        <v>1445230.26</v>
      </c>
      <c r="FQ43" s="318">
        <v>1668986.37</v>
      </c>
      <c r="FR43" s="318">
        <v>80819.179999999993</v>
      </c>
      <c r="FS43" s="370">
        <v>813727.89</v>
      </c>
      <c r="FT43" s="318"/>
      <c r="FU43" s="318"/>
      <c r="FV43" s="318"/>
      <c r="FW43" s="318"/>
      <c r="FX43" s="318"/>
      <c r="FY43" s="318"/>
      <c r="FZ43" s="318"/>
      <c r="GA43" s="318"/>
      <c r="GB43" s="318"/>
      <c r="GC43" s="318"/>
      <c r="GD43" s="318"/>
      <c r="GE43" s="370"/>
      <c r="GF43" s="318"/>
      <c r="GG43" s="318"/>
      <c r="GH43" s="318"/>
      <c r="GI43" s="318"/>
      <c r="GJ43" s="318"/>
      <c r="GK43" s="318"/>
      <c r="GL43" s="318"/>
      <c r="GM43" s="318"/>
      <c r="GN43" s="318"/>
      <c r="GO43" s="318"/>
      <c r="GP43" s="318"/>
      <c r="GQ43" s="318"/>
      <c r="GR43" s="318"/>
      <c r="GS43" s="318"/>
      <c r="GT43" s="318"/>
      <c r="GU43" s="318"/>
      <c r="GV43" s="318"/>
      <c r="GW43" s="318"/>
      <c r="GX43" s="318"/>
      <c r="GY43" s="318"/>
      <c r="GZ43" s="318"/>
      <c r="HA43" s="318"/>
      <c r="HB43" s="318"/>
      <c r="HC43" s="318"/>
      <c r="HD43" s="318"/>
      <c r="HE43" s="318"/>
      <c r="HF43" s="318"/>
      <c r="HG43" s="318"/>
      <c r="HH43" s="318"/>
      <c r="HI43" s="318"/>
      <c r="HJ43" s="318"/>
      <c r="HK43" s="318"/>
      <c r="HL43" s="318"/>
      <c r="HM43" s="318"/>
      <c r="HN43" s="318"/>
      <c r="HO43" s="318"/>
      <c r="HP43" s="318"/>
      <c r="HQ43" s="318"/>
      <c r="HR43" s="318"/>
      <c r="HS43" s="318"/>
      <c r="HT43" s="318"/>
      <c r="HU43" s="318"/>
      <c r="HV43" s="318"/>
      <c r="HW43" s="318"/>
      <c r="HX43" s="318"/>
      <c r="HY43" s="318"/>
      <c r="HZ43" s="318"/>
      <c r="IA43" s="318"/>
      <c r="IB43" s="318"/>
      <c r="IC43" s="318"/>
      <c r="ID43" s="318"/>
      <c r="IE43" s="318"/>
      <c r="IF43" s="318"/>
      <c r="IG43" s="318"/>
      <c r="IH43" s="318"/>
      <c r="II43" s="318"/>
      <c r="IJ43" s="318"/>
      <c r="IK43" s="318"/>
      <c r="IL43" s="318"/>
      <c r="IM43" s="318"/>
      <c r="IN43" s="318"/>
      <c r="IO43" s="318"/>
      <c r="IP43" s="318"/>
      <c r="IQ43" s="318"/>
      <c r="IR43" s="318"/>
      <c r="IS43" s="318"/>
      <c r="IT43" s="318"/>
      <c r="IU43" s="318"/>
      <c r="IV43" s="318"/>
      <c r="IW43" s="318"/>
      <c r="IX43" s="318"/>
      <c r="IY43" s="318"/>
      <c r="IZ43" s="318"/>
      <c r="JA43" s="318"/>
      <c r="JB43" s="318"/>
      <c r="JC43" s="318"/>
      <c r="JD43" s="318"/>
      <c r="JE43" s="318"/>
      <c r="JF43" s="318"/>
      <c r="JG43" s="318"/>
      <c r="JH43" s="318"/>
      <c r="JI43" s="318"/>
      <c r="JJ43" s="318"/>
      <c r="JK43" s="318"/>
      <c r="JL43" s="318"/>
      <c r="JM43" s="318"/>
      <c r="JN43" s="318"/>
      <c r="JO43" s="318"/>
      <c r="JP43" s="318"/>
      <c r="JQ43" s="318"/>
      <c r="JR43" s="318"/>
      <c r="JS43" s="318"/>
      <c r="JT43" s="318"/>
      <c r="JU43" s="318"/>
      <c r="JV43" s="318"/>
      <c r="JW43" s="318"/>
      <c r="JX43" s="318"/>
      <c r="JY43" s="318"/>
      <c r="JZ43" s="318"/>
      <c r="KA43" s="318"/>
      <c r="KB43" s="318"/>
      <c r="KC43" s="318"/>
      <c r="KD43" s="318"/>
      <c r="KE43" s="318"/>
      <c r="KF43" s="318"/>
      <c r="KG43" s="318"/>
      <c r="KH43" s="318"/>
      <c r="KI43" s="318"/>
      <c r="KJ43" s="318"/>
      <c r="KK43" s="318"/>
      <c r="KL43" s="318"/>
      <c r="KM43" s="318"/>
      <c r="KN43" s="318"/>
      <c r="KO43" s="318"/>
      <c r="KP43" s="318"/>
      <c r="KQ43" s="318"/>
      <c r="KR43" s="318"/>
      <c r="KS43" s="318"/>
      <c r="KT43" s="318"/>
      <c r="KU43" s="318"/>
      <c r="KV43" s="318"/>
      <c r="KW43" s="318"/>
      <c r="KX43" s="318"/>
      <c r="KY43" s="318"/>
      <c r="KZ43" s="318"/>
      <c r="LA43" s="318"/>
      <c r="LB43" s="318"/>
      <c r="LC43" s="318"/>
      <c r="LD43" s="318"/>
      <c r="LE43" s="318"/>
      <c r="LF43" s="318"/>
      <c r="LG43" s="318"/>
      <c r="LH43" s="318"/>
      <c r="LI43" s="318"/>
    </row>
    <row r="44" spans="1:321">
      <c r="B44" s="72" t="s">
        <v>94</v>
      </c>
      <c r="C44" s="72">
        <v>731</v>
      </c>
      <c r="D44" s="72">
        <v>7311</v>
      </c>
      <c r="E44" s="76" t="s">
        <v>103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82">
        <v>148151.22999999998</v>
      </c>
      <c r="DW44" s="282">
        <v>82290.95</v>
      </c>
      <c r="DX44" s="282">
        <v>119438.56999999999</v>
      </c>
      <c r="DY44" s="282">
        <v>103043.65999999999</v>
      </c>
      <c r="DZ44" s="312">
        <v>921596.33</v>
      </c>
      <c r="EA44" s="282">
        <v>565850.1</v>
      </c>
      <c r="EB44" s="282">
        <v>84480.12</v>
      </c>
      <c r="EC44" s="313">
        <v>79378.060000000012</v>
      </c>
      <c r="ED44" s="313">
        <v>134318.35</v>
      </c>
      <c r="EE44" s="313">
        <v>226256.22</v>
      </c>
      <c r="EF44" s="313">
        <v>783922.87</v>
      </c>
      <c r="EG44" s="313">
        <v>1034220.21</v>
      </c>
      <c r="EH44" s="316"/>
      <c r="EI44" s="316"/>
      <c r="EJ44" s="316"/>
      <c r="EK44" s="316"/>
      <c r="EL44" s="316"/>
      <c r="EM44" s="316"/>
      <c r="EN44" s="316"/>
      <c r="EO44" s="316"/>
      <c r="EP44" s="316"/>
      <c r="EQ44" s="316"/>
      <c r="ER44" s="316"/>
      <c r="ES44" s="316"/>
      <c r="ET44" s="351"/>
      <c r="EU44" s="351"/>
      <c r="EV44" s="351"/>
      <c r="EW44" s="351"/>
      <c r="EX44" s="351"/>
      <c r="EY44" s="351"/>
      <c r="EZ44" s="351"/>
      <c r="FA44" s="351"/>
      <c r="FB44" s="351"/>
      <c r="FC44" s="351"/>
      <c r="FD44" s="316"/>
      <c r="FE44" s="316"/>
      <c r="FF44" s="316"/>
      <c r="FG44" s="316"/>
      <c r="FH44" s="316"/>
      <c r="FI44" s="316"/>
      <c r="FJ44" s="316"/>
      <c r="FK44" s="316"/>
      <c r="FL44" s="369"/>
      <c r="FM44" s="316"/>
      <c r="FN44" s="316"/>
      <c r="FO44" s="316"/>
      <c r="FP44" s="316"/>
      <c r="FQ44" s="316"/>
      <c r="FR44" s="316"/>
      <c r="FS44" s="369"/>
      <c r="FT44" s="316"/>
      <c r="FU44" s="316"/>
      <c r="FV44" s="316"/>
      <c r="FW44" s="316"/>
      <c r="FX44" s="316"/>
      <c r="FY44" s="316"/>
      <c r="FZ44" s="316"/>
      <c r="GA44" s="316"/>
      <c r="GB44" s="316"/>
      <c r="GC44" s="316"/>
      <c r="GD44" s="316"/>
      <c r="GF44" s="316"/>
      <c r="GG44" s="316"/>
      <c r="GH44" s="316"/>
      <c r="GI44" s="316"/>
      <c r="GJ44" s="316"/>
      <c r="GK44" s="316"/>
      <c r="GL44" s="316"/>
      <c r="GM44" s="316"/>
      <c r="GN44" s="316"/>
      <c r="GO44" s="316"/>
      <c r="GP44" s="316"/>
      <c r="GQ44" s="316"/>
      <c r="GR44" s="316"/>
      <c r="GS44" s="316"/>
      <c r="GT44" s="316"/>
      <c r="GU44" s="316"/>
      <c r="GV44" s="316"/>
      <c r="GW44" s="316"/>
      <c r="GX44" s="316"/>
      <c r="GY44" s="316"/>
      <c r="GZ44" s="316"/>
      <c r="HA44" s="316"/>
      <c r="HB44" s="316"/>
      <c r="HC44" s="316"/>
      <c r="HD44" s="316"/>
      <c r="HE44" s="316"/>
      <c r="HF44" s="316"/>
      <c r="HG44" s="316"/>
      <c r="HH44" s="316"/>
      <c r="HI44" s="316"/>
      <c r="HJ44" s="316"/>
      <c r="HK44" s="316"/>
      <c r="HL44" s="316"/>
      <c r="HM44" s="316"/>
      <c r="HN44" s="316"/>
      <c r="HO44" s="316"/>
      <c r="HP44" s="316"/>
      <c r="HQ44" s="316"/>
      <c r="HR44" s="316"/>
      <c r="HS44" s="316"/>
      <c r="HT44" s="316"/>
      <c r="HU44" s="316"/>
      <c r="HV44" s="316"/>
      <c r="HW44" s="316"/>
      <c r="HX44" s="316"/>
      <c r="HY44" s="316"/>
      <c r="HZ44" s="316"/>
      <c r="IA44" s="316"/>
      <c r="IB44" s="316"/>
      <c r="IC44" s="316"/>
      <c r="ID44" s="316"/>
      <c r="IE44" s="316"/>
      <c r="IF44" s="316"/>
      <c r="IG44" s="316"/>
      <c r="IH44" s="316"/>
      <c r="II44" s="316"/>
      <c r="IJ44" s="316"/>
      <c r="IK44" s="316"/>
      <c r="IL44" s="316"/>
      <c r="IM44" s="316"/>
      <c r="IN44" s="316"/>
      <c r="IO44" s="316"/>
      <c r="IP44" s="316"/>
      <c r="IQ44" s="316"/>
      <c r="IR44" s="316"/>
      <c r="IS44" s="316"/>
      <c r="IT44" s="316"/>
      <c r="IU44" s="316"/>
      <c r="IV44" s="316"/>
      <c r="IW44" s="316"/>
      <c r="IX44" s="316"/>
      <c r="IY44" s="316"/>
      <c r="IZ44" s="316"/>
      <c r="JA44" s="316"/>
      <c r="JB44" s="316"/>
      <c r="JC44" s="316"/>
      <c r="JD44" s="316"/>
      <c r="JE44" s="316"/>
      <c r="JF44" s="316"/>
      <c r="JG44" s="316"/>
      <c r="JH44" s="316"/>
      <c r="JI44" s="316"/>
      <c r="JJ44" s="316"/>
      <c r="JK44" s="316"/>
      <c r="JL44" s="316"/>
      <c r="JM44" s="316"/>
      <c r="JN44" s="316"/>
      <c r="JO44" s="316"/>
      <c r="JP44" s="316"/>
      <c r="JQ44" s="316"/>
      <c r="JR44" s="316"/>
      <c r="JS44" s="316"/>
      <c r="JT44" s="316"/>
      <c r="JU44" s="316"/>
      <c r="JV44" s="316"/>
      <c r="JW44" s="316"/>
      <c r="JX44" s="316"/>
      <c r="JY44" s="316"/>
      <c r="JZ44" s="316"/>
      <c r="KA44" s="316"/>
      <c r="KB44" s="316"/>
      <c r="KC44" s="316"/>
      <c r="KD44" s="316"/>
      <c r="KE44" s="316"/>
      <c r="KF44" s="316"/>
      <c r="KG44" s="316"/>
      <c r="KH44" s="316"/>
      <c r="KI44" s="316"/>
      <c r="KJ44" s="316"/>
      <c r="KK44" s="316"/>
      <c r="KL44" s="316"/>
      <c r="KM44" s="316"/>
      <c r="KN44" s="316"/>
      <c r="KO44" s="316"/>
      <c r="KP44" s="316"/>
      <c r="KQ44" s="316"/>
      <c r="KR44" s="316"/>
      <c r="KS44" s="316"/>
      <c r="KT44" s="316"/>
      <c r="KU44" s="316"/>
      <c r="KV44" s="316"/>
      <c r="KW44" s="316"/>
      <c r="KX44" s="316"/>
      <c r="KY44" s="316"/>
      <c r="KZ44" s="316"/>
      <c r="LA44" s="316"/>
      <c r="LB44" s="316"/>
      <c r="LC44" s="316"/>
      <c r="LD44" s="316"/>
      <c r="LE44" s="316"/>
      <c r="LF44" s="316"/>
      <c r="LG44" s="316"/>
      <c r="LH44" s="316"/>
      <c r="LI44" s="316"/>
    </row>
    <row r="45" spans="1:321" ht="30">
      <c r="C45" s="72">
        <v>732</v>
      </c>
      <c r="D45" s="72">
        <v>7321</v>
      </c>
      <c r="E45" s="76" t="s">
        <v>105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82">
        <v>0</v>
      </c>
      <c r="DW45" s="282">
        <v>0</v>
      </c>
      <c r="DX45" s="282">
        <v>0</v>
      </c>
      <c r="DY45" s="282">
        <v>0</v>
      </c>
      <c r="EC45" s="313">
        <v>0</v>
      </c>
      <c r="ED45" s="313"/>
      <c r="EE45" s="313"/>
      <c r="EF45" s="313"/>
      <c r="EG45" s="313"/>
      <c r="EH45" s="316">
        <v>198902.46</v>
      </c>
      <c r="EI45" s="316">
        <v>1119540.18</v>
      </c>
      <c r="EJ45" s="316">
        <v>2133451.14</v>
      </c>
      <c r="EK45" s="316">
        <v>849572.77</v>
      </c>
      <c r="EL45" s="316">
        <v>1895943.06</v>
      </c>
      <c r="EM45" s="316">
        <v>1063223.94</v>
      </c>
      <c r="EN45" s="316">
        <v>2617220.7200000002</v>
      </c>
      <c r="EO45" s="316">
        <v>693924.15</v>
      </c>
      <c r="EP45" s="316">
        <v>1500964.26</v>
      </c>
      <c r="EQ45" s="316">
        <v>2652981.5699999998</v>
      </c>
      <c r="ER45" s="316">
        <v>2284497.5299999998</v>
      </c>
      <c r="ES45" s="316">
        <v>8271247.9800000004</v>
      </c>
      <c r="ET45" s="351"/>
      <c r="EU45" s="351"/>
      <c r="EV45" s="351"/>
      <c r="EW45" s="351"/>
      <c r="EX45" s="351"/>
      <c r="EY45" s="351"/>
      <c r="EZ45" s="351"/>
      <c r="FA45" s="351"/>
      <c r="FB45" s="351"/>
      <c r="FC45" s="351"/>
      <c r="FD45" s="316"/>
      <c r="FE45" s="316"/>
      <c r="FF45" s="316"/>
      <c r="FG45" s="316"/>
      <c r="FH45" s="316"/>
      <c r="FI45" s="316"/>
      <c r="FJ45" s="316"/>
      <c r="FK45" s="316"/>
      <c r="FL45" s="369"/>
      <c r="FM45" s="316"/>
      <c r="FN45" s="316"/>
      <c r="FO45" s="316"/>
      <c r="FP45" s="316"/>
      <c r="FQ45" s="316"/>
      <c r="FR45" s="316"/>
      <c r="FS45" s="369"/>
      <c r="FT45" s="316"/>
      <c r="FU45" s="316"/>
      <c r="FV45" s="316"/>
      <c r="FW45" s="316"/>
      <c r="FX45" s="316"/>
      <c r="FY45" s="316"/>
      <c r="FZ45" s="316"/>
      <c r="GA45" s="316"/>
      <c r="GB45" s="316"/>
      <c r="GC45" s="316"/>
      <c r="GD45" s="316"/>
      <c r="GF45" s="316"/>
      <c r="GG45" s="316"/>
      <c r="GH45" s="316"/>
      <c r="GI45" s="316"/>
      <c r="GJ45" s="316"/>
      <c r="GK45" s="316"/>
      <c r="GL45" s="316"/>
      <c r="GM45" s="316"/>
      <c r="GN45" s="316"/>
      <c r="GO45" s="316"/>
      <c r="GP45" s="316"/>
      <c r="GQ45" s="316"/>
      <c r="GR45" s="316"/>
      <c r="GS45" s="316"/>
      <c r="GT45" s="316"/>
      <c r="GU45" s="316"/>
      <c r="GV45" s="316"/>
      <c r="GW45" s="316"/>
      <c r="GX45" s="316"/>
      <c r="GY45" s="316"/>
      <c r="GZ45" s="316"/>
      <c r="HA45" s="316"/>
      <c r="HB45" s="316"/>
      <c r="HC45" s="316"/>
      <c r="HD45" s="316"/>
      <c r="HE45" s="316"/>
      <c r="HF45" s="316"/>
      <c r="HG45" s="316"/>
      <c r="HH45" s="316"/>
      <c r="HI45" s="316"/>
      <c r="HJ45" s="316"/>
      <c r="HK45" s="316"/>
      <c r="HL45" s="316"/>
      <c r="HM45" s="316"/>
      <c r="HN45" s="316"/>
      <c r="HO45" s="316"/>
      <c r="HP45" s="316"/>
      <c r="HQ45" s="316"/>
      <c r="HR45" s="316"/>
      <c r="HS45" s="316"/>
      <c r="HT45" s="316"/>
      <c r="HU45" s="316"/>
      <c r="HV45" s="316"/>
      <c r="HW45" s="316"/>
      <c r="HX45" s="316"/>
      <c r="HY45" s="316"/>
      <c r="HZ45" s="316"/>
      <c r="IA45" s="316"/>
      <c r="IB45" s="316"/>
      <c r="IC45" s="316"/>
      <c r="ID45" s="316"/>
      <c r="IE45" s="316"/>
      <c r="IF45" s="316"/>
      <c r="IG45" s="316"/>
      <c r="IH45" s="316"/>
      <c r="II45" s="316"/>
      <c r="IJ45" s="316"/>
      <c r="IK45" s="316"/>
      <c r="IL45" s="316"/>
      <c r="IM45" s="316"/>
      <c r="IN45" s="316"/>
      <c r="IO45" s="316"/>
      <c r="IP45" s="316"/>
      <c r="IQ45" s="316"/>
      <c r="IR45" s="316"/>
      <c r="IS45" s="316"/>
      <c r="IT45" s="316"/>
      <c r="IU45" s="316"/>
      <c r="IV45" s="316"/>
      <c r="IW45" s="316"/>
      <c r="IX45" s="316"/>
      <c r="IY45" s="316"/>
      <c r="IZ45" s="316"/>
      <c r="JA45" s="316"/>
      <c r="JB45" s="316"/>
      <c r="JC45" s="316"/>
      <c r="JD45" s="316"/>
      <c r="JE45" s="316"/>
      <c r="JF45" s="316"/>
      <c r="JG45" s="316"/>
      <c r="JH45" s="316"/>
      <c r="JI45" s="316"/>
      <c r="JJ45" s="316"/>
      <c r="JK45" s="316"/>
      <c r="JL45" s="316"/>
      <c r="JM45" s="316"/>
      <c r="JN45" s="316"/>
      <c r="JO45" s="316"/>
      <c r="JP45" s="316"/>
      <c r="JQ45" s="316"/>
      <c r="JR45" s="316"/>
      <c r="JS45" s="316"/>
      <c r="JT45" s="316"/>
      <c r="JU45" s="316"/>
      <c r="JV45" s="316"/>
      <c r="JW45" s="316"/>
      <c r="JX45" s="316"/>
      <c r="JY45" s="316"/>
      <c r="JZ45" s="316"/>
      <c r="KA45" s="316"/>
      <c r="KB45" s="316"/>
      <c r="KC45" s="316"/>
      <c r="KD45" s="316"/>
      <c r="KE45" s="316"/>
      <c r="KF45" s="316"/>
      <c r="KG45" s="316"/>
      <c r="KH45" s="316"/>
      <c r="KI45" s="316"/>
      <c r="KJ45" s="316"/>
      <c r="KK45" s="316"/>
      <c r="KL45" s="316"/>
      <c r="KM45" s="316"/>
      <c r="KN45" s="316"/>
      <c r="KO45" s="316"/>
      <c r="KP45" s="316"/>
      <c r="KQ45" s="316"/>
      <c r="KR45" s="316"/>
      <c r="KS45" s="316"/>
      <c r="KT45" s="316"/>
      <c r="KU45" s="316"/>
      <c r="KV45" s="316"/>
      <c r="KW45" s="316"/>
      <c r="KX45" s="316"/>
      <c r="KY45" s="316"/>
      <c r="KZ45" s="316"/>
      <c r="LA45" s="316"/>
      <c r="LB45" s="316"/>
      <c r="LC45" s="316"/>
      <c r="LD45" s="316"/>
      <c r="LE45" s="316"/>
      <c r="LF45" s="316"/>
      <c r="LG45" s="316"/>
      <c r="LH45" s="316"/>
      <c r="LI45" s="316"/>
    </row>
    <row r="46" spans="1:321" s="9" customFormat="1">
      <c r="A46" s="118"/>
      <c r="B46" s="118">
        <v>74</v>
      </c>
      <c r="C46" s="118" t="s">
        <v>94</v>
      </c>
      <c r="D46" s="118">
        <v>74</v>
      </c>
      <c r="E46" s="119" t="s">
        <v>107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7">+SUM(CY47:CY48)</f>
        <v>720536.12</v>
      </c>
      <c r="CZ46" s="121">
        <f t="shared" si="7"/>
        <v>173095.78</v>
      </c>
      <c r="DA46" s="121">
        <f t="shared" si="7"/>
        <v>636951.02</v>
      </c>
      <c r="DB46" s="121">
        <f t="shared" si="7"/>
        <v>295224.23</v>
      </c>
      <c r="DC46" s="121">
        <f t="shared" si="7"/>
        <v>145661.5</v>
      </c>
      <c r="DD46" s="121">
        <f t="shared" si="7"/>
        <v>289870.69</v>
      </c>
      <c r="DE46" s="121">
        <f t="shared" si="7"/>
        <v>331260.12</v>
      </c>
      <c r="DF46" s="121">
        <f t="shared" si="7"/>
        <v>407300.13</v>
      </c>
      <c r="DG46" s="121">
        <f t="shared" si="7"/>
        <v>306869.74</v>
      </c>
      <c r="DH46" s="121">
        <f t="shared" si="7"/>
        <v>983922.2</v>
      </c>
      <c r="DI46" s="122">
        <f t="shared" si="7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83">
        <v>180241.46</v>
      </c>
      <c r="DW46" s="283">
        <v>153797.54</v>
      </c>
      <c r="DX46" s="283">
        <v>730633.86</v>
      </c>
      <c r="DY46" s="283">
        <v>546087.31000000006</v>
      </c>
      <c r="DZ46" s="283">
        <v>968262.62</v>
      </c>
      <c r="EA46" s="283">
        <v>1146053.18</v>
      </c>
      <c r="EB46" s="283">
        <v>496128.69</v>
      </c>
      <c r="EC46" s="317">
        <v>612721</v>
      </c>
      <c r="ED46" s="317">
        <v>1394917.14</v>
      </c>
      <c r="EE46" s="317">
        <v>1316452.33</v>
      </c>
      <c r="EF46" s="317">
        <v>1562846.95</v>
      </c>
      <c r="EG46" s="317">
        <v>2485021.3199999998</v>
      </c>
      <c r="EH46" s="318"/>
      <c r="EI46" s="318"/>
      <c r="EJ46" s="318"/>
      <c r="EK46" s="318"/>
      <c r="EL46" s="318"/>
      <c r="EM46" s="318"/>
      <c r="EN46" s="318"/>
      <c r="EO46" s="318"/>
      <c r="EP46" s="318"/>
      <c r="EQ46" s="318"/>
      <c r="ER46" s="318"/>
      <c r="ES46" s="318"/>
      <c r="ET46" s="318">
        <v>1517510.59</v>
      </c>
      <c r="EU46" s="318">
        <v>776556.18</v>
      </c>
      <c r="EV46" s="318">
        <v>1210159.24</v>
      </c>
      <c r="EW46" s="318">
        <v>8493510.6400000006</v>
      </c>
      <c r="EX46" s="318">
        <v>1746477.29</v>
      </c>
      <c r="EY46" s="318">
        <v>1534287.36</v>
      </c>
      <c r="EZ46" s="318">
        <v>716886.96</v>
      </c>
      <c r="FA46" s="318">
        <v>259046.56</v>
      </c>
      <c r="FB46" s="318">
        <v>658145.13</v>
      </c>
      <c r="FC46" s="318">
        <v>1526648.73</v>
      </c>
      <c r="FD46" s="318">
        <v>4414865.1500000004</v>
      </c>
      <c r="FE46" s="318">
        <v>3855321.16</v>
      </c>
      <c r="FF46" s="318">
        <v>13526117.220000001</v>
      </c>
      <c r="FG46" s="318">
        <v>1000413.32</v>
      </c>
      <c r="FH46" s="318">
        <v>861265.77</v>
      </c>
      <c r="FI46" s="318">
        <v>627154.51</v>
      </c>
      <c r="FJ46" s="318">
        <v>1388870.5</v>
      </c>
      <c r="FK46" s="318">
        <v>827810.06</v>
      </c>
      <c r="FL46" s="370">
        <v>1651160.65</v>
      </c>
      <c r="FM46" s="318">
        <v>1596012.32</v>
      </c>
      <c r="FN46" s="318">
        <v>1508235.56</v>
      </c>
      <c r="FO46" s="318">
        <v>1944741.98</v>
      </c>
      <c r="FP46" s="318">
        <v>9471069</v>
      </c>
      <c r="FQ46" s="318">
        <v>3964637.48</v>
      </c>
      <c r="FR46" s="318">
        <v>754264.83</v>
      </c>
      <c r="FS46" s="370">
        <v>1636489.54</v>
      </c>
      <c r="FT46" s="318"/>
      <c r="FU46" s="318"/>
      <c r="FV46" s="318"/>
      <c r="FW46" s="318"/>
      <c r="FX46" s="318"/>
      <c r="FY46" s="318"/>
      <c r="FZ46" s="318"/>
      <c r="GA46" s="318"/>
      <c r="GB46" s="318"/>
      <c r="GC46" s="318"/>
      <c r="GD46" s="318"/>
      <c r="GE46" s="370"/>
      <c r="GF46" s="318"/>
      <c r="GG46" s="318"/>
      <c r="GH46" s="318"/>
      <c r="GI46" s="318"/>
      <c r="GJ46" s="318"/>
      <c r="GK46" s="318"/>
      <c r="GL46" s="318"/>
      <c r="GM46" s="318"/>
      <c r="GN46" s="318"/>
      <c r="GO46" s="318"/>
      <c r="GP46" s="318"/>
      <c r="GQ46" s="318"/>
      <c r="GR46" s="318"/>
      <c r="GS46" s="318"/>
      <c r="GT46" s="318"/>
      <c r="GU46" s="318"/>
      <c r="GV46" s="318"/>
      <c r="GW46" s="318"/>
      <c r="GX46" s="318"/>
      <c r="GY46" s="318"/>
      <c r="GZ46" s="318"/>
      <c r="HA46" s="318"/>
      <c r="HB46" s="318"/>
      <c r="HC46" s="318"/>
      <c r="HD46" s="318"/>
      <c r="HE46" s="318"/>
      <c r="HF46" s="318"/>
      <c r="HG46" s="318"/>
      <c r="HH46" s="318"/>
      <c r="HI46" s="318"/>
      <c r="HJ46" s="318"/>
      <c r="HK46" s="318"/>
      <c r="HL46" s="318"/>
      <c r="HM46" s="318"/>
      <c r="HN46" s="318"/>
      <c r="HO46" s="318"/>
      <c r="HP46" s="318"/>
      <c r="HQ46" s="318"/>
      <c r="HR46" s="318"/>
      <c r="HS46" s="318"/>
      <c r="HT46" s="318"/>
      <c r="HU46" s="318"/>
      <c r="HV46" s="318"/>
      <c r="HW46" s="318"/>
      <c r="HX46" s="318"/>
      <c r="HY46" s="318"/>
      <c r="HZ46" s="318"/>
      <c r="IA46" s="318"/>
      <c r="IB46" s="318"/>
      <c r="IC46" s="318"/>
      <c r="ID46" s="318"/>
      <c r="IE46" s="318"/>
      <c r="IF46" s="318"/>
      <c r="IG46" s="318"/>
      <c r="IH46" s="318"/>
      <c r="II46" s="318"/>
      <c r="IJ46" s="318"/>
      <c r="IK46" s="318"/>
      <c r="IL46" s="318"/>
      <c r="IM46" s="318"/>
      <c r="IN46" s="318"/>
      <c r="IO46" s="318"/>
      <c r="IP46" s="318"/>
      <c r="IQ46" s="318"/>
      <c r="IR46" s="318"/>
      <c r="IS46" s="318"/>
      <c r="IT46" s="318"/>
      <c r="IU46" s="318"/>
      <c r="IV46" s="318"/>
      <c r="IW46" s="318"/>
      <c r="IX46" s="318"/>
      <c r="IY46" s="318"/>
      <c r="IZ46" s="318"/>
      <c r="JA46" s="318"/>
      <c r="JB46" s="318"/>
      <c r="JC46" s="318"/>
      <c r="JD46" s="318"/>
      <c r="JE46" s="318"/>
      <c r="JF46" s="318"/>
      <c r="JG46" s="318"/>
      <c r="JH46" s="318"/>
      <c r="JI46" s="318"/>
      <c r="JJ46" s="318"/>
      <c r="JK46" s="318"/>
      <c r="JL46" s="318"/>
      <c r="JM46" s="318"/>
      <c r="JN46" s="318"/>
      <c r="JO46" s="318"/>
      <c r="JP46" s="318"/>
      <c r="JQ46" s="318"/>
      <c r="JR46" s="318"/>
      <c r="JS46" s="318"/>
      <c r="JT46" s="318"/>
      <c r="JU46" s="318"/>
      <c r="JV46" s="318"/>
      <c r="JW46" s="318"/>
      <c r="JX46" s="318"/>
      <c r="JY46" s="318"/>
      <c r="JZ46" s="318"/>
      <c r="KA46" s="318"/>
      <c r="KB46" s="318"/>
      <c r="KC46" s="318"/>
      <c r="KD46" s="318"/>
      <c r="KE46" s="318"/>
      <c r="KF46" s="318"/>
      <c r="KG46" s="318"/>
      <c r="KH46" s="318"/>
      <c r="KI46" s="318"/>
      <c r="KJ46" s="318"/>
      <c r="KK46" s="318"/>
      <c r="KL46" s="318"/>
      <c r="KM46" s="318"/>
      <c r="KN46" s="318"/>
      <c r="KO46" s="318"/>
      <c r="KP46" s="318"/>
      <c r="KQ46" s="318"/>
      <c r="KR46" s="318"/>
      <c r="KS46" s="318"/>
      <c r="KT46" s="318"/>
      <c r="KU46" s="318"/>
      <c r="KV46" s="318"/>
      <c r="KW46" s="318"/>
      <c r="KX46" s="318"/>
      <c r="KY46" s="318"/>
      <c r="KZ46" s="318"/>
      <c r="LA46" s="318"/>
      <c r="LB46" s="318"/>
      <c r="LC46" s="318"/>
      <c r="LD46" s="318"/>
      <c r="LE46" s="318"/>
      <c r="LF46" s="318"/>
      <c r="LG46" s="318"/>
      <c r="LH46" s="318"/>
      <c r="LI46" s="318"/>
    </row>
    <row r="47" spans="1:321">
      <c r="C47" s="72">
        <v>741</v>
      </c>
      <c r="D47" s="72">
        <v>7411</v>
      </c>
      <c r="E47" s="76" t="s">
        <v>109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82">
        <v>196891.75999999998</v>
      </c>
      <c r="DW47" s="282">
        <v>153797.54</v>
      </c>
      <c r="DX47" s="282">
        <v>730633.8600000001</v>
      </c>
      <c r="DY47" s="282">
        <v>546087.31000000006</v>
      </c>
      <c r="DZ47" s="282">
        <v>968262.62</v>
      </c>
      <c r="EA47" s="282">
        <v>1146053.18</v>
      </c>
      <c r="EB47" s="282">
        <v>496128.69</v>
      </c>
      <c r="EC47" s="313">
        <v>612720.99999999988</v>
      </c>
      <c r="ED47" s="313">
        <v>1394917.14</v>
      </c>
      <c r="EE47" s="313">
        <v>1303452.33</v>
      </c>
      <c r="EF47" s="313">
        <v>1562846.95</v>
      </c>
      <c r="EG47" s="313">
        <v>2483747.6800000002</v>
      </c>
      <c r="EH47" s="316"/>
      <c r="EI47" s="316"/>
      <c r="EJ47" s="316"/>
      <c r="EK47" s="316"/>
      <c r="EL47" s="316"/>
      <c r="EM47" s="316"/>
      <c r="EN47" s="316"/>
      <c r="EO47" s="316"/>
      <c r="EP47" s="316"/>
      <c r="EQ47" s="316"/>
      <c r="ER47" s="316"/>
      <c r="ES47" s="316"/>
      <c r="ET47" s="351"/>
      <c r="EU47" s="351"/>
      <c r="EV47" s="351"/>
      <c r="EW47" s="351"/>
      <c r="EX47" s="351"/>
      <c r="EY47" s="351"/>
      <c r="EZ47" s="351"/>
      <c r="FA47" s="351"/>
      <c r="FB47" s="351"/>
      <c r="FC47" s="351"/>
      <c r="FD47" s="316"/>
      <c r="FE47" s="316"/>
      <c r="FF47" s="316"/>
      <c r="FG47" s="316"/>
      <c r="FH47" s="316"/>
      <c r="FI47" s="316"/>
      <c r="FJ47" s="316"/>
      <c r="FK47" s="316"/>
      <c r="FL47" s="369"/>
      <c r="FM47" s="316"/>
      <c r="FN47" s="316"/>
      <c r="FO47" s="316"/>
      <c r="FP47" s="316"/>
      <c r="FQ47" s="316"/>
      <c r="FR47" s="316"/>
      <c r="FS47" s="369"/>
      <c r="FT47" s="316"/>
      <c r="FU47" s="316"/>
      <c r="FV47" s="316"/>
      <c r="FW47" s="316"/>
      <c r="FX47" s="316"/>
      <c r="FY47" s="316"/>
      <c r="FZ47" s="316"/>
      <c r="GA47" s="316"/>
      <c r="GB47" s="316"/>
      <c r="GC47" s="316"/>
      <c r="GD47" s="316"/>
      <c r="GF47" s="316"/>
      <c r="GG47" s="316"/>
      <c r="GH47" s="316"/>
      <c r="GI47" s="316"/>
      <c r="GJ47" s="316"/>
      <c r="GK47" s="316"/>
      <c r="GL47" s="316"/>
      <c r="GM47" s="316"/>
      <c r="GN47" s="316"/>
      <c r="GO47" s="316"/>
      <c r="GP47" s="316"/>
      <c r="GQ47" s="316"/>
      <c r="GR47" s="316"/>
      <c r="GS47" s="316"/>
      <c r="GT47" s="316"/>
      <c r="GU47" s="316"/>
      <c r="GV47" s="316"/>
      <c r="GW47" s="316"/>
      <c r="GX47" s="316"/>
      <c r="GY47" s="316"/>
      <c r="GZ47" s="316"/>
      <c r="HA47" s="316"/>
      <c r="HB47" s="316"/>
      <c r="HC47" s="316"/>
      <c r="HD47" s="316"/>
      <c r="HE47" s="316"/>
      <c r="HF47" s="316"/>
      <c r="HG47" s="316"/>
      <c r="HH47" s="316"/>
      <c r="HI47" s="316"/>
      <c r="HJ47" s="316"/>
      <c r="HK47" s="316"/>
      <c r="HL47" s="316"/>
      <c r="HM47" s="316"/>
      <c r="HN47" s="316"/>
      <c r="HO47" s="316"/>
      <c r="HP47" s="316"/>
      <c r="HQ47" s="316"/>
      <c r="HR47" s="316"/>
      <c r="HS47" s="316"/>
      <c r="HT47" s="316"/>
      <c r="HU47" s="316"/>
      <c r="HV47" s="316"/>
      <c r="HW47" s="316"/>
      <c r="HX47" s="316"/>
      <c r="HY47" s="316"/>
      <c r="HZ47" s="316"/>
      <c r="IA47" s="316"/>
      <c r="IB47" s="316"/>
      <c r="IC47" s="316"/>
      <c r="ID47" s="316"/>
      <c r="IE47" s="316"/>
      <c r="IF47" s="316"/>
      <c r="IG47" s="316"/>
      <c r="IH47" s="316"/>
      <c r="II47" s="316"/>
      <c r="IJ47" s="316"/>
      <c r="IK47" s="316"/>
      <c r="IL47" s="316"/>
      <c r="IM47" s="316"/>
      <c r="IN47" s="316"/>
      <c r="IO47" s="316"/>
      <c r="IP47" s="316"/>
      <c r="IQ47" s="316"/>
      <c r="IR47" s="316"/>
      <c r="IS47" s="316"/>
      <c r="IT47" s="316"/>
      <c r="IU47" s="316"/>
      <c r="IV47" s="316"/>
      <c r="IW47" s="316"/>
      <c r="IX47" s="316"/>
      <c r="IY47" s="316"/>
      <c r="IZ47" s="316"/>
      <c r="JA47" s="316"/>
      <c r="JB47" s="316"/>
      <c r="JC47" s="316"/>
      <c r="JD47" s="316"/>
      <c r="JE47" s="316"/>
      <c r="JF47" s="316"/>
      <c r="JG47" s="316"/>
      <c r="JH47" s="316"/>
      <c r="JI47" s="316"/>
      <c r="JJ47" s="316"/>
      <c r="JK47" s="316"/>
      <c r="JL47" s="316"/>
      <c r="JM47" s="316"/>
      <c r="JN47" s="316"/>
      <c r="JO47" s="316"/>
      <c r="JP47" s="316"/>
      <c r="JQ47" s="316"/>
      <c r="JR47" s="316"/>
      <c r="JS47" s="316"/>
      <c r="JT47" s="316"/>
      <c r="JU47" s="316"/>
      <c r="JV47" s="316"/>
      <c r="JW47" s="316"/>
      <c r="JX47" s="316"/>
      <c r="JY47" s="316"/>
      <c r="JZ47" s="316"/>
      <c r="KA47" s="316"/>
      <c r="KB47" s="316"/>
      <c r="KC47" s="316"/>
      <c r="KD47" s="316"/>
      <c r="KE47" s="316"/>
      <c r="KF47" s="316"/>
      <c r="KG47" s="316"/>
      <c r="KH47" s="316"/>
      <c r="KI47" s="316"/>
      <c r="KJ47" s="316"/>
      <c r="KK47" s="316"/>
      <c r="KL47" s="316"/>
      <c r="KM47" s="316"/>
      <c r="KN47" s="316"/>
      <c r="KO47" s="316"/>
      <c r="KP47" s="316"/>
      <c r="KQ47" s="316"/>
      <c r="KR47" s="316"/>
      <c r="KS47" s="316"/>
      <c r="KT47" s="316"/>
      <c r="KU47" s="316"/>
      <c r="KV47" s="316"/>
      <c r="KW47" s="316"/>
      <c r="KX47" s="316"/>
      <c r="KY47" s="316"/>
      <c r="KZ47" s="316"/>
      <c r="LA47" s="316"/>
      <c r="LB47" s="316"/>
      <c r="LC47" s="316"/>
      <c r="LD47" s="316"/>
      <c r="LE47" s="316"/>
      <c r="LF47" s="316"/>
      <c r="LG47" s="316"/>
      <c r="LH47" s="316"/>
      <c r="LI47" s="316"/>
    </row>
    <row r="48" spans="1:321">
      <c r="C48" s="72">
        <v>742</v>
      </c>
      <c r="D48" s="72">
        <v>7421</v>
      </c>
      <c r="E48" s="76" t="s">
        <v>111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82">
        <v>0</v>
      </c>
      <c r="DW48" s="282">
        <v>0</v>
      </c>
      <c r="DX48" s="282">
        <v>0</v>
      </c>
      <c r="DY48" s="282">
        <v>0</v>
      </c>
      <c r="EC48" s="313">
        <v>0</v>
      </c>
      <c r="ED48" s="313"/>
      <c r="EE48" s="322"/>
      <c r="EF48" s="313"/>
      <c r="EG48" s="313"/>
      <c r="EH48" s="316">
        <v>335235.24</v>
      </c>
      <c r="EI48" s="316">
        <v>23071904.219999999</v>
      </c>
      <c r="EJ48" s="316">
        <v>59275742.969999999</v>
      </c>
      <c r="EK48" s="316">
        <v>28598295.489999998</v>
      </c>
      <c r="EL48" s="316">
        <v>259019.66</v>
      </c>
      <c r="EM48" s="316">
        <v>29146143.309999999</v>
      </c>
      <c r="EN48" s="316">
        <v>25183759.27</v>
      </c>
      <c r="EO48" s="316">
        <v>76253335.569999993</v>
      </c>
      <c r="EP48" s="316">
        <v>43020325.210000001</v>
      </c>
      <c r="EQ48" s="316">
        <v>20632990.120000001</v>
      </c>
      <c r="ER48" s="316">
        <v>28222092.870000001</v>
      </c>
      <c r="ES48" s="316">
        <v>127429947.7</v>
      </c>
      <c r="ET48" s="351"/>
      <c r="EU48" s="351"/>
      <c r="EV48" s="351"/>
      <c r="EW48" s="351"/>
      <c r="EX48" s="351"/>
      <c r="EY48" s="351"/>
      <c r="EZ48" s="351"/>
      <c r="FA48" s="351"/>
      <c r="FB48" s="351"/>
      <c r="FC48" s="351"/>
      <c r="FD48" s="316"/>
      <c r="FE48" s="316"/>
      <c r="FF48" s="316"/>
      <c r="FG48" s="316"/>
      <c r="FH48" s="316"/>
      <c r="FI48" s="316"/>
      <c r="FJ48" s="316"/>
      <c r="FK48" s="316"/>
      <c r="FL48" s="369"/>
      <c r="FM48" s="316"/>
      <c r="FN48" s="316"/>
      <c r="FO48" s="316"/>
      <c r="FP48" s="316"/>
      <c r="FQ48" s="316"/>
      <c r="FR48" s="316"/>
      <c r="FS48" s="369"/>
      <c r="FT48" s="316"/>
      <c r="FU48" s="316"/>
      <c r="FV48" s="316"/>
      <c r="FW48" s="316"/>
      <c r="FX48" s="316"/>
      <c r="FY48" s="316"/>
      <c r="FZ48" s="316"/>
      <c r="GA48" s="316"/>
      <c r="GB48" s="316"/>
      <c r="GC48" s="316"/>
      <c r="GD48" s="316"/>
      <c r="GF48" s="316"/>
      <c r="GG48" s="316"/>
      <c r="GH48" s="316"/>
      <c r="GI48" s="316"/>
      <c r="GJ48" s="316"/>
      <c r="GK48" s="316"/>
      <c r="GL48" s="316"/>
      <c r="GM48" s="316"/>
      <c r="GN48" s="316"/>
      <c r="GO48" s="316"/>
      <c r="GP48" s="316"/>
      <c r="GQ48" s="316"/>
      <c r="GR48" s="316"/>
      <c r="GS48" s="316"/>
      <c r="GT48" s="316"/>
      <c r="GU48" s="316"/>
      <c r="GV48" s="316"/>
      <c r="GW48" s="316"/>
      <c r="GX48" s="316"/>
      <c r="GY48" s="316"/>
      <c r="GZ48" s="316"/>
      <c r="HA48" s="316"/>
      <c r="HB48" s="316"/>
      <c r="HC48" s="316"/>
      <c r="HD48" s="316"/>
      <c r="HE48" s="316"/>
      <c r="HF48" s="316"/>
      <c r="HG48" s="316"/>
      <c r="HH48" s="316"/>
      <c r="HI48" s="316"/>
      <c r="HJ48" s="316"/>
      <c r="HK48" s="316"/>
      <c r="HL48" s="316"/>
      <c r="HM48" s="316"/>
      <c r="HN48" s="316"/>
      <c r="HO48" s="316"/>
      <c r="HP48" s="316"/>
      <c r="HQ48" s="316"/>
      <c r="HR48" s="316"/>
      <c r="HS48" s="316"/>
      <c r="HT48" s="316"/>
      <c r="HU48" s="316"/>
      <c r="HV48" s="316"/>
      <c r="HW48" s="316"/>
      <c r="HX48" s="316"/>
      <c r="HY48" s="316"/>
      <c r="HZ48" s="316"/>
      <c r="IA48" s="316"/>
      <c r="IB48" s="316"/>
      <c r="IC48" s="316"/>
      <c r="ID48" s="316"/>
      <c r="IE48" s="316"/>
      <c r="IF48" s="316"/>
      <c r="IG48" s="316"/>
      <c r="IH48" s="316"/>
      <c r="II48" s="316"/>
      <c r="IJ48" s="316"/>
      <c r="IK48" s="316"/>
      <c r="IL48" s="316"/>
      <c r="IM48" s="316"/>
      <c r="IN48" s="316"/>
      <c r="IO48" s="316"/>
      <c r="IP48" s="316"/>
      <c r="IQ48" s="316"/>
      <c r="IR48" s="316"/>
      <c r="IS48" s="316"/>
      <c r="IT48" s="316"/>
      <c r="IU48" s="316"/>
      <c r="IV48" s="316"/>
      <c r="IW48" s="316"/>
      <c r="IX48" s="316"/>
      <c r="IY48" s="316"/>
      <c r="IZ48" s="316"/>
      <c r="JA48" s="316"/>
      <c r="JB48" s="316"/>
      <c r="JC48" s="316"/>
      <c r="JD48" s="316"/>
      <c r="JE48" s="316"/>
      <c r="JF48" s="316"/>
      <c r="JG48" s="316"/>
      <c r="JH48" s="316"/>
      <c r="JI48" s="316"/>
      <c r="JJ48" s="316"/>
      <c r="JK48" s="316"/>
      <c r="JL48" s="316"/>
      <c r="JM48" s="316"/>
      <c r="JN48" s="316"/>
      <c r="JO48" s="316"/>
      <c r="JP48" s="316"/>
      <c r="JQ48" s="316"/>
      <c r="JR48" s="316"/>
      <c r="JS48" s="316"/>
      <c r="JT48" s="316"/>
      <c r="JU48" s="316"/>
      <c r="JV48" s="316"/>
      <c r="JW48" s="316"/>
      <c r="JX48" s="316"/>
      <c r="JY48" s="316"/>
      <c r="JZ48" s="316"/>
      <c r="KA48" s="316"/>
      <c r="KB48" s="316"/>
      <c r="KC48" s="316"/>
      <c r="KD48" s="316"/>
      <c r="KE48" s="316"/>
      <c r="KF48" s="316"/>
      <c r="KG48" s="316"/>
      <c r="KH48" s="316"/>
      <c r="KI48" s="316"/>
      <c r="KJ48" s="316"/>
      <c r="KK48" s="316"/>
      <c r="KL48" s="316"/>
      <c r="KM48" s="316"/>
      <c r="KN48" s="316"/>
      <c r="KO48" s="316"/>
      <c r="KP48" s="316"/>
      <c r="KQ48" s="316"/>
      <c r="KR48" s="316"/>
      <c r="KS48" s="316"/>
      <c r="KT48" s="316"/>
      <c r="KU48" s="316"/>
      <c r="KV48" s="316"/>
      <c r="KW48" s="316"/>
      <c r="KX48" s="316"/>
      <c r="KY48" s="316"/>
      <c r="KZ48" s="316"/>
      <c r="LA48" s="316"/>
      <c r="LB48" s="316"/>
      <c r="LC48" s="316"/>
      <c r="LD48" s="316"/>
      <c r="LE48" s="316"/>
      <c r="LF48" s="316"/>
      <c r="LG48" s="316"/>
      <c r="LH48" s="316"/>
      <c r="LI48" s="316"/>
    </row>
    <row r="49" spans="1:321" s="9" customFormat="1">
      <c r="A49" s="118"/>
      <c r="B49" s="118">
        <v>75</v>
      </c>
      <c r="C49" s="118"/>
      <c r="D49" s="118">
        <v>75</v>
      </c>
      <c r="E49" s="119" t="s">
        <v>113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8">+CY50</f>
        <v>43700264.219999999</v>
      </c>
      <c r="CZ49" s="121">
        <f t="shared" si="8"/>
        <v>83407940.25</v>
      </c>
      <c r="DA49" s="121">
        <f t="shared" si="8"/>
        <v>32989063.890000001</v>
      </c>
      <c r="DB49" s="121">
        <f t="shared" si="8"/>
        <v>280177927.55000001</v>
      </c>
      <c r="DC49" s="121">
        <f t="shared" si="8"/>
        <v>524720.3600000001</v>
      </c>
      <c r="DD49" s="121">
        <f t="shared" si="8"/>
        <v>15730778.189999999</v>
      </c>
      <c r="DE49" s="121">
        <f t="shared" si="8"/>
        <v>41036448.079999998</v>
      </c>
      <c r="DF49" s="121">
        <f t="shared" si="8"/>
        <v>15186675.5</v>
      </c>
      <c r="DG49" s="121">
        <f t="shared" si="8"/>
        <v>4181439.2199999997</v>
      </c>
      <c r="DH49" s="121">
        <f t="shared" si="8"/>
        <v>3184747.73</v>
      </c>
      <c r="DI49" s="122">
        <f t="shared" si="8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83">
        <v>329543.97999999992</v>
      </c>
      <c r="DW49" s="283">
        <v>1028135.44</v>
      </c>
      <c r="DX49" s="283">
        <v>305578933.99000001</v>
      </c>
      <c r="DY49" s="283">
        <v>611208.73999999987</v>
      </c>
      <c r="DZ49" s="283">
        <v>680920.61</v>
      </c>
      <c r="EA49" s="283">
        <v>10805822.66</v>
      </c>
      <c r="EB49" s="283">
        <v>10466614.34</v>
      </c>
      <c r="EC49" s="317">
        <v>319243.06000000006</v>
      </c>
      <c r="ED49" s="317">
        <v>584698.59</v>
      </c>
      <c r="EE49" s="324">
        <v>713462.32</v>
      </c>
      <c r="EF49" s="317">
        <v>82530376.260000005</v>
      </c>
      <c r="EG49" s="317">
        <v>28136840.120000001</v>
      </c>
      <c r="EH49" s="318"/>
      <c r="EI49" s="318">
        <v>23071904.219999999</v>
      </c>
      <c r="EJ49" s="318">
        <v>59275742.969999999</v>
      </c>
      <c r="EK49" s="318">
        <v>28598295.489999998</v>
      </c>
      <c r="EL49" s="318">
        <v>259019.66</v>
      </c>
      <c r="EM49" s="318">
        <v>29146143.309999999</v>
      </c>
      <c r="EN49" s="318">
        <v>25183759.27</v>
      </c>
      <c r="EO49" s="318">
        <v>76253335.569999993</v>
      </c>
      <c r="EP49" s="318">
        <v>43020325.210000001</v>
      </c>
      <c r="EQ49" s="318"/>
      <c r="ER49" s="318"/>
      <c r="ES49" s="318"/>
      <c r="ET49" s="318">
        <v>24756264.800000001</v>
      </c>
      <c r="EU49" s="318">
        <v>75548588.189999998</v>
      </c>
      <c r="EV49" s="318">
        <v>25944700.27</v>
      </c>
      <c r="EW49" s="318">
        <v>125398354.06999999</v>
      </c>
      <c r="EX49" s="318">
        <v>7673073.0999999996</v>
      </c>
      <c r="EY49" s="318">
        <v>16114636.85</v>
      </c>
      <c r="EZ49" s="318">
        <v>21115189.899999999</v>
      </c>
      <c r="FA49" s="318">
        <v>59204639.390000001</v>
      </c>
      <c r="FB49" s="318">
        <v>16543113.73</v>
      </c>
      <c r="FC49" s="318">
        <v>18813731.219999999</v>
      </c>
      <c r="FD49" s="318">
        <v>38823788.329999998</v>
      </c>
      <c r="FE49" s="318">
        <v>23679982.34</v>
      </c>
      <c r="FF49" s="318"/>
      <c r="FG49" s="318"/>
      <c r="FH49" s="318"/>
      <c r="FI49" s="318"/>
      <c r="FJ49" s="318"/>
      <c r="FK49" s="318">
        <v>8784836.1999999993</v>
      </c>
      <c r="FL49" s="370"/>
      <c r="FM49" s="318"/>
      <c r="FN49" s="318">
        <v>1935839.29</v>
      </c>
      <c r="FO49" s="318">
        <v>494215367.44</v>
      </c>
      <c r="FP49" s="318">
        <v>57124902.299999997</v>
      </c>
      <c r="FQ49" s="318">
        <v>47594759.329999998</v>
      </c>
      <c r="FR49" s="318"/>
      <c r="FS49" s="370"/>
      <c r="FT49" s="318"/>
      <c r="FU49" s="318"/>
      <c r="FV49" s="318"/>
      <c r="FW49" s="318"/>
      <c r="FX49" s="318"/>
      <c r="FY49" s="318"/>
      <c r="FZ49" s="318"/>
      <c r="GA49" s="318"/>
      <c r="GB49" s="318"/>
      <c r="GC49" s="318"/>
      <c r="GD49" s="318"/>
      <c r="GE49" s="370"/>
      <c r="GF49" s="318"/>
      <c r="GG49" s="318"/>
      <c r="GH49" s="318"/>
      <c r="GI49" s="318"/>
      <c r="GJ49" s="318"/>
      <c r="GK49" s="318"/>
      <c r="GL49" s="318"/>
      <c r="GM49" s="318"/>
      <c r="GN49" s="318"/>
      <c r="GO49" s="318"/>
      <c r="GP49" s="318"/>
      <c r="GQ49" s="318"/>
      <c r="GR49" s="318"/>
      <c r="GS49" s="318"/>
      <c r="GT49" s="318"/>
      <c r="GU49" s="318"/>
      <c r="GV49" s="318"/>
      <c r="GW49" s="318"/>
      <c r="GX49" s="318"/>
      <c r="GY49" s="318"/>
      <c r="GZ49" s="318"/>
      <c r="HA49" s="318"/>
      <c r="HB49" s="318"/>
      <c r="HC49" s="318"/>
      <c r="HD49" s="318"/>
      <c r="HE49" s="318"/>
      <c r="HF49" s="318"/>
      <c r="HG49" s="318"/>
      <c r="HH49" s="318"/>
      <c r="HI49" s="318"/>
      <c r="HJ49" s="318"/>
      <c r="HK49" s="318"/>
      <c r="HL49" s="318"/>
      <c r="HM49" s="318"/>
      <c r="HN49" s="318"/>
      <c r="HO49" s="318"/>
      <c r="HP49" s="318"/>
      <c r="HQ49" s="318"/>
      <c r="HR49" s="318"/>
      <c r="HS49" s="318"/>
      <c r="HT49" s="318"/>
      <c r="HU49" s="318"/>
      <c r="HV49" s="318"/>
      <c r="HW49" s="318"/>
      <c r="HX49" s="318"/>
      <c r="HY49" s="318"/>
      <c r="HZ49" s="318"/>
      <c r="IA49" s="318"/>
      <c r="IB49" s="318"/>
      <c r="IC49" s="318"/>
      <c r="ID49" s="318"/>
      <c r="IE49" s="318"/>
      <c r="IF49" s="318"/>
      <c r="IG49" s="318"/>
      <c r="IH49" s="318"/>
      <c r="II49" s="318"/>
      <c r="IJ49" s="318"/>
      <c r="IK49" s="318"/>
      <c r="IL49" s="318"/>
      <c r="IM49" s="318"/>
      <c r="IN49" s="318"/>
      <c r="IO49" s="318"/>
      <c r="IP49" s="318"/>
      <c r="IQ49" s="318"/>
      <c r="IR49" s="318"/>
      <c r="IS49" s="318"/>
      <c r="IT49" s="318"/>
      <c r="IU49" s="318"/>
      <c r="IV49" s="318"/>
      <c r="IW49" s="318"/>
      <c r="IX49" s="318"/>
      <c r="IY49" s="318"/>
      <c r="IZ49" s="318"/>
      <c r="JA49" s="318"/>
      <c r="JB49" s="318"/>
      <c r="JC49" s="318"/>
      <c r="JD49" s="318"/>
      <c r="JE49" s="318"/>
      <c r="JF49" s="318"/>
      <c r="JG49" s="318"/>
      <c r="JH49" s="318"/>
      <c r="JI49" s="318"/>
      <c r="JJ49" s="318"/>
      <c r="JK49" s="318"/>
      <c r="JL49" s="318"/>
      <c r="JM49" s="318"/>
      <c r="JN49" s="318"/>
      <c r="JO49" s="318"/>
      <c r="JP49" s="318"/>
      <c r="JQ49" s="318"/>
      <c r="JR49" s="318"/>
      <c r="JS49" s="318"/>
      <c r="JT49" s="318"/>
      <c r="JU49" s="318"/>
      <c r="JV49" s="318"/>
      <c r="JW49" s="318"/>
      <c r="JX49" s="318"/>
      <c r="JY49" s="318"/>
      <c r="JZ49" s="318"/>
      <c r="KA49" s="318"/>
      <c r="KB49" s="318"/>
      <c r="KC49" s="318"/>
      <c r="KD49" s="318"/>
      <c r="KE49" s="318"/>
      <c r="KF49" s="318"/>
      <c r="KG49" s="318"/>
      <c r="KH49" s="318"/>
      <c r="KI49" s="318"/>
      <c r="KJ49" s="318"/>
      <c r="KK49" s="318"/>
      <c r="KL49" s="318"/>
      <c r="KM49" s="318"/>
      <c r="KN49" s="318"/>
      <c r="KO49" s="318"/>
      <c r="KP49" s="318"/>
      <c r="KQ49" s="318"/>
      <c r="KR49" s="318"/>
      <c r="KS49" s="318"/>
      <c r="KT49" s="318"/>
      <c r="KU49" s="318"/>
      <c r="KV49" s="318"/>
      <c r="KW49" s="318"/>
      <c r="KX49" s="318"/>
      <c r="KY49" s="318"/>
      <c r="KZ49" s="318"/>
      <c r="LA49" s="318"/>
      <c r="LB49" s="318"/>
      <c r="LC49" s="318"/>
      <c r="LD49" s="318"/>
      <c r="LE49" s="318"/>
      <c r="LF49" s="318"/>
      <c r="LG49" s="318"/>
      <c r="LH49" s="318"/>
      <c r="LI49" s="318"/>
    </row>
    <row r="50" spans="1:321">
      <c r="C50" s="72">
        <v>751</v>
      </c>
      <c r="D50" s="72">
        <v>751</v>
      </c>
      <c r="E50" s="76" t="s">
        <v>115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9">+SUM(CY51:CY52)</f>
        <v>43700264.219999999</v>
      </c>
      <c r="CZ50" s="101">
        <f t="shared" si="9"/>
        <v>83407940.25</v>
      </c>
      <c r="DA50" s="101">
        <f t="shared" si="9"/>
        <v>32989063.890000001</v>
      </c>
      <c r="DB50" s="101">
        <f t="shared" si="9"/>
        <v>280177927.55000001</v>
      </c>
      <c r="DC50" s="101">
        <f t="shared" si="9"/>
        <v>524720.3600000001</v>
      </c>
      <c r="DD50" s="101">
        <f t="shared" si="9"/>
        <v>15730778.189999999</v>
      </c>
      <c r="DE50" s="101">
        <f t="shared" si="9"/>
        <v>41036448.079999998</v>
      </c>
      <c r="DF50" s="101">
        <f t="shared" si="9"/>
        <v>15186675.5</v>
      </c>
      <c r="DG50" s="101">
        <f t="shared" si="9"/>
        <v>4181439.2199999997</v>
      </c>
      <c r="DH50" s="101">
        <f t="shared" si="9"/>
        <v>3184747.73</v>
      </c>
      <c r="DI50" s="102">
        <f t="shared" si="9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313"/>
      <c r="ED50" s="313">
        <v>584698.59</v>
      </c>
      <c r="EE50" s="313"/>
      <c r="EF50" s="313"/>
      <c r="EG50" s="313"/>
      <c r="EH50" s="316">
        <v>16700681.109999999</v>
      </c>
      <c r="EI50" s="316">
        <v>55339318.890000001</v>
      </c>
      <c r="EJ50" s="316">
        <v>74583448.420000002</v>
      </c>
      <c r="EK50" s="316">
        <v>22911551.579999998</v>
      </c>
      <c r="EL50" s="316">
        <v>0</v>
      </c>
      <c r="EM50" s="316">
        <v>13000000</v>
      </c>
      <c r="EN50" s="316">
        <v>24450000</v>
      </c>
      <c r="EO50" s="316">
        <v>50085000</v>
      </c>
      <c r="EP50" s="316">
        <v>0</v>
      </c>
      <c r="EQ50" s="316">
        <v>0</v>
      </c>
      <c r="ER50" s="316">
        <v>0</v>
      </c>
      <c r="ES50" s="316">
        <v>3000000</v>
      </c>
      <c r="ET50" s="351"/>
      <c r="EU50" s="351"/>
      <c r="EV50" s="351"/>
      <c r="EW50" s="351"/>
      <c r="EX50" s="351"/>
      <c r="EY50" s="351"/>
      <c r="EZ50" s="351"/>
      <c r="FA50" s="351"/>
      <c r="FB50" s="351"/>
      <c r="FC50" s="351"/>
      <c r="FD50" s="316"/>
      <c r="FE50" s="316"/>
      <c r="FF50" s="316"/>
      <c r="FG50" s="316"/>
      <c r="FH50" s="316"/>
      <c r="FI50" s="316"/>
      <c r="FJ50" s="316"/>
      <c r="FK50" s="316"/>
      <c r="FL50" s="369"/>
      <c r="FM50" s="316"/>
      <c r="FN50" s="316"/>
      <c r="FO50" s="316"/>
      <c r="FP50" s="316"/>
      <c r="FQ50" s="316"/>
      <c r="FR50" s="316"/>
      <c r="FS50" s="369"/>
      <c r="FT50" s="316"/>
      <c r="FU50" s="316"/>
      <c r="FV50" s="316"/>
      <c r="FW50" s="316"/>
      <c r="FX50" s="316"/>
      <c r="FY50" s="316"/>
      <c r="FZ50" s="316"/>
      <c r="GA50" s="316"/>
      <c r="GB50" s="316"/>
      <c r="GC50" s="316"/>
      <c r="GD50" s="316"/>
      <c r="GF50" s="316"/>
      <c r="GG50" s="316"/>
      <c r="GH50" s="316"/>
      <c r="GI50" s="316"/>
      <c r="GJ50" s="316"/>
      <c r="GK50" s="316"/>
      <c r="GL50" s="316"/>
      <c r="GM50" s="316"/>
      <c r="GN50" s="316"/>
      <c r="GO50" s="316"/>
      <c r="GP50" s="316"/>
      <c r="GQ50" s="316"/>
      <c r="GR50" s="316"/>
      <c r="GS50" s="316"/>
      <c r="GT50" s="316"/>
      <c r="GU50" s="316"/>
      <c r="GV50" s="316"/>
      <c r="GW50" s="316"/>
      <c r="GX50" s="316"/>
      <c r="GY50" s="316"/>
      <c r="GZ50" s="316"/>
      <c r="HA50" s="316"/>
      <c r="HB50" s="316"/>
      <c r="HC50" s="316"/>
      <c r="HD50" s="316"/>
      <c r="HE50" s="316"/>
      <c r="HF50" s="316"/>
      <c r="HG50" s="316"/>
      <c r="HH50" s="316"/>
      <c r="HI50" s="316"/>
      <c r="HJ50" s="316"/>
      <c r="HK50" s="316"/>
      <c r="HL50" s="316"/>
      <c r="HM50" s="316"/>
      <c r="HN50" s="316"/>
      <c r="HO50" s="316"/>
      <c r="HP50" s="316"/>
      <c r="HQ50" s="316"/>
      <c r="HR50" s="316"/>
      <c r="HS50" s="316"/>
      <c r="HT50" s="316"/>
      <c r="HU50" s="316"/>
      <c r="HV50" s="316"/>
      <c r="HW50" s="316"/>
      <c r="HX50" s="316"/>
      <c r="HY50" s="316"/>
      <c r="HZ50" s="316"/>
      <c r="IA50" s="316"/>
      <c r="IB50" s="316"/>
      <c r="IC50" s="316"/>
      <c r="ID50" s="316"/>
      <c r="IE50" s="316"/>
      <c r="IF50" s="316"/>
      <c r="IG50" s="316"/>
      <c r="IH50" s="316"/>
      <c r="II50" s="316"/>
      <c r="IJ50" s="316"/>
      <c r="IK50" s="316"/>
      <c r="IL50" s="316"/>
      <c r="IM50" s="316"/>
      <c r="IN50" s="316"/>
      <c r="IO50" s="316"/>
      <c r="IP50" s="316"/>
      <c r="IQ50" s="316"/>
      <c r="IR50" s="316"/>
      <c r="IS50" s="316"/>
      <c r="IT50" s="316"/>
      <c r="IU50" s="316"/>
      <c r="IV50" s="316"/>
      <c r="IW50" s="316"/>
      <c r="IX50" s="316"/>
      <c r="IY50" s="316"/>
      <c r="IZ50" s="316"/>
      <c r="JA50" s="316"/>
      <c r="JB50" s="316"/>
      <c r="JC50" s="316"/>
      <c r="JD50" s="316"/>
      <c r="JE50" s="316"/>
      <c r="JF50" s="316"/>
      <c r="JG50" s="316"/>
      <c r="JH50" s="316"/>
      <c r="JI50" s="316"/>
      <c r="JJ50" s="316"/>
      <c r="JK50" s="316"/>
      <c r="JL50" s="316"/>
      <c r="JM50" s="316"/>
      <c r="JN50" s="316"/>
      <c r="JO50" s="316"/>
      <c r="JP50" s="316"/>
      <c r="JQ50" s="316"/>
      <c r="JR50" s="316"/>
      <c r="JS50" s="316"/>
      <c r="JT50" s="316"/>
      <c r="JU50" s="316"/>
      <c r="JV50" s="316"/>
      <c r="JW50" s="316"/>
      <c r="JX50" s="316"/>
      <c r="JY50" s="316"/>
      <c r="JZ50" s="316"/>
      <c r="KA50" s="316"/>
      <c r="KB50" s="316"/>
      <c r="KC50" s="316"/>
      <c r="KD50" s="316"/>
      <c r="KE50" s="316"/>
      <c r="KF50" s="316"/>
      <c r="KG50" s="316"/>
      <c r="KH50" s="316"/>
      <c r="KI50" s="316"/>
      <c r="KJ50" s="316"/>
      <c r="KK50" s="316"/>
      <c r="KL50" s="316"/>
      <c r="KM50" s="316"/>
      <c r="KN50" s="316"/>
      <c r="KO50" s="316"/>
      <c r="KP50" s="316"/>
      <c r="KQ50" s="316"/>
      <c r="KR50" s="316"/>
      <c r="KS50" s="316"/>
      <c r="KT50" s="316"/>
      <c r="KU50" s="316"/>
      <c r="KV50" s="316"/>
      <c r="KW50" s="316"/>
      <c r="KX50" s="316"/>
      <c r="KY50" s="316"/>
      <c r="KZ50" s="316"/>
      <c r="LA50" s="316"/>
      <c r="LB50" s="316"/>
      <c r="LC50" s="316"/>
      <c r="LD50" s="316"/>
      <c r="LE50" s="316"/>
      <c r="LF50" s="316"/>
      <c r="LG50" s="316"/>
      <c r="LH50" s="316"/>
      <c r="LI50" s="316"/>
    </row>
    <row r="51" spans="1:321" ht="30">
      <c r="D51" s="72">
        <v>7511</v>
      </c>
      <c r="E51" s="76" t="s">
        <v>116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82">
        <v>16400000</v>
      </c>
      <c r="DW51" s="282">
        <v>51250217.07</v>
      </c>
      <c r="DX51" s="282">
        <v>25719782.93</v>
      </c>
      <c r="DY51" s="282">
        <v>13400000</v>
      </c>
      <c r="EA51" s="282">
        <v>15000000</v>
      </c>
      <c r="EB51" s="282">
        <v>26400000</v>
      </c>
      <c r="EC51" s="313">
        <v>61314300</v>
      </c>
      <c r="ED51" s="313"/>
      <c r="EE51" s="313"/>
      <c r="EF51" s="313">
        <v>80410000</v>
      </c>
      <c r="EG51" s="313">
        <v>27890000</v>
      </c>
      <c r="EH51" s="41">
        <v>34554.129999999997</v>
      </c>
      <c r="EI51" s="316">
        <v>322585.33</v>
      </c>
      <c r="EJ51" s="316">
        <v>5656594.5499999998</v>
      </c>
      <c r="EK51" s="316">
        <v>84125996.959999993</v>
      </c>
      <c r="EL51" s="316">
        <v>259019.66</v>
      </c>
      <c r="EM51" s="316">
        <v>16146143.310000001</v>
      </c>
      <c r="EN51" s="316">
        <v>733759.27</v>
      </c>
      <c r="EO51" s="316">
        <v>26168335.57</v>
      </c>
      <c r="EP51" s="316">
        <v>43020325.210000001</v>
      </c>
      <c r="EQ51" s="316">
        <v>20632990.120000001</v>
      </c>
      <c r="ER51" s="316">
        <v>28222092.870000001</v>
      </c>
      <c r="ES51" s="316">
        <v>127444455.40000001</v>
      </c>
      <c r="ET51" s="316">
        <v>24535941.960000001</v>
      </c>
      <c r="EU51" s="316">
        <v>91357443.420000002</v>
      </c>
      <c r="EV51" s="316">
        <v>20706614.620000001</v>
      </c>
      <c r="EW51" s="316">
        <v>0</v>
      </c>
      <c r="EX51" s="316">
        <v>0</v>
      </c>
      <c r="EY51" s="316"/>
      <c r="EZ51" s="316">
        <v>18000000</v>
      </c>
      <c r="FA51" s="316">
        <v>59000000</v>
      </c>
      <c r="FB51" s="316"/>
      <c r="FC51" s="316"/>
      <c r="FD51" s="316"/>
      <c r="FE51" s="316"/>
      <c r="FF51" s="316">
        <v>18000000</v>
      </c>
      <c r="FG51" s="316">
        <v>54000000</v>
      </c>
      <c r="FH51" s="316"/>
      <c r="FI51" s="316">
        <v>74623000</v>
      </c>
      <c r="FJ51" s="316">
        <v>67815000</v>
      </c>
      <c r="FK51" s="316"/>
      <c r="FL51" s="369">
        <v>18000000</v>
      </c>
      <c r="FM51" s="316">
        <v>54000000</v>
      </c>
      <c r="FN51" s="316"/>
      <c r="FO51" s="316"/>
      <c r="FP51" s="316">
        <v>47000000</v>
      </c>
      <c r="FQ51" s="316">
        <v>30000000</v>
      </c>
      <c r="FR51" s="316">
        <v>14900000</v>
      </c>
      <c r="FS51" s="369">
        <v>23000000</v>
      </c>
      <c r="FT51" s="316"/>
      <c r="FU51" s="316"/>
      <c r="FV51" s="316"/>
      <c r="FW51" s="316"/>
      <c r="FX51" s="316"/>
      <c r="FY51" s="316"/>
      <c r="FZ51" s="316"/>
      <c r="GA51" s="316"/>
      <c r="GB51" s="316"/>
      <c r="GC51" s="316"/>
      <c r="GD51" s="316"/>
      <c r="GF51" s="316"/>
      <c r="GG51" s="316"/>
      <c r="GH51" s="316"/>
      <c r="GI51" s="316"/>
      <c r="GJ51" s="316"/>
      <c r="GK51" s="316"/>
      <c r="GL51" s="316"/>
      <c r="GM51" s="316"/>
      <c r="GN51" s="316"/>
      <c r="GO51" s="316"/>
      <c r="GP51" s="316"/>
      <c r="GQ51" s="316"/>
      <c r="GR51" s="316"/>
      <c r="GS51" s="316"/>
      <c r="GT51" s="316"/>
      <c r="GU51" s="316"/>
      <c r="GV51" s="316"/>
      <c r="GW51" s="316"/>
      <c r="GX51" s="316"/>
      <c r="GY51" s="316"/>
      <c r="GZ51" s="316"/>
      <c r="HA51" s="316"/>
      <c r="HB51" s="316"/>
      <c r="HC51" s="316"/>
      <c r="HD51" s="316"/>
      <c r="HE51" s="316"/>
      <c r="HF51" s="316"/>
      <c r="HG51" s="316"/>
      <c r="HH51" s="316"/>
      <c r="HI51" s="316"/>
      <c r="HJ51" s="316"/>
      <c r="HK51" s="316"/>
      <c r="HL51" s="316"/>
      <c r="HM51" s="316"/>
      <c r="HN51" s="316"/>
      <c r="HO51" s="316"/>
      <c r="HP51" s="316"/>
      <c r="HQ51" s="316"/>
      <c r="HR51" s="316"/>
      <c r="HS51" s="316"/>
      <c r="HT51" s="316"/>
      <c r="HU51" s="316"/>
      <c r="HV51" s="316"/>
      <c r="HW51" s="316"/>
      <c r="HX51" s="316"/>
      <c r="HY51" s="316"/>
      <c r="HZ51" s="316"/>
      <c r="IA51" s="316"/>
      <c r="IB51" s="316"/>
      <c r="IC51" s="316"/>
      <c r="ID51" s="316"/>
      <c r="IE51" s="316"/>
      <c r="IF51" s="316"/>
      <c r="IG51" s="316"/>
      <c r="IH51" s="316"/>
      <c r="II51" s="316"/>
      <c r="IJ51" s="316"/>
      <c r="IK51" s="316"/>
      <c r="IL51" s="316"/>
      <c r="IM51" s="316"/>
      <c r="IN51" s="316"/>
      <c r="IO51" s="316"/>
      <c r="IP51" s="316"/>
      <c r="IQ51" s="316"/>
      <c r="IR51" s="316"/>
      <c r="IS51" s="316"/>
      <c r="IT51" s="316"/>
      <c r="IU51" s="316"/>
      <c r="IV51" s="316"/>
      <c r="IW51" s="316"/>
      <c r="IX51" s="316"/>
      <c r="IY51" s="316"/>
      <c r="IZ51" s="316"/>
      <c r="JA51" s="316"/>
      <c r="JB51" s="316"/>
      <c r="JC51" s="316"/>
      <c r="JD51" s="316"/>
      <c r="JE51" s="316"/>
      <c r="JF51" s="316"/>
      <c r="JG51" s="316"/>
      <c r="JH51" s="316"/>
      <c r="JI51" s="316"/>
      <c r="JJ51" s="316"/>
      <c r="JK51" s="316"/>
      <c r="JL51" s="316"/>
      <c r="JM51" s="316"/>
      <c r="JN51" s="316"/>
      <c r="JO51" s="316"/>
      <c r="JP51" s="316"/>
      <c r="JQ51" s="316"/>
      <c r="JR51" s="316"/>
      <c r="JS51" s="316"/>
      <c r="JT51" s="316"/>
      <c r="JU51" s="316"/>
      <c r="JV51" s="316"/>
      <c r="JW51" s="316"/>
      <c r="JX51" s="316"/>
      <c r="JY51" s="316"/>
      <c r="JZ51" s="316"/>
      <c r="KA51" s="316"/>
      <c r="KB51" s="316"/>
      <c r="KC51" s="316"/>
      <c r="KD51" s="316"/>
      <c r="KE51" s="316"/>
      <c r="KF51" s="316"/>
      <c r="KG51" s="316"/>
      <c r="KH51" s="316"/>
      <c r="KI51" s="316"/>
      <c r="KJ51" s="316"/>
      <c r="KK51" s="316"/>
      <c r="KL51" s="316"/>
      <c r="KM51" s="316"/>
      <c r="KN51" s="316"/>
      <c r="KO51" s="316"/>
      <c r="KP51" s="316"/>
      <c r="KQ51" s="316"/>
      <c r="KR51" s="316"/>
      <c r="KS51" s="316"/>
      <c r="KT51" s="316"/>
      <c r="KU51" s="316"/>
      <c r="KV51" s="316"/>
      <c r="KW51" s="316"/>
      <c r="KX51" s="316"/>
      <c r="KY51" s="316"/>
      <c r="KZ51" s="316"/>
      <c r="LA51" s="316"/>
      <c r="LB51" s="316"/>
      <c r="LC51" s="316"/>
      <c r="LD51" s="316"/>
      <c r="LE51" s="316"/>
      <c r="LF51" s="316"/>
      <c r="LG51" s="316"/>
      <c r="LH51" s="316"/>
      <c r="LI51" s="316"/>
    </row>
    <row r="52" spans="1:321" ht="30">
      <c r="D52" s="72">
        <v>7512</v>
      </c>
      <c r="E52" s="76" t="s">
        <v>118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82">
        <v>329543.98</v>
      </c>
      <c r="DW52" s="282">
        <v>1518782.95</v>
      </c>
      <c r="DX52" s="282">
        <v>306080409.44999999</v>
      </c>
      <c r="DY52" s="282">
        <v>611208.74</v>
      </c>
      <c r="DZ52" s="282">
        <v>680920.6100000001</v>
      </c>
      <c r="EA52" s="282">
        <v>805822.66</v>
      </c>
      <c r="EB52" s="282">
        <v>466534.34</v>
      </c>
      <c r="EC52" s="313">
        <v>1171956.5900000001</v>
      </c>
      <c r="ED52" s="313">
        <v>584698.59</v>
      </c>
      <c r="EE52" s="313">
        <v>3292203.84</v>
      </c>
      <c r="EF52" s="313">
        <v>2120376.2599999998</v>
      </c>
      <c r="EG52" s="313">
        <v>14113738.050000001</v>
      </c>
      <c r="EH52" s="316"/>
      <c r="EI52" s="316"/>
      <c r="EK52" s="316"/>
      <c r="EL52" s="316"/>
      <c r="EM52" s="316"/>
      <c r="EN52" s="316"/>
      <c r="EO52" s="316"/>
      <c r="EP52" s="316"/>
      <c r="EQ52" s="316">
        <v>160221133.53999999</v>
      </c>
      <c r="ER52" s="316">
        <v>163344901.65000001</v>
      </c>
      <c r="ES52" s="316"/>
      <c r="ET52" s="316">
        <v>220322.84</v>
      </c>
      <c r="EU52" s="316">
        <v>191078.77</v>
      </c>
      <c r="EV52" s="316">
        <v>5273085.6500000004</v>
      </c>
      <c r="EW52" s="316">
        <v>503121949.51999998</v>
      </c>
      <c r="EX52" s="316">
        <v>7673073.0999999996</v>
      </c>
      <c r="EY52" s="316">
        <v>266189636.84999999</v>
      </c>
      <c r="EZ52" s="316">
        <v>15363581.189999999</v>
      </c>
      <c r="FA52" s="316">
        <v>13117458.42</v>
      </c>
      <c r="FB52" s="316">
        <v>16543113.73</v>
      </c>
      <c r="FC52" s="316">
        <v>18813731.219999999</v>
      </c>
      <c r="FD52" s="316">
        <v>38823788.329999998</v>
      </c>
      <c r="FE52" s="316">
        <v>24442619.199999999</v>
      </c>
      <c r="FF52" s="316">
        <v>25748930.140000001</v>
      </c>
      <c r="FG52" s="316">
        <v>3819449.69</v>
      </c>
      <c r="FH52" s="316">
        <v>14059999.119999999</v>
      </c>
      <c r="FI52" s="316">
        <v>6496285.4699999997</v>
      </c>
      <c r="FJ52" s="316">
        <v>7856343.8600000003</v>
      </c>
      <c r="FK52" s="316">
        <v>8784836.1999999993</v>
      </c>
      <c r="FL52" s="369">
        <v>2698966.86</v>
      </c>
      <c r="FM52" s="316">
        <v>32388565.289999999</v>
      </c>
      <c r="FN52" s="316">
        <v>9020553.9199999999</v>
      </c>
      <c r="FO52" s="316">
        <v>512724701.25</v>
      </c>
      <c r="FP52" s="316">
        <v>10136902.300000001</v>
      </c>
      <c r="FQ52" s="316">
        <v>17594759.329999998</v>
      </c>
      <c r="FR52" s="316">
        <v>316564.84000000003</v>
      </c>
      <c r="FS52" s="369">
        <v>1511136.76</v>
      </c>
      <c r="FT52" s="316"/>
      <c r="FU52" s="316"/>
      <c r="FV52" s="316"/>
      <c r="FW52" s="316"/>
      <c r="FX52" s="316"/>
      <c r="FY52" s="316"/>
      <c r="FZ52" s="316"/>
      <c r="GA52" s="316"/>
      <c r="GB52" s="316"/>
      <c r="GC52" s="316"/>
      <c r="GD52" s="316"/>
      <c r="GF52" s="316"/>
      <c r="GG52" s="316"/>
      <c r="GH52" s="316"/>
      <c r="GI52" s="316"/>
      <c r="GJ52" s="316"/>
      <c r="GK52" s="316"/>
      <c r="GL52" s="316"/>
      <c r="GM52" s="316"/>
      <c r="GN52" s="316"/>
      <c r="GO52" s="316"/>
      <c r="GP52" s="316"/>
      <c r="GQ52" s="316"/>
      <c r="GR52" s="316"/>
      <c r="GS52" s="316"/>
      <c r="GT52" s="316"/>
      <c r="GU52" s="316"/>
      <c r="GV52" s="316"/>
      <c r="GW52" s="316"/>
      <c r="GX52" s="316"/>
      <c r="GY52" s="316"/>
      <c r="GZ52" s="316"/>
      <c r="HA52" s="316"/>
      <c r="HB52" s="316"/>
      <c r="HC52" s="316"/>
      <c r="HD52" s="316"/>
      <c r="HE52" s="316"/>
      <c r="HF52" s="316"/>
      <c r="HG52" s="316"/>
      <c r="HH52" s="316"/>
      <c r="HI52" s="316"/>
      <c r="HJ52" s="316"/>
      <c r="HK52" s="316"/>
      <c r="HL52" s="316"/>
      <c r="HM52" s="316"/>
      <c r="HN52" s="316"/>
      <c r="HO52" s="316"/>
      <c r="HP52" s="316"/>
      <c r="HQ52" s="316"/>
      <c r="HR52" s="316"/>
      <c r="HS52" s="316"/>
      <c r="HT52" s="316"/>
      <c r="HU52" s="316"/>
      <c r="HV52" s="316"/>
      <c r="HW52" s="316"/>
      <c r="HX52" s="316"/>
      <c r="HY52" s="316"/>
      <c r="HZ52" s="316"/>
      <c r="IA52" s="316"/>
      <c r="IB52" s="316"/>
      <c r="IC52" s="316"/>
      <c r="ID52" s="316"/>
      <c r="IE52" s="316"/>
      <c r="IF52" s="316"/>
      <c r="IG52" s="316"/>
      <c r="IH52" s="316"/>
      <c r="II52" s="316"/>
      <c r="IJ52" s="316"/>
      <c r="IK52" s="316"/>
      <c r="IL52" s="316"/>
      <c r="IM52" s="316"/>
      <c r="IN52" s="316"/>
      <c r="IO52" s="316"/>
      <c r="IP52" s="316"/>
      <c r="IQ52" s="316"/>
      <c r="IR52" s="316"/>
      <c r="IS52" s="316"/>
      <c r="IT52" s="316"/>
      <c r="IU52" s="316"/>
      <c r="IV52" s="316"/>
      <c r="IW52" s="316"/>
      <c r="IX52" s="316"/>
      <c r="IY52" s="316"/>
      <c r="IZ52" s="316"/>
      <c r="JA52" s="316"/>
      <c r="JB52" s="316"/>
      <c r="JC52" s="316"/>
      <c r="JD52" s="316"/>
      <c r="JE52" s="316"/>
      <c r="JF52" s="316"/>
      <c r="JG52" s="316"/>
      <c r="JH52" s="316"/>
      <c r="JI52" s="316"/>
      <c r="JJ52" s="316"/>
      <c r="JK52" s="316"/>
      <c r="JL52" s="316"/>
      <c r="JM52" s="316"/>
      <c r="JN52" s="316"/>
      <c r="JO52" s="316"/>
      <c r="JP52" s="316"/>
      <c r="JQ52" s="316"/>
      <c r="JR52" s="316"/>
      <c r="JS52" s="316"/>
      <c r="JT52" s="316"/>
      <c r="JU52" s="316"/>
      <c r="JV52" s="316"/>
      <c r="JW52" s="316"/>
      <c r="JX52" s="316"/>
      <c r="JY52" s="316"/>
      <c r="JZ52" s="316"/>
      <c r="KA52" s="316"/>
      <c r="KB52" s="316"/>
      <c r="KC52" s="316"/>
      <c r="KD52" s="316"/>
      <c r="KE52" s="316"/>
      <c r="KF52" s="316"/>
      <c r="KG52" s="316"/>
      <c r="KH52" s="316"/>
      <c r="KI52" s="316"/>
      <c r="KJ52" s="316"/>
      <c r="KK52" s="316"/>
      <c r="KL52" s="316"/>
      <c r="KM52" s="316"/>
      <c r="KN52" s="316"/>
      <c r="KO52" s="316"/>
      <c r="KP52" s="316"/>
      <c r="KQ52" s="316"/>
      <c r="KR52" s="316"/>
      <c r="KS52" s="316"/>
      <c r="KT52" s="316"/>
      <c r="KU52" s="316"/>
      <c r="KV52" s="316"/>
      <c r="KW52" s="316"/>
      <c r="KX52" s="316"/>
      <c r="KY52" s="316"/>
      <c r="KZ52" s="316"/>
      <c r="LA52" s="316"/>
      <c r="LB52" s="316"/>
      <c r="LC52" s="316"/>
      <c r="LD52" s="316"/>
      <c r="LE52" s="316"/>
      <c r="LF52" s="316"/>
      <c r="LG52" s="316"/>
      <c r="LH52" s="316"/>
      <c r="LI52" s="316"/>
    </row>
    <row r="53" spans="1:321">
      <c r="A53" s="72">
        <v>4</v>
      </c>
      <c r="B53" s="72" t="s">
        <v>94</v>
      </c>
      <c r="E53" s="76" t="s">
        <v>120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82">
        <v>103413046.31</v>
      </c>
      <c r="DW53" s="282">
        <v>102142955.61000003</v>
      </c>
      <c r="DX53" s="282">
        <v>146200718.82999995</v>
      </c>
      <c r="DY53" s="282">
        <v>109135680.37</v>
      </c>
      <c r="DZ53" s="310">
        <v>126288268.34999999</v>
      </c>
      <c r="EA53" s="310"/>
      <c r="EC53" s="313"/>
      <c r="ED53" s="313"/>
      <c r="EE53" s="313"/>
      <c r="EF53" s="313"/>
      <c r="EG53" s="313"/>
      <c r="EH53" s="316"/>
      <c r="EI53" s="316"/>
      <c r="EJ53" s="316"/>
      <c r="EK53" s="316"/>
      <c r="EL53" s="316"/>
      <c r="EM53" s="316"/>
      <c r="EN53" s="316"/>
      <c r="EO53" s="316"/>
      <c r="EP53" s="316"/>
      <c r="EQ53" s="316">
        <v>53180290.399999999</v>
      </c>
      <c r="ER53" s="316">
        <v>57739544.189999998</v>
      </c>
      <c r="ES53" s="316"/>
      <c r="ET53" s="316">
        <v>104498495.13</v>
      </c>
      <c r="EU53" s="316">
        <v>123153743.48</v>
      </c>
      <c r="EV53" s="316">
        <v>192481569.78999999</v>
      </c>
      <c r="EW53" s="316">
        <v>172255329.59999999</v>
      </c>
      <c r="EX53" s="316">
        <v>218705424.59</v>
      </c>
      <c r="EY53" s="316"/>
      <c r="EZ53" s="316"/>
      <c r="FA53" s="316"/>
      <c r="FB53" s="316"/>
      <c r="FC53" s="316"/>
      <c r="FD53" s="316"/>
      <c r="FE53" s="316"/>
      <c r="FF53" s="316"/>
      <c r="FG53" s="316"/>
      <c r="FH53" s="316"/>
      <c r="FI53" s="316"/>
      <c r="FJ53" s="316"/>
      <c r="FK53" s="316"/>
      <c r="FL53" s="369"/>
      <c r="FM53" s="316"/>
      <c r="FN53" s="316"/>
      <c r="FO53" s="316"/>
      <c r="FP53" s="316"/>
      <c r="FQ53" s="316"/>
      <c r="FR53" s="316"/>
      <c r="FS53" s="316"/>
      <c r="FT53" s="316"/>
      <c r="FU53" s="316"/>
      <c r="FV53" s="316"/>
      <c r="FW53" s="316"/>
      <c r="FX53" s="316"/>
      <c r="FY53" s="316"/>
      <c r="FZ53" s="316"/>
      <c r="GA53" s="316"/>
      <c r="GB53" s="316"/>
      <c r="GC53" s="316"/>
      <c r="GD53" s="316"/>
      <c r="GF53" s="316"/>
      <c r="GG53" s="316"/>
      <c r="GH53" s="316"/>
      <c r="GI53" s="316"/>
      <c r="GJ53" s="316"/>
      <c r="GK53" s="316"/>
      <c r="GL53" s="316"/>
      <c r="GM53" s="316"/>
      <c r="GN53" s="316"/>
      <c r="GO53" s="316"/>
      <c r="GP53" s="316"/>
      <c r="GQ53" s="316"/>
      <c r="GR53" s="316"/>
      <c r="GS53" s="316"/>
      <c r="GT53" s="316"/>
      <c r="GU53" s="316"/>
      <c r="GV53" s="316"/>
      <c r="GW53" s="316"/>
      <c r="GX53" s="316"/>
      <c r="GY53" s="316"/>
      <c r="GZ53" s="316"/>
      <c r="HA53" s="316"/>
      <c r="HB53" s="316"/>
      <c r="HC53" s="316"/>
      <c r="HD53" s="316"/>
      <c r="HE53" s="316"/>
      <c r="HF53" s="316"/>
      <c r="HG53" s="316"/>
      <c r="HH53" s="316"/>
      <c r="HI53" s="316"/>
      <c r="HJ53" s="316"/>
      <c r="HK53" s="316"/>
      <c r="HL53" s="316"/>
      <c r="HM53" s="316"/>
      <c r="HN53" s="316"/>
      <c r="HO53" s="316"/>
      <c r="HP53" s="316"/>
      <c r="HQ53" s="316"/>
      <c r="HR53" s="316"/>
      <c r="HS53" s="316"/>
      <c r="HT53" s="316"/>
      <c r="HU53" s="316"/>
      <c r="HV53" s="316"/>
      <c r="HW53" s="316"/>
      <c r="HX53" s="316"/>
      <c r="HY53" s="316"/>
      <c r="HZ53" s="316"/>
      <c r="IA53" s="316"/>
      <c r="IB53" s="316"/>
      <c r="IC53" s="316"/>
      <c r="ID53" s="316"/>
      <c r="IE53" s="316"/>
      <c r="IF53" s="316"/>
      <c r="IG53" s="316"/>
      <c r="IH53" s="316"/>
      <c r="II53" s="316"/>
      <c r="IJ53" s="316"/>
      <c r="IK53" s="316"/>
      <c r="IL53" s="316"/>
      <c r="IM53" s="316"/>
      <c r="IN53" s="316"/>
      <c r="IO53" s="316"/>
      <c r="IP53" s="316"/>
      <c r="IQ53" s="316"/>
      <c r="IR53" s="316"/>
      <c r="IS53" s="316"/>
      <c r="IT53" s="316"/>
      <c r="IU53" s="316"/>
      <c r="IV53" s="316"/>
      <c r="IW53" s="316"/>
      <c r="IX53" s="316"/>
      <c r="IY53" s="316"/>
      <c r="IZ53" s="316"/>
      <c r="JA53" s="316"/>
      <c r="JB53" s="316"/>
      <c r="JC53" s="316"/>
      <c r="JD53" s="316"/>
      <c r="JE53" s="316"/>
      <c r="JF53" s="316"/>
      <c r="JG53" s="316"/>
      <c r="JH53" s="316"/>
      <c r="JI53" s="316"/>
      <c r="JJ53" s="316"/>
      <c r="JK53" s="316"/>
      <c r="JL53" s="316"/>
      <c r="JM53" s="316"/>
      <c r="JN53" s="316"/>
      <c r="JO53" s="316"/>
      <c r="JP53" s="316"/>
      <c r="JQ53" s="316"/>
      <c r="JR53" s="316"/>
      <c r="JS53" s="316"/>
      <c r="JT53" s="316"/>
      <c r="JU53" s="316"/>
      <c r="JV53" s="316"/>
      <c r="JW53" s="316"/>
      <c r="JX53" s="316"/>
      <c r="JY53" s="316"/>
      <c r="JZ53" s="316"/>
      <c r="KA53" s="316"/>
      <c r="KB53" s="316"/>
      <c r="KC53" s="316"/>
      <c r="KD53" s="316"/>
      <c r="KE53" s="316"/>
      <c r="KF53" s="316"/>
      <c r="KG53" s="316"/>
      <c r="KH53" s="316"/>
      <c r="KI53" s="316"/>
      <c r="KJ53" s="316"/>
      <c r="KK53" s="316"/>
      <c r="KL53" s="316"/>
      <c r="KM53" s="316"/>
      <c r="KN53" s="316"/>
      <c r="KO53" s="316"/>
      <c r="KP53" s="316"/>
      <c r="KQ53" s="316"/>
      <c r="KR53" s="316"/>
      <c r="KS53" s="316"/>
      <c r="KT53" s="316"/>
      <c r="KU53" s="316"/>
      <c r="KV53" s="316"/>
      <c r="KW53" s="316"/>
      <c r="KX53" s="316"/>
      <c r="KY53" s="316"/>
      <c r="KZ53" s="316"/>
      <c r="LA53" s="316"/>
      <c r="LB53" s="316"/>
      <c r="LC53" s="316"/>
      <c r="LD53" s="316"/>
      <c r="LE53" s="316"/>
      <c r="LF53" s="316"/>
      <c r="LG53" s="316"/>
      <c r="LH53" s="316"/>
      <c r="LI53" s="316"/>
    </row>
    <row r="54" spans="1:321">
      <c r="A54" s="72" t="s">
        <v>94</v>
      </c>
      <c r="B54" s="72">
        <v>41</v>
      </c>
      <c r="D54" s="72">
        <v>41</v>
      </c>
      <c r="E54" s="76" t="s">
        <v>122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82">
        <v>41183127.179999992</v>
      </c>
      <c r="DW54" s="282">
        <v>44161664.020000011</v>
      </c>
      <c r="DX54" s="282">
        <v>56793036.859999985</v>
      </c>
      <c r="DY54" s="282">
        <v>39745019.130000018</v>
      </c>
      <c r="DZ54" s="310">
        <v>52886075.979999997</v>
      </c>
      <c r="EA54" s="310"/>
      <c r="EC54" s="313"/>
      <c r="ED54" s="313"/>
      <c r="EE54" s="313"/>
      <c r="EF54" s="313"/>
      <c r="EG54" s="313"/>
      <c r="ET54" s="316">
        <v>17822596.359999999</v>
      </c>
      <c r="EU54" s="316">
        <v>53222053.950000003</v>
      </c>
      <c r="EV54" s="316">
        <v>94277740.469999999</v>
      </c>
      <c r="EW54" s="316">
        <v>59024234.859999999</v>
      </c>
      <c r="EX54" s="316">
        <v>57053271.649999999</v>
      </c>
      <c r="EY54" s="316"/>
      <c r="EZ54" s="316"/>
      <c r="FA54" s="316"/>
      <c r="FB54" s="316"/>
      <c r="FC54" s="316"/>
      <c r="FD54" s="316"/>
      <c r="FE54" s="316"/>
      <c r="FF54" s="316"/>
      <c r="FG54" s="316"/>
      <c r="FH54" s="316"/>
      <c r="FI54" s="316"/>
      <c r="FJ54" s="316"/>
      <c r="FK54" s="316"/>
      <c r="FL54" s="369"/>
      <c r="FM54" s="316"/>
      <c r="FN54" s="316"/>
      <c r="FO54" s="316"/>
      <c r="FP54" s="316"/>
      <c r="FQ54" s="316"/>
      <c r="FR54" s="316"/>
      <c r="FS54" s="316"/>
      <c r="FT54" s="316"/>
      <c r="FU54" s="316"/>
      <c r="FV54" s="316"/>
      <c r="FW54" s="316"/>
      <c r="FX54" s="316"/>
      <c r="FY54" s="316"/>
      <c r="FZ54" s="316"/>
      <c r="GA54" s="316"/>
      <c r="GB54" s="316"/>
      <c r="GC54" s="316"/>
      <c r="GD54" s="316"/>
      <c r="GF54" s="316"/>
      <c r="GG54" s="316"/>
      <c r="GH54" s="316"/>
      <c r="GI54" s="316"/>
      <c r="GJ54" s="316"/>
      <c r="GK54" s="316"/>
      <c r="GL54" s="316"/>
      <c r="GM54" s="316"/>
      <c r="GN54" s="316"/>
      <c r="GO54" s="316"/>
      <c r="GP54" s="316"/>
      <c r="GQ54" s="316"/>
      <c r="GR54" s="316"/>
      <c r="GS54" s="316"/>
      <c r="GT54" s="316"/>
      <c r="GU54" s="316"/>
      <c r="GV54" s="316"/>
      <c r="GW54" s="316"/>
      <c r="GX54" s="316"/>
      <c r="GY54" s="316"/>
      <c r="GZ54" s="316"/>
      <c r="HA54" s="316"/>
      <c r="HB54" s="316"/>
      <c r="HC54" s="316"/>
      <c r="HD54" s="316"/>
      <c r="HE54" s="316"/>
      <c r="HF54" s="316"/>
      <c r="HG54" s="316"/>
      <c r="HH54" s="316"/>
      <c r="HI54" s="316"/>
      <c r="HJ54" s="316"/>
      <c r="HK54" s="316"/>
      <c r="HL54" s="316"/>
      <c r="HM54" s="316"/>
      <c r="HN54" s="316"/>
      <c r="HO54" s="316"/>
      <c r="HP54" s="316"/>
      <c r="HQ54" s="316"/>
      <c r="HR54" s="316"/>
      <c r="HS54" s="316"/>
      <c r="HT54" s="316"/>
      <c r="HU54" s="316"/>
      <c r="HV54" s="316"/>
      <c r="HW54" s="316"/>
      <c r="HX54" s="316"/>
      <c r="HY54" s="316"/>
      <c r="HZ54" s="316"/>
      <c r="IA54" s="316"/>
      <c r="IB54" s="316"/>
      <c r="IC54" s="316"/>
      <c r="ID54" s="316"/>
      <c r="IE54" s="316"/>
      <c r="IF54" s="316"/>
      <c r="IG54" s="316"/>
      <c r="IH54" s="316"/>
      <c r="II54" s="316"/>
      <c r="IJ54" s="316"/>
      <c r="IK54" s="316"/>
      <c r="IL54" s="316"/>
      <c r="IM54" s="316"/>
      <c r="IN54" s="316"/>
      <c r="IO54" s="316"/>
      <c r="IP54" s="316"/>
      <c r="IQ54" s="316"/>
      <c r="IR54" s="316"/>
      <c r="IS54" s="316"/>
      <c r="IT54" s="316"/>
      <c r="IU54" s="316"/>
      <c r="IV54" s="316"/>
      <c r="IW54" s="316"/>
      <c r="IX54" s="316"/>
      <c r="IY54" s="316"/>
      <c r="IZ54" s="316"/>
      <c r="JA54" s="316"/>
      <c r="JB54" s="316"/>
      <c r="JC54" s="316"/>
      <c r="JD54" s="316"/>
      <c r="JE54" s="316"/>
      <c r="JF54" s="316"/>
      <c r="JG54" s="316"/>
      <c r="JH54" s="316"/>
      <c r="JI54" s="316"/>
      <c r="JJ54" s="316"/>
      <c r="JK54" s="316"/>
      <c r="JL54" s="316"/>
      <c r="JM54" s="316"/>
      <c r="JN54" s="316"/>
      <c r="JO54" s="316"/>
      <c r="JP54" s="316"/>
      <c r="JQ54" s="316"/>
      <c r="JR54" s="316"/>
      <c r="JS54" s="316"/>
      <c r="JT54" s="316"/>
      <c r="JU54" s="316"/>
      <c r="JV54" s="316"/>
      <c r="JW54" s="316"/>
      <c r="JX54" s="316"/>
      <c r="JY54" s="316"/>
      <c r="JZ54" s="316"/>
      <c r="KA54" s="316"/>
      <c r="KB54" s="316"/>
      <c r="KC54" s="316"/>
      <c r="KD54" s="316"/>
      <c r="KE54" s="316"/>
      <c r="KF54" s="316"/>
      <c r="KG54" s="316"/>
      <c r="KH54" s="316"/>
      <c r="KI54" s="316"/>
      <c r="KJ54" s="316"/>
      <c r="KK54" s="316"/>
      <c r="KL54" s="316"/>
      <c r="KM54" s="316"/>
      <c r="KN54" s="316"/>
      <c r="KO54" s="316"/>
      <c r="KP54" s="316"/>
      <c r="KQ54" s="316"/>
      <c r="KR54" s="316"/>
      <c r="KS54" s="316"/>
      <c r="KT54" s="316"/>
      <c r="KU54" s="316"/>
      <c r="KV54" s="316"/>
      <c r="KW54" s="316"/>
      <c r="KX54" s="316"/>
      <c r="KY54" s="316"/>
      <c r="KZ54" s="316"/>
      <c r="LA54" s="316"/>
      <c r="LB54" s="316"/>
      <c r="LC54" s="316"/>
      <c r="LD54" s="316"/>
      <c r="LE54" s="316"/>
      <c r="LF54" s="316"/>
      <c r="LG54" s="316"/>
      <c r="LH54" s="316"/>
      <c r="LI54" s="316"/>
    </row>
    <row r="55" spans="1:321" ht="30">
      <c r="C55" s="72">
        <v>411</v>
      </c>
      <c r="D55" s="72">
        <v>411</v>
      </c>
      <c r="E55" s="76" t="s">
        <v>124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82">
        <v>31820224.66</v>
      </c>
      <c r="DW55" s="282">
        <v>30464008.450000003</v>
      </c>
      <c r="DX55" s="282">
        <v>35219650.600000001</v>
      </c>
      <c r="DY55" s="282">
        <v>31553560.68</v>
      </c>
      <c r="DZ55" s="311">
        <v>38195596.229999997</v>
      </c>
      <c r="EA55" s="282">
        <v>31848022.640000001</v>
      </c>
      <c r="EB55" s="282">
        <v>38170479.030000001</v>
      </c>
      <c r="EC55" s="313">
        <v>34615240.759999998</v>
      </c>
      <c r="ED55" s="313">
        <v>35860750.060000002</v>
      </c>
      <c r="EE55" s="313">
        <v>36033379.700000003</v>
      </c>
      <c r="EF55" s="313">
        <v>38323683.899999999</v>
      </c>
      <c r="EG55" s="313">
        <v>40386170.310000002</v>
      </c>
      <c r="EH55" s="316">
        <v>36341017.520000003</v>
      </c>
      <c r="EI55" s="316">
        <v>36442747.460000001</v>
      </c>
      <c r="EJ55" s="316">
        <v>36477113.590000004</v>
      </c>
      <c r="EK55" s="316">
        <v>36703828.340000004</v>
      </c>
      <c r="EL55" s="316">
        <v>34203194.770000003</v>
      </c>
      <c r="EM55" s="316">
        <v>40628800.600000001</v>
      </c>
      <c r="EN55" s="316">
        <v>36224128.640000001</v>
      </c>
      <c r="EO55" s="316">
        <v>35575955.729999997</v>
      </c>
      <c r="EP55" s="316">
        <v>36145069.369999997</v>
      </c>
      <c r="EQ55" s="316">
        <v>37968977.82</v>
      </c>
      <c r="ER55" s="316">
        <v>37257887.189999998</v>
      </c>
      <c r="ES55" s="316">
        <v>41404585.670000002</v>
      </c>
      <c r="ET55" s="316">
        <v>37313745.240000002</v>
      </c>
      <c r="EU55" s="316">
        <v>38053361.399999999</v>
      </c>
      <c r="EV55" s="316">
        <v>36623552.420000002</v>
      </c>
      <c r="EW55" s="316">
        <v>38350898.119999997</v>
      </c>
      <c r="EX55" s="316">
        <v>38447534.82</v>
      </c>
      <c r="EY55" s="316">
        <v>38983266.57</v>
      </c>
      <c r="EZ55" s="316">
        <v>37411972.93</v>
      </c>
      <c r="FA55" s="316">
        <v>36767851.93</v>
      </c>
      <c r="FB55" s="316">
        <v>38163535.509999998</v>
      </c>
      <c r="FC55" s="316">
        <v>39555048.049999997</v>
      </c>
      <c r="FD55" s="316">
        <v>45304980.549999997</v>
      </c>
      <c r="FE55" s="316">
        <v>34820487.009999998</v>
      </c>
      <c r="FF55" s="316">
        <v>38898745.609999999</v>
      </c>
      <c r="FG55" s="316">
        <v>38603036.109999999</v>
      </c>
      <c r="FH55" s="316">
        <v>39176968.049999997</v>
      </c>
      <c r="FI55" s="316">
        <v>38923552.049999997</v>
      </c>
      <c r="FJ55" s="316">
        <v>39904782.170000002</v>
      </c>
      <c r="FK55" s="316">
        <v>41565368.68</v>
      </c>
      <c r="FL55" s="369">
        <v>38100886.07</v>
      </c>
      <c r="FM55" s="316">
        <v>37237058.799999997</v>
      </c>
      <c r="FN55" s="316">
        <v>38571466.869999997</v>
      </c>
      <c r="FO55" s="316">
        <v>38895006.189999998</v>
      </c>
      <c r="FP55" s="316">
        <v>39570495.68</v>
      </c>
      <c r="FQ55" s="369">
        <v>43410895.729999997</v>
      </c>
      <c r="FR55" s="316">
        <v>40884882.280000001</v>
      </c>
      <c r="FS55" s="316">
        <v>41362850.270000003</v>
      </c>
      <c r="FT55" s="316"/>
      <c r="FU55" s="316"/>
      <c r="FV55" s="316"/>
      <c r="FW55" s="316"/>
      <c r="FX55" s="316"/>
      <c r="FY55" s="316"/>
      <c r="FZ55" s="316"/>
      <c r="GA55" s="316"/>
      <c r="GB55" s="316"/>
      <c r="GC55" s="316"/>
      <c r="GD55" s="316"/>
      <c r="GF55" s="316"/>
      <c r="GG55" s="316"/>
      <c r="GH55" s="316"/>
      <c r="GI55" s="316"/>
      <c r="GJ55" s="316"/>
      <c r="GK55" s="316"/>
      <c r="GL55" s="316"/>
      <c r="GM55" s="316"/>
      <c r="GN55" s="316"/>
      <c r="GO55" s="316"/>
      <c r="GP55" s="316"/>
      <c r="GQ55" s="316"/>
      <c r="GR55" s="316"/>
      <c r="GS55" s="316"/>
      <c r="GT55" s="316"/>
      <c r="GU55" s="316"/>
      <c r="GV55" s="316"/>
      <c r="GW55" s="316"/>
      <c r="GX55" s="316"/>
      <c r="GY55" s="316"/>
      <c r="GZ55" s="316"/>
      <c r="HA55" s="316"/>
      <c r="HB55" s="316"/>
      <c r="HC55" s="316"/>
      <c r="HD55" s="316"/>
      <c r="HE55" s="316"/>
      <c r="HF55" s="316"/>
      <c r="HG55" s="316"/>
      <c r="HH55" s="316"/>
      <c r="HI55" s="316"/>
      <c r="HJ55" s="316"/>
      <c r="HK55" s="316"/>
      <c r="HL55" s="316"/>
      <c r="HM55" s="316"/>
      <c r="HN55" s="316"/>
      <c r="HO55" s="316"/>
      <c r="HP55" s="316"/>
      <c r="HQ55" s="316"/>
      <c r="HR55" s="316"/>
      <c r="HS55" s="316"/>
      <c r="HT55" s="316"/>
      <c r="HU55" s="316"/>
      <c r="HV55" s="316"/>
      <c r="HW55" s="316"/>
      <c r="HX55" s="316"/>
      <c r="HY55" s="316"/>
      <c r="HZ55" s="316"/>
      <c r="IA55" s="316"/>
      <c r="IB55" s="316"/>
      <c r="IC55" s="316"/>
      <c r="ID55" s="316"/>
      <c r="IE55" s="316"/>
      <c r="IF55" s="316"/>
      <c r="IG55" s="316"/>
      <c r="IH55" s="316"/>
      <c r="II55" s="316"/>
      <c r="IJ55" s="316"/>
      <c r="IK55" s="316"/>
      <c r="IL55" s="316"/>
      <c r="IM55" s="316"/>
      <c r="IN55" s="316"/>
      <c r="IO55" s="316"/>
      <c r="IP55" s="316"/>
      <c r="IQ55" s="316"/>
      <c r="IR55" s="316"/>
      <c r="IS55" s="316"/>
      <c r="IT55" s="316"/>
      <c r="IU55" s="316"/>
      <c r="IV55" s="316"/>
      <c r="IW55" s="316"/>
      <c r="IX55" s="316"/>
      <c r="IY55" s="316"/>
      <c r="IZ55" s="316"/>
      <c r="JA55" s="316"/>
      <c r="JB55" s="316"/>
      <c r="JC55" s="316"/>
      <c r="JD55" s="316"/>
      <c r="JE55" s="316"/>
      <c r="JF55" s="316"/>
      <c r="JG55" s="316"/>
      <c r="JH55" s="316"/>
      <c r="JI55" s="316"/>
      <c r="JJ55" s="316"/>
      <c r="JK55" s="316"/>
      <c r="JL55" s="316"/>
      <c r="JM55" s="316"/>
      <c r="JN55" s="316"/>
      <c r="JO55" s="316"/>
      <c r="JP55" s="316"/>
      <c r="JQ55" s="316"/>
      <c r="JR55" s="316"/>
      <c r="JS55" s="316"/>
      <c r="JT55" s="316"/>
      <c r="JU55" s="316"/>
      <c r="JV55" s="316"/>
      <c r="JW55" s="316"/>
      <c r="JX55" s="316"/>
      <c r="JY55" s="316"/>
      <c r="JZ55" s="316"/>
      <c r="KA55" s="316"/>
      <c r="KB55" s="316"/>
      <c r="KC55" s="316"/>
      <c r="KD55" s="316"/>
      <c r="KE55" s="316"/>
      <c r="KF55" s="316"/>
      <c r="KG55" s="316"/>
      <c r="KH55" s="316"/>
      <c r="KI55" s="316"/>
      <c r="KJ55" s="316"/>
      <c r="KK55" s="316"/>
      <c r="KL55" s="316"/>
      <c r="KM55" s="316"/>
      <c r="KN55" s="316"/>
      <c r="KO55" s="316"/>
      <c r="KP55" s="316"/>
      <c r="KQ55" s="316"/>
      <c r="KR55" s="316"/>
      <c r="KS55" s="316"/>
      <c r="KT55" s="316"/>
      <c r="KU55" s="316"/>
      <c r="KV55" s="316"/>
      <c r="KW55" s="316"/>
      <c r="KX55" s="316"/>
      <c r="KY55" s="316"/>
      <c r="KZ55" s="316"/>
      <c r="LA55" s="316"/>
      <c r="LB55" s="316"/>
      <c r="LC55" s="316"/>
      <c r="LD55" s="316"/>
      <c r="LE55" s="316"/>
      <c r="LF55" s="316"/>
      <c r="LG55" s="316"/>
      <c r="LH55" s="316"/>
      <c r="LI55" s="316"/>
    </row>
    <row r="56" spans="1:321">
      <c r="D56" s="72">
        <v>4111</v>
      </c>
      <c r="E56" s="76" t="s">
        <v>126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82">
        <v>18810151.82</v>
      </c>
      <c r="DW56" s="282">
        <v>19284187.590000007</v>
      </c>
      <c r="DX56" s="282">
        <v>19569136.619999982</v>
      </c>
      <c r="DY56" s="282">
        <v>20109230.530000001</v>
      </c>
      <c r="DZ56" s="310">
        <v>20765765.32</v>
      </c>
      <c r="EB56" s="282">
        <v>20917895.859999999</v>
      </c>
      <c r="EC56" s="313"/>
      <c r="ED56" s="313"/>
      <c r="EE56" s="313"/>
      <c r="EF56" s="313"/>
      <c r="EG56" s="313"/>
      <c r="EH56" s="316"/>
      <c r="EI56" s="316"/>
      <c r="EJ56" s="316"/>
      <c r="EK56" s="316"/>
      <c r="EL56" s="316"/>
      <c r="EM56" s="316"/>
      <c r="EN56" s="316"/>
      <c r="EO56" s="316"/>
      <c r="EP56" s="316"/>
      <c r="EQ56" s="316"/>
      <c r="ER56" s="316"/>
      <c r="ES56" s="316"/>
      <c r="ET56" s="316"/>
      <c r="EU56" s="316"/>
      <c r="EV56" s="316"/>
      <c r="EW56" s="316"/>
      <c r="EX56" s="316"/>
      <c r="EY56" s="316"/>
      <c r="EZ56" s="316"/>
      <c r="FA56" s="316"/>
      <c r="FB56" s="316"/>
      <c r="FC56" s="316"/>
      <c r="FD56" s="316"/>
      <c r="FE56" s="316"/>
      <c r="FF56" s="316"/>
      <c r="FG56" s="316"/>
      <c r="FH56" s="316"/>
      <c r="FI56" s="316"/>
      <c r="FJ56" s="316"/>
      <c r="FK56" s="316"/>
      <c r="FL56" s="369"/>
      <c r="FM56" s="316"/>
      <c r="FN56" s="316"/>
      <c r="FO56" s="316"/>
      <c r="FP56" s="316"/>
      <c r="FQ56" s="316"/>
      <c r="FR56" s="316"/>
      <c r="FS56" s="316"/>
      <c r="FT56" s="316"/>
      <c r="FU56" s="316"/>
      <c r="FV56" s="316"/>
      <c r="FW56" s="316"/>
      <c r="FX56" s="316"/>
      <c r="FY56" s="316"/>
      <c r="FZ56" s="316"/>
      <c r="GA56" s="316"/>
      <c r="GB56" s="316"/>
      <c r="GC56" s="316"/>
      <c r="GD56" s="316"/>
      <c r="GF56" s="316"/>
      <c r="GG56" s="316"/>
      <c r="GH56" s="316"/>
      <c r="GI56" s="316"/>
      <c r="GJ56" s="316"/>
      <c r="GK56" s="316"/>
      <c r="GL56" s="316"/>
      <c r="GM56" s="316"/>
      <c r="GN56" s="316"/>
      <c r="GO56" s="316"/>
      <c r="GP56" s="316"/>
      <c r="GQ56" s="316"/>
      <c r="GR56" s="316"/>
      <c r="GS56" s="316"/>
      <c r="GT56" s="316"/>
      <c r="GU56" s="316"/>
      <c r="GV56" s="316"/>
      <c r="GW56" s="316"/>
      <c r="GX56" s="316"/>
      <c r="GY56" s="316"/>
      <c r="GZ56" s="316"/>
      <c r="HA56" s="316"/>
      <c r="HB56" s="316"/>
      <c r="HC56" s="316"/>
      <c r="HD56" s="316"/>
      <c r="HE56" s="316"/>
      <c r="HF56" s="316"/>
      <c r="HG56" s="316"/>
      <c r="HH56" s="316"/>
      <c r="HI56" s="316"/>
      <c r="HJ56" s="316"/>
      <c r="HK56" s="316"/>
      <c r="HL56" s="316"/>
      <c r="HM56" s="316"/>
      <c r="HN56" s="316"/>
      <c r="HO56" s="316"/>
      <c r="HP56" s="316"/>
      <c r="HQ56" s="316"/>
      <c r="HR56" s="316"/>
      <c r="HS56" s="316"/>
      <c r="HT56" s="316"/>
      <c r="HU56" s="316"/>
      <c r="HV56" s="316"/>
      <c r="HW56" s="316"/>
      <c r="HX56" s="316"/>
      <c r="HY56" s="316"/>
      <c r="HZ56" s="316"/>
      <c r="IA56" s="316"/>
      <c r="IB56" s="316"/>
      <c r="IC56" s="316"/>
      <c r="ID56" s="316"/>
      <c r="IE56" s="316"/>
      <c r="IF56" s="316"/>
      <c r="IG56" s="316"/>
      <c r="IH56" s="316"/>
      <c r="II56" s="316"/>
      <c r="IJ56" s="316"/>
      <c r="IK56" s="316"/>
      <c r="IL56" s="316"/>
      <c r="IM56" s="316"/>
      <c r="IN56" s="316"/>
      <c r="IO56" s="316"/>
      <c r="IP56" s="316"/>
      <c r="IQ56" s="316"/>
      <c r="IR56" s="316"/>
      <c r="IS56" s="316"/>
      <c r="IT56" s="316"/>
      <c r="IU56" s="316"/>
      <c r="IV56" s="316"/>
      <c r="IW56" s="316"/>
      <c r="IX56" s="316"/>
      <c r="IY56" s="316"/>
      <c r="IZ56" s="316"/>
      <c r="JA56" s="316"/>
      <c r="JB56" s="316"/>
      <c r="JC56" s="316"/>
      <c r="JD56" s="316"/>
      <c r="JE56" s="316"/>
      <c r="JF56" s="316"/>
      <c r="JG56" s="316"/>
      <c r="JH56" s="316"/>
      <c r="JI56" s="316"/>
      <c r="JJ56" s="316"/>
      <c r="JK56" s="316"/>
      <c r="JL56" s="316"/>
      <c r="JM56" s="316"/>
      <c r="JN56" s="316"/>
      <c r="JO56" s="316"/>
      <c r="JP56" s="316"/>
      <c r="JQ56" s="316"/>
      <c r="JR56" s="316"/>
      <c r="JS56" s="316"/>
      <c r="JT56" s="316"/>
      <c r="JU56" s="316"/>
      <c r="JV56" s="316"/>
      <c r="JW56" s="316"/>
      <c r="JX56" s="316"/>
      <c r="JY56" s="316"/>
      <c r="JZ56" s="316"/>
      <c r="KA56" s="316"/>
      <c r="KB56" s="316"/>
      <c r="KC56" s="316"/>
      <c r="KD56" s="316"/>
      <c r="KE56" s="316"/>
      <c r="KF56" s="316"/>
      <c r="KG56" s="316"/>
      <c r="KH56" s="316"/>
      <c r="KI56" s="316"/>
      <c r="KJ56" s="316"/>
      <c r="KK56" s="316"/>
      <c r="KL56" s="316"/>
      <c r="KM56" s="316"/>
      <c r="KN56" s="316"/>
      <c r="KO56" s="316"/>
      <c r="KP56" s="316"/>
      <c r="KQ56" s="316"/>
      <c r="KR56" s="316"/>
      <c r="KS56" s="316"/>
      <c r="KT56" s="316"/>
      <c r="KU56" s="316"/>
      <c r="KV56" s="316"/>
      <c r="KW56" s="316"/>
      <c r="KX56" s="316"/>
      <c r="KY56" s="316"/>
      <c r="KZ56" s="316"/>
      <c r="LA56" s="316"/>
      <c r="LB56" s="316"/>
      <c r="LC56" s="316"/>
      <c r="LD56" s="316"/>
      <c r="LE56" s="316"/>
      <c r="LF56" s="316"/>
      <c r="LG56" s="316"/>
      <c r="LH56" s="316"/>
      <c r="LI56" s="316"/>
    </row>
    <row r="57" spans="1:321">
      <c r="D57" s="72">
        <v>4112</v>
      </c>
      <c r="E57" s="76" t="s">
        <v>128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82">
        <v>2579225.59</v>
      </c>
      <c r="DW57" s="282">
        <v>2209930.1100000003</v>
      </c>
      <c r="DX57" s="282">
        <v>3166058.2000000011</v>
      </c>
      <c r="DY57" s="282">
        <v>2833612.56</v>
      </c>
      <c r="DZ57" s="310">
        <v>2845756.22</v>
      </c>
      <c r="EB57" s="282">
        <v>2891031.89</v>
      </c>
      <c r="EC57" s="313"/>
      <c r="ED57" s="313"/>
      <c r="EE57" s="313"/>
      <c r="EF57" s="313"/>
      <c r="EG57" s="313"/>
      <c r="EH57" s="316"/>
      <c r="EI57" s="316"/>
      <c r="EJ57" s="316"/>
      <c r="EK57" s="316"/>
      <c r="EL57" s="316"/>
      <c r="EM57" s="316"/>
      <c r="EN57" s="316"/>
      <c r="EO57" s="316"/>
      <c r="EP57" s="316"/>
      <c r="EQ57" s="316"/>
      <c r="ER57" s="316"/>
      <c r="ES57" s="316"/>
      <c r="ET57" s="316"/>
      <c r="EU57" s="316"/>
      <c r="EV57" s="316"/>
      <c r="EW57" s="316"/>
      <c r="EX57" s="316"/>
      <c r="EY57" s="316"/>
      <c r="EZ57" s="316"/>
      <c r="FA57" s="316"/>
      <c r="FB57" s="316"/>
      <c r="FC57" s="316"/>
      <c r="FD57" s="316"/>
      <c r="FE57" s="316"/>
      <c r="FF57" s="316"/>
      <c r="FG57" s="316"/>
      <c r="FH57" s="316"/>
      <c r="FI57" s="316"/>
      <c r="FJ57" s="316"/>
      <c r="FK57" s="316"/>
      <c r="FL57" s="369"/>
      <c r="FM57" s="316"/>
      <c r="FN57" s="316"/>
      <c r="FO57" s="316"/>
      <c r="FP57" s="316"/>
      <c r="FQ57" s="316"/>
      <c r="FR57" s="316"/>
      <c r="FS57" s="316"/>
      <c r="FT57" s="316"/>
      <c r="FU57" s="316"/>
      <c r="FV57" s="316"/>
      <c r="FW57" s="316"/>
      <c r="FX57" s="316"/>
      <c r="FY57" s="316"/>
      <c r="FZ57" s="316"/>
      <c r="GA57" s="316"/>
      <c r="GB57" s="316"/>
      <c r="GC57" s="316"/>
      <c r="GD57" s="316"/>
      <c r="GF57" s="316"/>
      <c r="GG57" s="316"/>
      <c r="GH57" s="316"/>
      <c r="GI57" s="316"/>
      <c r="GJ57" s="316"/>
      <c r="GK57" s="316"/>
      <c r="GL57" s="316"/>
      <c r="GM57" s="316"/>
      <c r="GN57" s="316"/>
      <c r="GO57" s="316"/>
      <c r="GP57" s="316"/>
      <c r="GQ57" s="316"/>
      <c r="GR57" s="316"/>
      <c r="GS57" s="316"/>
      <c r="GT57" s="316"/>
      <c r="GU57" s="316"/>
      <c r="GV57" s="316"/>
      <c r="GW57" s="316"/>
      <c r="GX57" s="316"/>
      <c r="GY57" s="316"/>
      <c r="GZ57" s="316"/>
      <c r="HA57" s="316"/>
      <c r="HB57" s="316"/>
      <c r="HC57" s="316"/>
      <c r="HD57" s="316"/>
      <c r="HE57" s="316"/>
      <c r="HF57" s="316"/>
      <c r="HG57" s="316"/>
      <c r="HH57" s="316"/>
      <c r="HI57" s="316"/>
      <c r="HJ57" s="316"/>
      <c r="HK57" s="316"/>
      <c r="HL57" s="316"/>
      <c r="HM57" s="316"/>
      <c r="HN57" s="316"/>
      <c r="HO57" s="316"/>
      <c r="HP57" s="316"/>
      <c r="HQ57" s="316"/>
      <c r="HR57" s="316"/>
      <c r="HS57" s="316"/>
      <c r="HT57" s="316"/>
      <c r="HU57" s="316"/>
      <c r="HV57" s="316"/>
      <c r="HW57" s="316"/>
      <c r="HX57" s="316"/>
      <c r="HY57" s="316"/>
      <c r="HZ57" s="316"/>
      <c r="IA57" s="316"/>
      <c r="IB57" s="316"/>
      <c r="IC57" s="316"/>
      <c r="ID57" s="316"/>
      <c r="IE57" s="316"/>
      <c r="IF57" s="316"/>
      <c r="IG57" s="316"/>
      <c r="IH57" s="316"/>
      <c r="II57" s="316"/>
      <c r="IJ57" s="316"/>
      <c r="IK57" s="316"/>
      <c r="IL57" s="316"/>
      <c r="IM57" s="316"/>
      <c r="IN57" s="316"/>
      <c r="IO57" s="316"/>
      <c r="IP57" s="316"/>
      <c r="IQ57" s="316"/>
      <c r="IR57" s="316"/>
      <c r="IS57" s="316"/>
      <c r="IT57" s="316"/>
      <c r="IU57" s="316"/>
      <c r="IV57" s="316"/>
      <c r="IW57" s="316"/>
      <c r="IX57" s="316"/>
      <c r="IY57" s="316"/>
      <c r="IZ57" s="316"/>
      <c r="JA57" s="316"/>
      <c r="JB57" s="316"/>
      <c r="JC57" s="316"/>
      <c r="JD57" s="316"/>
      <c r="JE57" s="316"/>
      <c r="JF57" s="316"/>
      <c r="JG57" s="316"/>
      <c r="JH57" s="316"/>
      <c r="JI57" s="316"/>
      <c r="JJ57" s="316"/>
      <c r="JK57" s="316"/>
      <c r="JL57" s="316"/>
      <c r="JM57" s="316"/>
      <c r="JN57" s="316"/>
      <c r="JO57" s="316"/>
      <c r="JP57" s="316"/>
      <c r="JQ57" s="316"/>
      <c r="JR57" s="316"/>
      <c r="JS57" s="316"/>
      <c r="JT57" s="316"/>
      <c r="JU57" s="316"/>
      <c r="JV57" s="316"/>
      <c r="JW57" s="316"/>
      <c r="JX57" s="316"/>
      <c r="JY57" s="316"/>
      <c r="JZ57" s="316"/>
      <c r="KA57" s="316"/>
      <c r="KB57" s="316"/>
      <c r="KC57" s="316"/>
      <c r="KD57" s="316"/>
      <c r="KE57" s="316"/>
      <c r="KF57" s="316"/>
      <c r="KG57" s="316"/>
      <c r="KH57" s="316"/>
      <c r="KI57" s="316"/>
      <c r="KJ57" s="316"/>
      <c r="KK57" s="316"/>
      <c r="KL57" s="316"/>
      <c r="KM57" s="316"/>
      <c r="KN57" s="316"/>
      <c r="KO57" s="316"/>
      <c r="KP57" s="316"/>
      <c r="KQ57" s="316"/>
      <c r="KR57" s="316"/>
      <c r="KS57" s="316"/>
      <c r="KT57" s="316"/>
      <c r="KU57" s="316"/>
      <c r="KV57" s="316"/>
      <c r="KW57" s="316"/>
      <c r="KX57" s="316"/>
      <c r="KY57" s="316"/>
      <c r="KZ57" s="316"/>
      <c r="LA57" s="316"/>
      <c r="LB57" s="316"/>
      <c r="LC57" s="316"/>
      <c r="LD57" s="316"/>
      <c r="LE57" s="316"/>
      <c r="LF57" s="316"/>
      <c r="LG57" s="316"/>
      <c r="LH57" s="316"/>
      <c r="LI57" s="316"/>
    </row>
    <row r="58" spans="1:321">
      <c r="D58" s="72">
        <v>4113</v>
      </c>
      <c r="E58" s="76" t="s">
        <v>129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82">
        <v>6578944.9299999997</v>
      </c>
      <c r="DW58" s="282">
        <v>5762932.5100000016</v>
      </c>
      <c r="DX58" s="282">
        <v>7819877.8100000005</v>
      </c>
      <c r="DY58" s="282">
        <v>7142795.0800000001</v>
      </c>
      <c r="DZ58" s="310">
        <v>7281303.6100000003</v>
      </c>
      <c r="EB58" s="282">
        <v>7104100.9299999997</v>
      </c>
      <c r="EC58" s="313"/>
      <c r="ED58" s="313"/>
      <c r="EE58" s="313"/>
      <c r="EF58" s="313"/>
      <c r="EG58" s="313"/>
      <c r="EH58" s="316"/>
      <c r="EI58" s="316"/>
      <c r="EJ58" s="316"/>
      <c r="EK58" s="316"/>
      <c r="EL58" s="316"/>
      <c r="EM58" s="316"/>
      <c r="EN58" s="316"/>
      <c r="EO58" s="316"/>
      <c r="EP58" s="316"/>
      <c r="EQ58" s="316"/>
      <c r="ER58" s="316"/>
      <c r="ES58" s="316"/>
      <c r="ET58" s="316"/>
      <c r="EU58" s="316"/>
      <c r="EV58" s="316"/>
      <c r="EW58" s="316"/>
      <c r="EX58" s="316"/>
      <c r="EY58" s="316"/>
      <c r="EZ58" s="316"/>
      <c r="FA58" s="316"/>
      <c r="FB58" s="316"/>
      <c r="FC58" s="316"/>
      <c r="FD58" s="316"/>
      <c r="FE58" s="316"/>
      <c r="FF58" s="316"/>
      <c r="FG58" s="316"/>
      <c r="FH58" s="316"/>
      <c r="FI58" s="316"/>
      <c r="FJ58" s="316"/>
      <c r="FK58" s="316"/>
      <c r="FL58" s="369"/>
      <c r="FM58" s="316"/>
      <c r="FN58" s="316"/>
      <c r="FO58" s="316"/>
      <c r="FP58" s="316"/>
      <c r="FQ58" s="316"/>
      <c r="FR58" s="316"/>
      <c r="FS58" s="316"/>
      <c r="FT58" s="316"/>
      <c r="FU58" s="316"/>
      <c r="FV58" s="316"/>
      <c r="FW58" s="316"/>
      <c r="FX58" s="316"/>
      <c r="FY58" s="316"/>
      <c r="FZ58" s="316"/>
      <c r="GA58" s="316"/>
      <c r="GB58" s="316"/>
      <c r="GC58" s="316"/>
      <c r="GD58" s="316"/>
      <c r="GF58" s="316"/>
      <c r="GG58" s="316"/>
      <c r="GH58" s="316"/>
      <c r="GI58" s="316"/>
      <c r="GJ58" s="316"/>
      <c r="GK58" s="316"/>
      <c r="GL58" s="316"/>
      <c r="GM58" s="316"/>
      <c r="GN58" s="316"/>
      <c r="GO58" s="316"/>
      <c r="GP58" s="316"/>
      <c r="GQ58" s="316"/>
      <c r="GR58" s="316"/>
      <c r="GS58" s="316"/>
      <c r="GT58" s="316"/>
      <c r="GU58" s="316"/>
      <c r="GV58" s="316"/>
      <c r="GW58" s="316"/>
      <c r="GX58" s="316"/>
      <c r="GY58" s="316"/>
      <c r="GZ58" s="316"/>
      <c r="HA58" s="316"/>
      <c r="HB58" s="316"/>
      <c r="HC58" s="316"/>
      <c r="HD58" s="316"/>
      <c r="HE58" s="316"/>
      <c r="HF58" s="316"/>
      <c r="HG58" s="316"/>
      <c r="HH58" s="316"/>
      <c r="HI58" s="316"/>
      <c r="HJ58" s="316"/>
      <c r="HK58" s="316"/>
      <c r="HL58" s="316"/>
      <c r="HM58" s="316"/>
      <c r="HN58" s="316"/>
      <c r="HO58" s="316"/>
      <c r="HP58" s="316"/>
      <c r="HQ58" s="316"/>
      <c r="HR58" s="316"/>
      <c r="HS58" s="316"/>
      <c r="HT58" s="316"/>
      <c r="HU58" s="316"/>
      <c r="HV58" s="316"/>
      <c r="HW58" s="316"/>
      <c r="HX58" s="316"/>
      <c r="HY58" s="316"/>
      <c r="HZ58" s="316"/>
      <c r="IA58" s="316"/>
      <c r="IB58" s="316"/>
      <c r="IC58" s="316"/>
      <c r="ID58" s="316"/>
      <c r="IE58" s="316"/>
      <c r="IF58" s="316"/>
      <c r="IG58" s="316"/>
      <c r="IH58" s="316"/>
      <c r="II58" s="316"/>
      <c r="IJ58" s="316"/>
      <c r="IK58" s="316"/>
      <c r="IL58" s="316"/>
      <c r="IM58" s="316"/>
      <c r="IN58" s="316"/>
      <c r="IO58" s="316"/>
      <c r="IP58" s="316"/>
      <c r="IQ58" s="316"/>
      <c r="IR58" s="316"/>
      <c r="IS58" s="316"/>
      <c r="IT58" s="316"/>
      <c r="IU58" s="316"/>
      <c r="IV58" s="316"/>
      <c r="IW58" s="316"/>
      <c r="IX58" s="316"/>
      <c r="IY58" s="316"/>
      <c r="IZ58" s="316"/>
      <c r="JA58" s="316"/>
      <c r="JB58" s="316"/>
      <c r="JC58" s="316"/>
      <c r="JD58" s="316"/>
      <c r="JE58" s="316"/>
      <c r="JF58" s="316"/>
      <c r="JG58" s="316"/>
      <c r="JH58" s="316"/>
      <c r="JI58" s="316"/>
      <c r="JJ58" s="316"/>
      <c r="JK58" s="316"/>
      <c r="JL58" s="316"/>
      <c r="JM58" s="316"/>
      <c r="JN58" s="316"/>
      <c r="JO58" s="316"/>
      <c r="JP58" s="316"/>
      <c r="JQ58" s="316"/>
      <c r="JR58" s="316"/>
      <c r="JS58" s="316"/>
      <c r="JT58" s="316"/>
      <c r="JU58" s="316"/>
      <c r="JV58" s="316"/>
      <c r="JW58" s="316"/>
      <c r="JX58" s="316"/>
      <c r="JY58" s="316"/>
      <c r="JZ58" s="316"/>
      <c r="KA58" s="316"/>
      <c r="KB58" s="316"/>
      <c r="KC58" s="316"/>
      <c r="KD58" s="316"/>
      <c r="KE58" s="316"/>
      <c r="KF58" s="316"/>
      <c r="KG58" s="316"/>
      <c r="KH58" s="316"/>
      <c r="KI58" s="316"/>
      <c r="KJ58" s="316"/>
      <c r="KK58" s="316"/>
      <c r="KL58" s="316"/>
      <c r="KM58" s="316"/>
      <c r="KN58" s="316"/>
      <c r="KO58" s="316"/>
      <c r="KP58" s="316"/>
      <c r="KQ58" s="316"/>
      <c r="KR58" s="316"/>
      <c r="KS58" s="316"/>
      <c r="KT58" s="316"/>
      <c r="KU58" s="316"/>
      <c r="KV58" s="316"/>
      <c r="KW58" s="316"/>
      <c r="KX58" s="316"/>
      <c r="KY58" s="316"/>
      <c r="KZ58" s="316"/>
      <c r="LA58" s="316"/>
      <c r="LB58" s="316"/>
      <c r="LC58" s="316"/>
      <c r="LD58" s="316"/>
      <c r="LE58" s="316"/>
      <c r="LF58" s="316"/>
      <c r="LG58" s="316"/>
      <c r="LH58" s="316"/>
      <c r="LI58" s="316"/>
    </row>
    <row r="59" spans="1:321">
      <c r="D59" s="72">
        <v>4114</v>
      </c>
      <c r="E59" s="76" t="s">
        <v>131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82">
        <v>3545898.12</v>
      </c>
      <c r="DW59" s="282">
        <v>2930435.569999998</v>
      </c>
      <c r="DX59" s="282">
        <v>4123893.9699999988</v>
      </c>
      <c r="DY59" s="282">
        <v>3863235.38</v>
      </c>
      <c r="DZ59" s="310">
        <v>3914226.01</v>
      </c>
      <c r="EB59" s="282">
        <v>3904156.29</v>
      </c>
      <c r="EC59" s="313"/>
      <c r="ED59" s="313"/>
      <c r="EE59" s="313"/>
      <c r="EF59" s="313"/>
      <c r="EG59" s="313"/>
      <c r="EH59" s="316"/>
      <c r="EI59" s="316"/>
      <c r="EJ59" s="316"/>
      <c r="EK59" s="316"/>
      <c r="EL59" s="316"/>
      <c r="EM59" s="316"/>
      <c r="EN59" s="316"/>
      <c r="EO59" s="316"/>
      <c r="EP59" s="316"/>
      <c r="EQ59" s="316"/>
      <c r="ER59" s="316"/>
      <c r="ES59" s="316"/>
      <c r="ET59" s="316"/>
      <c r="EU59" s="316"/>
      <c r="EV59" s="316"/>
      <c r="EW59" s="316"/>
      <c r="EX59" s="316"/>
      <c r="EY59" s="316"/>
      <c r="EZ59" s="316"/>
      <c r="FA59" s="316"/>
      <c r="FB59" s="316"/>
      <c r="FC59" s="316"/>
      <c r="FD59" s="316"/>
      <c r="FE59" s="316"/>
      <c r="FF59" s="316"/>
      <c r="FG59" s="316"/>
      <c r="FH59" s="316"/>
      <c r="FI59" s="316"/>
      <c r="FJ59" s="316"/>
      <c r="FK59" s="316"/>
      <c r="FL59" s="369"/>
      <c r="FM59" s="316"/>
      <c r="FN59" s="316"/>
      <c r="FO59" s="316"/>
      <c r="FP59" s="316"/>
      <c r="FQ59" s="316"/>
      <c r="FR59" s="316"/>
      <c r="FS59" s="316"/>
      <c r="FT59" s="316"/>
      <c r="FU59" s="316"/>
      <c r="FV59" s="316"/>
      <c r="FW59" s="316"/>
      <c r="FX59" s="316"/>
      <c r="FY59" s="316"/>
      <c r="FZ59" s="316"/>
      <c r="GA59" s="316"/>
      <c r="GB59" s="316"/>
      <c r="GC59" s="316"/>
      <c r="GD59" s="316"/>
      <c r="GF59" s="316"/>
      <c r="GG59" s="316"/>
      <c r="GH59" s="316"/>
      <c r="GI59" s="316"/>
      <c r="GJ59" s="316"/>
      <c r="GK59" s="316"/>
      <c r="GL59" s="316"/>
      <c r="GM59" s="316"/>
      <c r="GN59" s="316"/>
      <c r="GO59" s="316"/>
      <c r="GP59" s="316"/>
      <c r="GQ59" s="316"/>
      <c r="GR59" s="316"/>
      <c r="GS59" s="316"/>
      <c r="GT59" s="316"/>
      <c r="GU59" s="316"/>
      <c r="GV59" s="316"/>
      <c r="GW59" s="316"/>
      <c r="GX59" s="316"/>
      <c r="GY59" s="316"/>
      <c r="GZ59" s="316"/>
      <c r="HA59" s="316"/>
      <c r="HB59" s="316"/>
      <c r="HC59" s="316"/>
      <c r="HD59" s="316"/>
      <c r="HE59" s="316"/>
      <c r="HF59" s="316"/>
      <c r="HG59" s="316"/>
      <c r="HH59" s="316"/>
      <c r="HI59" s="316"/>
      <c r="HJ59" s="316"/>
      <c r="HK59" s="316"/>
      <c r="HL59" s="316"/>
      <c r="HM59" s="316"/>
      <c r="HN59" s="316"/>
      <c r="HO59" s="316"/>
      <c r="HP59" s="316"/>
      <c r="HQ59" s="316"/>
      <c r="HR59" s="316"/>
      <c r="HS59" s="316"/>
      <c r="HT59" s="316"/>
      <c r="HU59" s="316"/>
      <c r="HV59" s="316"/>
      <c r="HW59" s="316"/>
      <c r="HX59" s="316"/>
      <c r="HY59" s="316"/>
      <c r="HZ59" s="316"/>
      <c r="IA59" s="316"/>
      <c r="IB59" s="316"/>
      <c r="IC59" s="316"/>
      <c r="ID59" s="316"/>
      <c r="IE59" s="316"/>
      <c r="IF59" s="316"/>
      <c r="IG59" s="316"/>
      <c r="IH59" s="316"/>
      <c r="II59" s="316"/>
      <c r="IJ59" s="316"/>
      <c r="IK59" s="316"/>
      <c r="IL59" s="316"/>
      <c r="IM59" s="316"/>
      <c r="IN59" s="316"/>
      <c r="IO59" s="316"/>
      <c r="IP59" s="316"/>
      <c r="IQ59" s="316"/>
      <c r="IR59" s="316"/>
      <c r="IS59" s="316"/>
      <c r="IT59" s="316"/>
      <c r="IU59" s="316"/>
      <c r="IV59" s="316"/>
      <c r="IW59" s="316"/>
      <c r="IX59" s="316"/>
      <c r="IY59" s="316"/>
      <c r="IZ59" s="316"/>
      <c r="JA59" s="316"/>
      <c r="JB59" s="316"/>
      <c r="JC59" s="316"/>
      <c r="JD59" s="316"/>
      <c r="JE59" s="316"/>
      <c r="JF59" s="316"/>
      <c r="JG59" s="316"/>
      <c r="JH59" s="316"/>
      <c r="JI59" s="316"/>
      <c r="JJ59" s="316"/>
      <c r="JK59" s="316"/>
      <c r="JL59" s="316"/>
      <c r="JM59" s="316"/>
      <c r="JN59" s="316"/>
      <c r="JO59" s="316"/>
      <c r="JP59" s="316"/>
      <c r="JQ59" s="316"/>
      <c r="JR59" s="316"/>
      <c r="JS59" s="316"/>
      <c r="JT59" s="316"/>
      <c r="JU59" s="316"/>
      <c r="JV59" s="316"/>
      <c r="JW59" s="316"/>
      <c r="JX59" s="316"/>
      <c r="JY59" s="316"/>
      <c r="JZ59" s="316"/>
      <c r="KA59" s="316"/>
      <c r="KB59" s="316"/>
      <c r="KC59" s="316"/>
      <c r="KD59" s="316"/>
      <c r="KE59" s="316"/>
      <c r="KF59" s="316"/>
      <c r="KG59" s="316"/>
      <c r="KH59" s="316"/>
      <c r="KI59" s="316"/>
      <c r="KJ59" s="316"/>
      <c r="KK59" s="316"/>
      <c r="KL59" s="316"/>
      <c r="KM59" s="316"/>
      <c r="KN59" s="316"/>
      <c r="KO59" s="316"/>
      <c r="KP59" s="316"/>
      <c r="KQ59" s="316"/>
      <c r="KR59" s="316"/>
      <c r="KS59" s="316"/>
      <c r="KT59" s="316"/>
      <c r="KU59" s="316"/>
      <c r="KV59" s="316"/>
      <c r="KW59" s="316"/>
      <c r="KX59" s="316"/>
      <c r="KY59" s="316"/>
      <c r="KZ59" s="316"/>
      <c r="LA59" s="316"/>
      <c r="LB59" s="316"/>
      <c r="LC59" s="316"/>
      <c r="LD59" s="316"/>
      <c r="LE59" s="316"/>
      <c r="LF59" s="316"/>
      <c r="LG59" s="316"/>
      <c r="LH59" s="316"/>
      <c r="LI59" s="316"/>
    </row>
    <row r="60" spans="1:321">
      <c r="D60" s="72">
        <v>4115</v>
      </c>
      <c r="E60" s="76" t="s">
        <v>133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82">
        <v>4125.96</v>
      </c>
      <c r="DW60" s="282">
        <v>276522.66999999975</v>
      </c>
      <c r="DX60" s="282">
        <v>540683.99999999988</v>
      </c>
      <c r="DY60" s="282">
        <v>684055.47</v>
      </c>
      <c r="DZ60" s="310">
        <v>309176.73</v>
      </c>
      <c r="EB60" s="282">
        <v>102387.25</v>
      </c>
      <c r="EC60" s="313"/>
      <c r="ED60" s="313"/>
      <c r="EE60" s="313"/>
      <c r="EF60" s="313"/>
      <c r="EG60" s="313"/>
      <c r="ET60" s="316"/>
      <c r="EU60" s="316"/>
      <c r="EV60" s="316"/>
      <c r="EW60" s="316"/>
      <c r="EX60" s="316"/>
      <c r="EY60" s="316"/>
      <c r="EZ60" s="316"/>
      <c r="FA60" s="316"/>
      <c r="FB60" s="316"/>
      <c r="FC60" s="316"/>
      <c r="FD60" s="316"/>
      <c r="FE60" s="316"/>
      <c r="FF60" s="316"/>
      <c r="FG60" s="316"/>
      <c r="FH60" s="316"/>
      <c r="FI60" s="316"/>
      <c r="FJ60" s="316"/>
      <c r="FK60" s="316"/>
      <c r="FL60" s="369"/>
      <c r="FM60" s="316"/>
      <c r="FN60" s="316"/>
      <c r="FO60" s="316"/>
      <c r="FP60" s="316"/>
      <c r="FQ60" s="316"/>
      <c r="FR60" s="316"/>
      <c r="FS60" s="316"/>
      <c r="FT60" s="316"/>
      <c r="FU60" s="316"/>
      <c r="FV60" s="316"/>
      <c r="FW60" s="316"/>
      <c r="FX60" s="316"/>
      <c r="FY60" s="316"/>
      <c r="FZ60" s="316"/>
      <c r="GA60" s="316"/>
      <c r="GB60" s="316"/>
      <c r="GC60" s="316"/>
      <c r="GD60" s="316"/>
      <c r="GF60" s="316"/>
      <c r="GG60" s="316"/>
      <c r="GH60" s="316"/>
      <c r="GI60" s="316"/>
      <c r="GJ60" s="316"/>
      <c r="GK60" s="316"/>
      <c r="GL60" s="316"/>
      <c r="GM60" s="316"/>
      <c r="GN60" s="316"/>
      <c r="GO60" s="316"/>
      <c r="GP60" s="316"/>
      <c r="GQ60" s="316"/>
      <c r="GR60" s="316"/>
      <c r="GS60" s="316"/>
      <c r="GT60" s="316"/>
      <c r="GU60" s="316"/>
      <c r="GV60" s="316"/>
      <c r="GW60" s="316"/>
      <c r="GX60" s="316"/>
      <c r="GY60" s="316"/>
      <c r="GZ60" s="316"/>
      <c r="HA60" s="316"/>
      <c r="HB60" s="316"/>
      <c r="HC60" s="316"/>
      <c r="HD60" s="316"/>
      <c r="HE60" s="316"/>
      <c r="HF60" s="316"/>
      <c r="HG60" s="316"/>
      <c r="HH60" s="316"/>
      <c r="HI60" s="316"/>
      <c r="HJ60" s="316"/>
      <c r="HK60" s="316"/>
      <c r="HL60" s="316"/>
      <c r="HM60" s="316"/>
      <c r="HN60" s="316"/>
      <c r="HO60" s="316"/>
      <c r="HP60" s="316"/>
      <c r="HQ60" s="316"/>
      <c r="HR60" s="316"/>
      <c r="HS60" s="316"/>
      <c r="HT60" s="316"/>
      <c r="HU60" s="316"/>
      <c r="HV60" s="316"/>
      <c r="HW60" s="316"/>
      <c r="HX60" s="316"/>
      <c r="HY60" s="316"/>
      <c r="HZ60" s="316"/>
      <c r="IA60" s="316"/>
      <c r="IB60" s="316"/>
      <c r="IC60" s="316"/>
      <c r="ID60" s="316"/>
      <c r="IE60" s="316"/>
      <c r="IF60" s="316"/>
      <c r="IG60" s="316"/>
      <c r="IH60" s="316"/>
      <c r="II60" s="316"/>
      <c r="IJ60" s="316"/>
      <c r="IK60" s="316"/>
      <c r="IL60" s="316"/>
      <c r="IM60" s="316"/>
      <c r="IN60" s="316"/>
      <c r="IO60" s="316"/>
      <c r="IP60" s="316"/>
      <c r="IQ60" s="316"/>
      <c r="IR60" s="316"/>
      <c r="IS60" s="316"/>
      <c r="IT60" s="316"/>
      <c r="IU60" s="316"/>
      <c r="IV60" s="316"/>
      <c r="IW60" s="316"/>
      <c r="IX60" s="316"/>
      <c r="IY60" s="316"/>
      <c r="IZ60" s="316"/>
      <c r="JA60" s="316"/>
      <c r="JB60" s="316"/>
      <c r="JC60" s="316"/>
      <c r="JD60" s="316"/>
      <c r="JE60" s="316"/>
      <c r="JF60" s="316"/>
      <c r="JG60" s="316"/>
      <c r="JH60" s="316"/>
      <c r="JI60" s="316"/>
      <c r="JJ60" s="316"/>
      <c r="JK60" s="316"/>
      <c r="JL60" s="316"/>
      <c r="JM60" s="316"/>
      <c r="JN60" s="316"/>
      <c r="JO60" s="316"/>
      <c r="JP60" s="316"/>
      <c r="JQ60" s="316"/>
      <c r="JR60" s="316"/>
      <c r="JS60" s="316"/>
      <c r="JT60" s="316"/>
      <c r="JU60" s="316"/>
      <c r="JV60" s="316"/>
      <c r="JW60" s="316"/>
      <c r="JX60" s="316"/>
      <c r="JY60" s="316"/>
      <c r="JZ60" s="316"/>
      <c r="KA60" s="316"/>
      <c r="KB60" s="316"/>
      <c r="KC60" s="316"/>
      <c r="KD60" s="316"/>
      <c r="KE60" s="316"/>
      <c r="KF60" s="316"/>
      <c r="KG60" s="316"/>
      <c r="KH60" s="316"/>
      <c r="KI60" s="316"/>
      <c r="KJ60" s="316"/>
      <c r="KK60" s="316"/>
      <c r="KL60" s="316"/>
      <c r="KM60" s="316"/>
      <c r="KN60" s="316"/>
      <c r="KO60" s="316"/>
      <c r="KP60" s="316"/>
      <c r="KQ60" s="316"/>
      <c r="KR60" s="316"/>
      <c r="KS60" s="316"/>
      <c r="KT60" s="316"/>
      <c r="KU60" s="316"/>
      <c r="KV60" s="316"/>
      <c r="KW60" s="316"/>
      <c r="KX60" s="316"/>
      <c r="KY60" s="316"/>
      <c r="KZ60" s="316"/>
      <c r="LA60" s="316"/>
      <c r="LB60" s="316"/>
      <c r="LC60" s="316"/>
      <c r="LD60" s="316"/>
      <c r="LE60" s="316"/>
      <c r="LF60" s="316"/>
      <c r="LG60" s="316"/>
      <c r="LH60" s="316"/>
      <c r="LI60" s="316"/>
    </row>
    <row r="61" spans="1:321">
      <c r="C61" s="72">
        <v>412</v>
      </c>
      <c r="D61" s="72">
        <v>412</v>
      </c>
      <c r="E61" s="76" t="s">
        <v>135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82">
        <v>373398.5</v>
      </c>
      <c r="DW61" s="284">
        <v>912951.5</v>
      </c>
      <c r="DX61" s="284">
        <v>1664641.69</v>
      </c>
      <c r="DY61" s="282">
        <v>1074250.0999999992</v>
      </c>
      <c r="DZ61" s="310">
        <v>417784.36</v>
      </c>
      <c r="EA61" s="310">
        <v>953614.09</v>
      </c>
      <c r="EB61" s="310">
        <v>350540.56</v>
      </c>
      <c r="EC61" s="320">
        <v>896917.02</v>
      </c>
      <c r="ED61" s="313">
        <v>368001.48</v>
      </c>
      <c r="EE61" s="313">
        <v>888747.37</v>
      </c>
      <c r="EF61" s="313">
        <v>585553.42000000004</v>
      </c>
      <c r="EG61" s="313">
        <v>2421211.9500000002</v>
      </c>
      <c r="EH61" s="316">
        <v>70065.570000000007</v>
      </c>
      <c r="EI61" s="316">
        <v>920424.11</v>
      </c>
      <c r="EJ61" s="316">
        <v>936990.91</v>
      </c>
      <c r="EK61" s="316">
        <v>685539.4</v>
      </c>
      <c r="EL61" s="316">
        <v>763370.53</v>
      </c>
      <c r="EM61" s="316">
        <v>888374.79</v>
      </c>
      <c r="EN61" s="316">
        <v>845413.4</v>
      </c>
      <c r="EO61" s="316">
        <v>982340.29</v>
      </c>
      <c r="EP61" s="316">
        <v>710611.47</v>
      </c>
      <c r="EQ61" s="316">
        <v>864910.68</v>
      </c>
      <c r="ER61" s="316">
        <v>1028980.9</v>
      </c>
      <c r="ES61" s="316">
        <v>1951716.68</v>
      </c>
      <c r="ET61" s="316">
        <v>363127.64</v>
      </c>
      <c r="EU61" s="316">
        <v>848575.97</v>
      </c>
      <c r="EV61" s="316">
        <v>933832.27</v>
      </c>
      <c r="EW61" s="316">
        <v>983620.43</v>
      </c>
      <c r="EX61" s="316">
        <v>835475.63</v>
      </c>
      <c r="EY61" s="316">
        <v>1164263.1200000001</v>
      </c>
      <c r="EZ61" s="316">
        <v>853949.13</v>
      </c>
      <c r="FA61" s="316">
        <v>804909.73</v>
      </c>
      <c r="FB61" s="316">
        <v>963637.57</v>
      </c>
      <c r="FC61" s="316">
        <v>1011368.26</v>
      </c>
      <c r="FD61" s="316">
        <v>1172083.78</v>
      </c>
      <c r="FE61" s="316">
        <v>3278096.68</v>
      </c>
      <c r="FF61" s="316">
        <v>432711.77</v>
      </c>
      <c r="FG61" s="316">
        <f>1037317.51-3755</f>
        <v>1033562.51</v>
      </c>
      <c r="FH61" s="316">
        <f>739399.21-3755</f>
        <v>735644.21</v>
      </c>
      <c r="FI61" s="316">
        <f>1606178.02-3755</f>
        <v>1602423.02</v>
      </c>
      <c r="FJ61" s="316">
        <f>1045130.65-3755</f>
        <v>1041375.65</v>
      </c>
      <c r="FK61" s="316">
        <f>649835.03-3755</f>
        <v>646080.03</v>
      </c>
      <c r="FL61" s="368">
        <f>1612322.32-7510</f>
        <v>1604812.32</v>
      </c>
      <c r="FM61" s="316">
        <f>863508.85</f>
        <v>863508.85</v>
      </c>
      <c r="FN61" s="316">
        <f>1072577.13-3755</f>
        <v>1068822.1299999999</v>
      </c>
      <c r="FO61" s="316">
        <f>1121921.44-3755</f>
        <v>1118166.44</v>
      </c>
      <c r="FP61" s="316">
        <f>1060149.58-3755</f>
        <v>1056394.58</v>
      </c>
      <c r="FQ61" s="369">
        <f>3987318.08-7510</f>
        <v>3979808.08</v>
      </c>
      <c r="FR61" s="369">
        <v>476603.42</v>
      </c>
      <c r="FS61" s="316">
        <v>1082169.6499999999</v>
      </c>
      <c r="FT61" s="316"/>
      <c r="FU61" s="316"/>
      <c r="FV61" s="316"/>
      <c r="FW61" s="316"/>
      <c r="FX61" s="316"/>
      <c r="FY61" s="316"/>
      <c r="FZ61" s="316"/>
      <c r="GA61" s="316"/>
      <c r="GB61" s="316"/>
      <c r="GC61" s="316"/>
      <c r="GD61" s="316"/>
      <c r="GF61" s="316"/>
      <c r="GG61" s="316"/>
      <c r="GH61" s="316"/>
      <c r="GI61" s="316"/>
      <c r="GJ61" s="316"/>
      <c r="GK61" s="316"/>
      <c r="GL61" s="316"/>
      <c r="GM61" s="316"/>
      <c r="GN61" s="316"/>
      <c r="GO61" s="316"/>
      <c r="GP61" s="316"/>
      <c r="GQ61" s="316"/>
      <c r="GR61" s="316"/>
      <c r="GS61" s="316"/>
      <c r="GT61" s="316"/>
      <c r="GU61" s="316"/>
      <c r="GV61" s="316"/>
      <c r="GW61" s="316"/>
      <c r="GX61" s="316"/>
      <c r="GY61" s="316"/>
      <c r="GZ61" s="316"/>
      <c r="HA61" s="316"/>
      <c r="HB61" s="316"/>
      <c r="HC61" s="316"/>
      <c r="HD61" s="316"/>
      <c r="HE61" s="316"/>
      <c r="HF61" s="316"/>
      <c r="HG61" s="316"/>
      <c r="HH61" s="316"/>
      <c r="HI61" s="316"/>
      <c r="HJ61" s="316"/>
      <c r="HK61" s="316"/>
      <c r="HL61" s="316"/>
      <c r="HM61" s="316"/>
      <c r="HN61" s="316"/>
      <c r="HO61" s="316"/>
      <c r="HP61" s="316"/>
      <c r="HQ61" s="316"/>
      <c r="HR61" s="316"/>
      <c r="HS61" s="316"/>
      <c r="HT61" s="316"/>
      <c r="HU61" s="316"/>
      <c r="HV61" s="316"/>
      <c r="HW61" s="316"/>
      <c r="HX61" s="316"/>
      <c r="HY61" s="316"/>
      <c r="HZ61" s="316"/>
      <c r="IA61" s="316"/>
      <c r="IB61" s="316"/>
      <c r="IC61" s="316"/>
      <c r="ID61" s="316"/>
      <c r="IE61" s="316"/>
      <c r="IF61" s="316"/>
      <c r="IG61" s="316"/>
      <c r="IH61" s="316"/>
      <c r="II61" s="316"/>
      <c r="IJ61" s="316"/>
      <c r="IK61" s="316"/>
      <c r="IL61" s="316"/>
      <c r="IM61" s="316"/>
      <c r="IN61" s="316"/>
      <c r="IO61" s="316"/>
      <c r="IP61" s="316"/>
      <c r="IQ61" s="316"/>
      <c r="IR61" s="316"/>
      <c r="IS61" s="316"/>
      <c r="IT61" s="316"/>
      <c r="IU61" s="316"/>
      <c r="IV61" s="316"/>
      <c r="IW61" s="316"/>
      <c r="IX61" s="316"/>
      <c r="IY61" s="316"/>
      <c r="IZ61" s="316"/>
      <c r="JA61" s="316"/>
      <c r="JB61" s="316"/>
      <c r="JC61" s="316"/>
      <c r="JD61" s="316"/>
      <c r="JE61" s="316"/>
      <c r="JF61" s="316"/>
      <c r="JG61" s="316"/>
      <c r="JH61" s="316"/>
      <c r="JI61" s="316"/>
      <c r="JJ61" s="316"/>
      <c r="JK61" s="316"/>
      <c r="JL61" s="316"/>
      <c r="JM61" s="316"/>
      <c r="JN61" s="316"/>
      <c r="JO61" s="316"/>
      <c r="JP61" s="316"/>
      <c r="JQ61" s="316"/>
      <c r="JR61" s="316"/>
      <c r="JS61" s="316"/>
      <c r="JT61" s="316"/>
      <c r="JU61" s="316"/>
      <c r="JV61" s="316"/>
      <c r="JW61" s="316"/>
      <c r="JX61" s="316"/>
      <c r="JY61" s="316"/>
      <c r="JZ61" s="316"/>
      <c r="KA61" s="316"/>
      <c r="KB61" s="316"/>
      <c r="KC61" s="316"/>
      <c r="KD61" s="316"/>
      <c r="KE61" s="316"/>
      <c r="KF61" s="316"/>
      <c r="KG61" s="316"/>
      <c r="KH61" s="316"/>
      <c r="KI61" s="316"/>
      <c r="KJ61" s="316"/>
      <c r="KK61" s="316"/>
      <c r="KL61" s="316"/>
      <c r="KM61" s="316"/>
      <c r="KN61" s="316"/>
      <c r="KO61" s="316"/>
      <c r="KP61" s="316"/>
      <c r="KQ61" s="316"/>
      <c r="KR61" s="316"/>
      <c r="KS61" s="316"/>
      <c r="KT61" s="316"/>
      <c r="KU61" s="316"/>
      <c r="KV61" s="316"/>
      <c r="KW61" s="316"/>
      <c r="KX61" s="316"/>
      <c r="KY61" s="316"/>
      <c r="KZ61" s="316"/>
      <c r="LA61" s="316"/>
      <c r="LB61" s="316"/>
      <c r="LC61" s="316"/>
      <c r="LD61" s="316"/>
      <c r="LE61" s="316"/>
      <c r="LF61" s="316"/>
      <c r="LG61" s="316"/>
      <c r="LH61" s="316"/>
      <c r="LI61" s="316"/>
    </row>
    <row r="62" spans="1:321">
      <c r="D62" s="72">
        <v>4121</v>
      </c>
      <c r="E62" s="76" t="s">
        <v>137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82">
        <v>0</v>
      </c>
      <c r="DW62" s="282">
        <v>0</v>
      </c>
      <c r="DX62" s="282">
        <v>0</v>
      </c>
      <c r="DY62" s="282">
        <v>0</v>
      </c>
      <c r="DZ62" s="310"/>
      <c r="EB62" s="315"/>
      <c r="EC62" s="313"/>
      <c r="ED62" s="313"/>
      <c r="EE62" s="313"/>
      <c r="EF62" s="313"/>
      <c r="EG62" s="313"/>
      <c r="EH62" s="316"/>
      <c r="EI62" s="316"/>
      <c r="EJ62" s="316"/>
      <c r="EK62" s="316"/>
      <c r="EL62" s="316"/>
      <c r="EM62" s="316"/>
      <c r="EN62" s="316"/>
      <c r="EO62" s="316"/>
      <c r="EP62" s="316"/>
      <c r="EQ62" s="316"/>
      <c r="ER62" s="316"/>
      <c r="ES62" s="316"/>
      <c r="ET62" s="351"/>
      <c r="EU62" s="351"/>
      <c r="EV62" s="351"/>
      <c r="EW62" s="351"/>
      <c r="EX62" s="351"/>
      <c r="EY62" s="351"/>
      <c r="EZ62" s="351"/>
      <c r="FA62" s="351"/>
      <c r="FB62" s="351"/>
      <c r="FC62" s="351"/>
      <c r="FD62" s="316"/>
      <c r="FE62" s="316"/>
      <c r="FF62" s="316"/>
      <c r="FG62" s="316"/>
      <c r="FH62" s="316"/>
      <c r="FI62" s="316"/>
      <c r="FJ62" s="316"/>
      <c r="FK62" s="316"/>
      <c r="FL62" s="369"/>
      <c r="FM62" s="316"/>
      <c r="FN62" s="316"/>
      <c r="FO62" s="316"/>
      <c r="FP62" s="316"/>
      <c r="FQ62" s="316"/>
      <c r="FR62" s="316"/>
      <c r="FS62" s="316"/>
      <c r="FT62" s="316"/>
      <c r="FU62" s="316"/>
      <c r="FV62" s="316"/>
      <c r="FW62" s="316"/>
      <c r="FX62" s="316"/>
      <c r="FY62" s="316"/>
      <c r="FZ62" s="316"/>
      <c r="GA62" s="316"/>
      <c r="GB62" s="316"/>
      <c r="GC62" s="316"/>
      <c r="GD62" s="316"/>
      <c r="GF62" s="316"/>
      <c r="GG62" s="316"/>
      <c r="GH62" s="316"/>
      <c r="GI62" s="316"/>
      <c r="GJ62" s="316"/>
      <c r="GK62" s="316"/>
      <c r="GL62" s="316"/>
      <c r="GM62" s="316"/>
      <c r="GN62" s="316"/>
      <c r="GO62" s="316"/>
      <c r="GP62" s="316"/>
      <c r="GQ62" s="316"/>
      <c r="GR62" s="316"/>
      <c r="GS62" s="316"/>
      <c r="GT62" s="316"/>
      <c r="GU62" s="316"/>
      <c r="GV62" s="316"/>
      <c r="GW62" s="316"/>
      <c r="GX62" s="316"/>
      <c r="GY62" s="316"/>
      <c r="GZ62" s="316"/>
      <c r="HA62" s="316"/>
      <c r="HB62" s="316"/>
      <c r="HC62" s="316"/>
      <c r="HD62" s="316"/>
      <c r="HE62" s="316"/>
      <c r="HF62" s="316"/>
      <c r="HG62" s="316"/>
      <c r="HH62" s="316"/>
      <c r="HI62" s="316"/>
      <c r="HJ62" s="316"/>
      <c r="HK62" s="316"/>
      <c r="HL62" s="316"/>
      <c r="HM62" s="316"/>
      <c r="HN62" s="316"/>
      <c r="HO62" s="316"/>
      <c r="HP62" s="316"/>
      <c r="HQ62" s="316"/>
      <c r="HR62" s="316"/>
      <c r="HS62" s="316"/>
      <c r="HT62" s="316"/>
      <c r="HU62" s="316"/>
      <c r="HV62" s="316"/>
      <c r="HW62" s="316"/>
      <c r="HX62" s="316"/>
      <c r="HY62" s="316"/>
      <c r="HZ62" s="316"/>
      <c r="IA62" s="316"/>
      <c r="IB62" s="316"/>
      <c r="IC62" s="316"/>
      <c r="ID62" s="316"/>
      <c r="IE62" s="316"/>
      <c r="IF62" s="316"/>
      <c r="IG62" s="316"/>
      <c r="IH62" s="316"/>
      <c r="II62" s="316"/>
      <c r="IJ62" s="316"/>
      <c r="IK62" s="316"/>
      <c r="IL62" s="316"/>
      <c r="IM62" s="316"/>
      <c r="IN62" s="316"/>
      <c r="IO62" s="316"/>
      <c r="IP62" s="316"/>
      <c r="IQ62" s="316"/>
      <c r="IR62" s="316"/>
      <c r="IS62" s="316"/>
      <c r="IT62" s="316"/>
      <c r="IU62" s="316"/>
      <c r="IV62" s="316"/>
      <c r="IW62" s="316"/>
      <c r="IX62" s="316"/>
      <c r="IY62" s="316"/>
      <c r="IZ62" s="316"/>
      <c r="JA62" s="316"/>
      <c r="JB62" s="316"/>
      <c r="JC62" s="316"/>
      <c r="JD62" s="316"/>
      <c r="JE62" s="316"/>
      <c r="JF62" s="316"/>
      <c r="JG62" s="316"/>
      <c r="JH62" s="316"/>
      <c r="JI62" s="316"/>
      <c r="JJ62" s="316"/>
      <c r="JK62" s="316"/>
      <c r="JL62" s="316"/>
      <c r="JM62" s="316"/>
      <c r="JN62" s="316"/>
      <c r="JO62" s="316"/>
      <c r="JP62" s="316"/>
      <c r="JQ62" s="316"/>
      <c r="JR62" s="316"/>
      <c r="JS62" s="316"/>
      <c r="JT62" s="316"/>
      <c r="JU62" s="316"/>
      <c r="JV62" s="316"/>
      <c r="JW62" s="316"/>
      <c r="JX62" s="316"/>
      <c r="JY62" s="316"/>
      <c r="JZ62" s="316"/>
      <c r="KA62" s="316"/>
      <c r="KB62" s="316"/>
      <c r="KC62" s="316"/>
      <c r="KD62" s="316"/>
      <c r="KE62" s="316"/>
      <c r="KF62" s="316"/>
      <c r="KG62" s="316"/>
      <c r="KH62" s="316"/>
      <c r="KI62" s="316"/>
      <c r="KJ62" s="316"/>
      <c r="KK62" s="316"/>
      <c r="KL62" s="316"/>
      <c r="KM62" s="316"/>
      <c r="KN62" s="316"/>
      <c r="KO62" s="316"/>
      <c r="KP62" s="316"/>
      <c r="KQ62" s="316"/>
      <c r="KR62" s="316"/>
      <c r="KS62" s="316"/>
      <c r="KT62" s="316"/>
      <c r="KU62" s="316"/>
      <c r="KV62" s="316"/>
      <c r="KW62" s="316"/>
      <c r="KX62" s="316"/>
      <c r="KY62" s="316"/>
      <c r="KZ62" s="316"/>
      <c r="LA62" s="316"/>
      <c r="LB62" s="316"/>
      <c r="LC62" s="316"/>
      <c r="LD62" s="316"/>
      <c r="LE62" s="316"/>
      <c r="LF62" s="316"/>
      <c r="LG62" s="316"/>
      <c r="LH62" s="316"/>
      <c r="LI62" s="316"/>
    </row>
    <row r="63" spans="1:321" ht="30">
      <c r="D63" s="72">
        <v>4122</v>
      </c>
      <c r="E63" s="76" t="s">
        <v>139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82">
        <v>95165.329999999987</v>
      </c>
      <c r="DW63" s="282">
        <v>104222.06</v>
      </c>
      <c r="DX63" s="282">
        <v>275227.92</v>
      </c>
      <c r="DY63" s="282">
        <v>238697.98</v>
      </c>
      <c r="DZ63" s="310">
        <v>59779.199999999997</v>
      </c>
      <c r="EB63" s="313"/>
      <c r="EC63" s="313"/>
      <c r="ED63" s="313"/>
      <c r="EE63" s="313"/>
      <c r="EF63" s="313"/>
      <c r="EG63" s="313"/>
      <c r="EH63" s="316"/>
      <c r="EI63" s="316"/>
      <c r="EJ63" s="316"/>
      <c r="EK63" s="316"/>
      <c r="EL63" s="316"/>
      <c r="EM63" s="316"/>
      <c r="EN63" s="316"/>
      <c r="EO63" s="316"/>
      <c r="EP63" s="316"/>
      <c r="EQ63" s="316"/>
      <c r="ER63" s="316"/>
      <c r="ES63" s="316"/>
      <c r="ET63" s="351"/>
      <c r="EU63" s="351"/>
      <c r="EV63" s="351"/>
      <c r="EW63" s="351"/>
      <c r="EX63" s="351"/>
      <c r="EY63" s="351"/>
      <c r="EZ63" s="351"/>
      <c r="FA63" s="351"/>
      <c r="FB63" s="351"/>
      <c r="FC63" s="351"/>
      <c r="FD63" s="316"/>
      <c r="FE63" s="316"/>
      <c r="FF63" s="316"/>
      <c r="FG63" s="316"/>
      <c r="FH63" s="316"/>
      <c r="FI63" s="316"/>
      <c r="FJ63" s="316"/>
      <c r="FK63" s="316"/>
      <c r="FL63" s="369"/>
      <c r="FM63" s="316"/>
      <c r="FN63" s="316"/>
      <c r="FO63" s="316"/>
      <c r="FP63" s="316"/>
      <c r="FQ63" s="316"/>
      <c r="FR63" s="316"/>
      <c r="FS63" s="316"/>
      <c r="FT63" s="316"/>
      <c r="FU63" s="316"/>
      <c r="FV63" s="316"/>
      <c r="FW63" s="316"/>
      <c r="FX63" s="316"/>
      <c r="FY63" s="316"/>
      <c r="FZ63" s="316"/>
      <c r="GA63" s="316"/>
      <c r="GB63" s="316"/>
      <c r="GC63" s="316"/>
      <c r="GD63" s="316"/>
      <c r="GF63" s="316"/>
      <c r="GG63" s="316"/>
      <c r="GH63" s="316"/>
      <c r="GI63" s="316"/>
      <c r="GJ63" s="316"/>
      <c r="GK63" s="316"/>
      <c r="GL63" s="316"/>
      <c r="GM63" s="316"/>
      <c r="GN63" s="316"/>
      <c r="GO63" s="316"/>
      <c r="GP63" s="316"/>
      <c r="GQ63" s="316"/>
      <c r="GR63" s="316"/>
      <c r="GS63" s="316"/>
      <c r="GT63" s="316"/>
      <c r="GU63" s="316"/>
      <c r="GV63" s="316"/>
      <c r="GW63" s="316"/>
      <c r="GX63" s="316"/>
      <c r="GY63" s="316"/>
      <c r="GZ63" s="316"/>
      <c r="HA63" s="316"/>
      <c r="HB63" s="316"/>
      <c r="HC63" s="316"/>
      <c r="HD63" s="316"/>
      <c r="HE63" s="316"/>
      <c r="HF63" s="316"/>
      <c r="HG63" s="316"/>
      <c r="HH63" s="316"/>
      <c r="HI63" s="316"/>
      <c r="HJ63" s="316"/>
      <c r="HK63" s="316"/>
      <c r="HL63" s="316"/>
      <c r="HM63" s="316"/>
      <c r="HN63" s="316"/>
      <c r="HO63" s="316"/>
      <c r="HP63" s="316"/>
      <c r="HQ63" s="316"/>
      <c r="HR63" s="316"/>
      <c r="HS63" s="316"/>
      <c r="HT63" s="316"/>
      <c r="HU63" s="316"/>
      <c r="HV63" s="316"/>
      <c r="HW63" s="316"/>
      <c r="HX63" s="316"/>
      <c r="HY63" s="316"/>
      <c r="HZ63" s="316"/>
      <c r="IA63" s="316"/>
      <c r="IB63" s="316"/>
      <c r="IC63" s="316"/>
      <c r="ID63" s="316"/>
      <c r="IE63" s="316"/>
      <c r="IF63" s="316"/>
      <c r="IG63" s="316"/>
      <c r="IH63" s="316"/>
      <c r="II63" s="316"/>
      <c r="IJ63" s="316"/>
      <c r="IK63" s="316"/>
      <c r="IL63" s="316"/>
      <c r="IM63" s="316"/>
      <c r="IN63" s="316"/>
      <c r="IO63" s="316"/>
      <c r="IP63" s="316"/>
      <c r="IQ63" s="316"/>
      <c r="IR63" s="316"/>
      <c r="IS63" s="316"/>
      <c r="IT63" s="316"/>
      <c r="IU63" s="316"/>
      <c r="IV63" s="316"/>
      <c r="IW63" s="316"/>
      <c r="IX63" s="316"/>
      <c r="IY63" s="316"/>
      <c r="IZ63" s="316"/>
      <c r="JA63" s="316"/>
      <c r="JB63" s="316"/>
      <c r="JC63" s="316"/>
      <c r="JD63" s="316"/>
      <c r="JE63" s="316"/>
      <c r="JF63" s="316"/>
      <c r="JG63" s="316"/>
      <c r="JH63" s="316"/>
      <c r="JI63" s="316"/>
      <c r="JJ63" s="316"/>
      <c r="JK63" s="316"/>
      <c r="JL63" s="316"/>
      <c r="JM63" s="316"/>
      <c r="JN63" s="316"/>
      <c r="JO63" s="316"/>
      <c r="JP63" s="316"/>
      <c r="JQ63" s="316"/>
      <c r="JR63" s="316"/>
      <c r="JS63" s="316"/>
      <c r="JT63" s="316"/>
      <c r="JU63" s="316"/>
      <c r="JV63" s="316"/>
      <c r="JW63" s="316"/>
      <c r="JX63" s="316"/>
      <c r="JY63" s="316"/>
      <c r="JZ63" s="316"/>
      <c r="KA63" s="316"/>
      <c r="KB63" s="316"/>
      <c r="KC63" s="316"/>
      <c r="KD63" s="316"/>
      <c r="KE63" s="316"/>
      <c r="KF63" s="316"/>
      <c r="KG63" s="316"/>
      <c r="KH63" s="316"/>
      <c r="KI63" s="316"/>
      <c r="KJ63" s="316"/>
      <c r="KK63" s="316"/>
      <c r="KL63" s="316"/>
      <c r="KM63" s="316"/>
      <c r="KN63" s="316"/>
      <c r="KO63" s="316"/>
      <c r="KP63" s="316"/>
      <c r="KQ63" s="316"/>
      <c r="KR63" s="316"/>
      <c r="KS63" s="316"/>
      <c r="KT63" s="316"/>
      <c r="KU63" s="316"/>
      <c r="KV63" s="316"/>
      <c r="KW63" s="316"/>
      <c r="KX63" s="316"/>
      <c r="KY63" s="316"/>
      <c r="KZ63" s="316"/>
      <c r="LA63" s="316"/>
      <c r="LB63" s="316"/>
      <c r="LC63" s="316"/>
      <c r="LD63" s="316"/>
      <c r="LE63" s="316"/>
      <c r="LF63" s="316"/>
      <c r="LG63" s="316"/>
      <c r="LH63" s="316"/>
      <c r="LI63" s="316"/>
    </row>
    <row r="64" spans="1:321">
      <c r="D64" s="72">
        <v>4123</v>
      </c>
      <c r="E64" s="76" t="s">
        <v>141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82">
        <v>10558.88</v>
      </c>
      <c r="DW64" s="282">
        <v>15251.429999999997</v>
      </c>
      <c r="DX64" s="282">
        <v>44456.340000000004</v>
      </c>
      <c r="DY64" s="282">
        <v>38163.87000000001</v>
      </c>
      <c r="DZ64" s="310">
        <v>7883.61</v>
      </c>
      <c r="EB64" s="313"/>
      <c r="EC64" s="313"/>
      <c r="ED64" s="313"/>
      <c r="EE64" s="313"/>
      <c r="EF64" s="313"/>
      <c r="EG64" s="313"/>
      <c r="EH64" s="316"/>
      <c r="EI64" s="316"/>
      <c r="EJ64" s="316"/>
      <c r="EK64" s="316"/>
      <c r="EL64" s="316"/>
      <c r="EM64" s="316"/>
      <c r="EN64" s="316"/>
      <c r="EO64" s="316"/>
      <c r="EP64" s="316"/>
      <c r="EQ64" s="316"/>
      <c r="ER64" s="316"/>
      <c r="ES64" s="316"/>
      <c r="ET64" s="351"/>
      <c r="EU64" s="351"/>
      <c r="EV64" s="351"/>
      <c r="EW64" s="351"/>
      <c r="EX64" s="351"/>
      <c r="EY64" s="351"/>
      <c r="EZ64" s="351"/>
      <c r="FA64" s="351"/>
      <c r="FB64" s="351"/>
      <c r="FC64" s="351"/>
      <c r="FD64" s="316"/>
      <c r="FE64" s="316"/>
      <c r="FF64" s="316"/>
      <c r="FG64" s="316"/>
      <c r="FH64" s="316"/>
      <c r="FI64" s="316"/>
      <c r="FJ64" s="316"/>
      <c r="FK64" s="316"/>
      <c r="FL64" s="369"/>
      <c r="FM64" s="316"/>
      <c r="FN64" s="316"/>
      <c r="FO64" s="316"/>
      <c r="FP64" s="316"/>
      <c r="FQ64" s="316"/>
      <c r="FR64" s="316"/>
      <c r="FS64" s="316"/>
      <c r="FT64" s="316"/>
      <c r="FU64" s="316"/>
      <c r="FV64" s="316"/>
      <c r="FW64" s="316"/>
      <c r="FX64" s="316"/>
      <c r="FY64" s="316"/>
      <c r="FZ64" s="316"/>
      <c r="GA64" s="316"/>
      <c r="GB64" s="316"/>
      <c r="GC64" s="316"/>
      <c r="GD64" s="316"/>
      <c r="GF64" s="316"/>
      <c r="GG64" s="316"/>
      <c r="GH64" s="316"/>
      <c r="GI64" s="316"/>
      <c r="GJ64" s="316"/>
      <c r="GK64" s="316"/>
      <c r="GL64" s="316"/>
      <c r="GM64" s="316"/>
      <c r="GN64" s="316"/>
      <c r="GO64" s="316"/>
      <c r="GP64" s="316"/>
      <c r="GQ64" s="316"/>
      <c r="GR64" s="316"/>
      <c r="GS64" s="316"/>
      <c r="GT64" s="316"/>
      <c r="GU64" s="316"/>
      <c r="GV64" s="316"/>
      <c r="GW64" s="316"/>
      <c r="GX64" s="316"/>
      <c r="GY64" s="316"/>
      <c r="GZ64" s="316"/>
      <c r="HA64" s="316"/>
      <c r="HB64" s="316"/>
      <c r="HC64" s="316"/>
      <c r="HD64" s="316"/>
      <c r="HE64" s="316"/>
      <c r="HF64" s="316"/>
      <c r="HG64" s="316"/>
      <c r="HH64" s="316"/>
      <c r="HI64" s="316"/>
      <c r="HJ64" s="316"/>
      <c r="HK64" s="316"/>
      <c r="HL64" s="316"/>
      <c r="HM64" s="316"/>
      <c r="HN64" s="316"/>
      <c r="HO64" s="316"/>
      <c r="HP64" s="316"/>
      <c r="HQ64" s="316"/>
      <c r="HR64" s="316"/>
      <c r="HS64" s="316"/>
      <c r="HT64" s="316"/>
      <c r="HU64" s="316"/>
      <c r="HV64" s="316"/>
      <c r="HW64" s="316"/>
      <c r="HX64" s="316"/>
      <c r="HY64" s="316"/>
      <c r="HZ64" s="316"/>
      <c r="IA64" s="316"/>
      <c r="IB64" s="316"/>
      <c r="IC64" s="316"/>
      <c r="ID64" s="316"/>
      <c r="IE64" s="316"/>
      <c r="IF64" s="316"/>
      <c r="IG64" s="316"/>
      <c r="IH64" s="316"/>
      <c r="II64" s="316"/>
      <c r="IJ64" s="316"/>
      <c r="IK64" s="316"/>
      <c r="IL64" s="316"/>
      <c r="IM64" s="316"/>
      <c r="IN64" s="316"/>
      <c r="IO64" s="316"/>
      <c r="IP64" s="316"/>
      <c r="IQ64" s="316"/>
      <c r="IR64" s="316"/>
      <c r="IS64" s="316"/>
      <c r="IT64" s="316"/>
      <c r="IU64" s="316"/>
      <c r="IV64" s="316"/>
      <c r="IW64" s="316"/>
      <c r="IX64" s="316"/>
      <c r="IY64" s="316"/>
      <c r="IZ64" s="316"/>
      <c r="JA64" s="316"/>
      <c r="JB64" s="316"/>
      <c r="JC64" s="316"/>
      <c r="JD64" s="316"/>
      <c r="JE64" s="316"/>
      <c r="JF64" s="316"/>
      <c r="JG64" s="316"/>
      <c r="JH64" s="316"/>
      <c r="JI64" s="316"/>
      <c r="JJ64" s="316"/>
      <c r="JK64" s="316"/>
      <c r="JL64" s="316"/>
      <c r="JM64" s="316"/>
      <c r="JN64" s="316"/>
      <c r="JO64" s="316"/>
      <c r="JP64" s="316"/>
      <c r="JQ64" s="316"/>
      <c r="JR64" s="316"/>
      <c r="JS64" s="316"/>
      <c r="JT64" s="316"/>
      <c r="JU64" s="316"/>
      <c r="JV64" s="316"/>
      <c r="JW64" s="316"/>
      <c r="JX64" s="316"/>
      <c r="JY64" s="316"/>
      <c r="JZ64" s="316"/>
      <c r="KA64" s="316"/>
      <c r="KB64" s="316"/>
      <c r="KC64" s="316"/>
      <c r="KD64" s="316"/>
      <c r="KE64" s="316"/>
      <c r="KF64" s="316"/>
      <c r="KG64" s="316"/>
      <c r="KH64" s="316"/>
      <c r="KI64" s="316"/>
      <c r="KJ64" s="316"/>
      <c r="KK64" s="316"/>
      <c r="KL64" s="316"/>
      <c r="KM64" s="316"/>
      <c r="KN64" s="316"/>
      <c r="KO64" s="316"/>
      <c r="KP64" s="316"/>
      <c r="KQ64" s="316"/>
      <c r="KR64" s="316"/>
      <c r="KS64" s="316"/>
      <c r="KT64" s="316"/>
      <c r="KU64" s="316"/>
      <c r="KV64" s="316"/>
      <c r="KW64" s="316"/>
      <c r="KX64" s="316"/>
      <c r="KY64" s="316"/>
      <c r="KZ64" s="316"/>
      <c r="LA64" s="316"/>
      <c r="LB64" s="316"/>
      <c r="LC64" s="316"/>
      <c r="LD64" s="316"/>
      <c r="LE64" s="316"/>
      <c r="LF64" s="316"/>
      <c r="LG64" s="316"/>
      <c r="LH64" s="316"/>
      <c r="LI64" s="316"/>
    </row>
    <row r="65" spans="3:321">
      <c r="D65" s="72">
        <v>4124</v>
      </c>
      <c r="E65" s="76" t="s">
        <v>143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82">
        <v>4233.17</v>
      </c>
      <c r="DW65" s="282">
        <v>12074.17</v>
      </c>
      <c r="DX65" s="282">
        <v>4144.1899999999978</v>
      </c>
      <c r="DY65" s="282">
        <v>12548.539999999997</v>
      </c>
      <c r="DZ65" s="310">
        <v>9697.1299999999992</v>
      </c>
      <c r="EB65" s="313"/>
      <c r="EC65" s="313"/>
      <c r="ED65" s="313"/>
      <c r="EE65" s="313"/>
      <c r="EF65" s="313"/>
      <c r="EG65" s="313"/>
      <c r="EH65" s="316"/>
      <c r="EI65" s="316"/>
      <c r="EJ65" s="316"/>
      <c r="EK65" s="316"/>
      <c r="EL65" s="316"/>
      <c r="EM65" s="316"/>
      <c r="EN65" s="316"/>
      <c r="EO65" s="316"/>
      <c r="EP65" s="316"/>
      <c r="EQ65" s="316"/>
      <c r="ER65" s="316"/>
      <c r="ES65" s="316"/>
      <c r="ET65" s="351"/>
      <c r="EU65" s="351"/>
      <c r="EV65" s="351"/>
      <c r="EW65" s="351"/>
      <c r="EX65" s="351"/>
      <c r="EY65" s="351"/>
      <c r="EZ65" s="351"/>
      <c r="FA65" s="351"/>
      <c r="FB65" s="351"/>
      <c r="FC65" s="351"/>
      <c r="FD65" s="316"/>
      <c r="FE65" s="316"/>
      <c r="FF65" s="316"/>
      <c r="FG65" s="316"/>
      <c r="FH65" s="316"/>
      <c r="FI65" s="316"/>
      <c r="FJ65" s="316"/>
      <c r="FK65" s="316"/>
      <c r="FL65" s="369"/>
      <c r="FM65" s="316"/>
      <c r="FN65" s="316"/>
      <c r="FO65" s="316"/>
      <c r="FP65" s="316"/>
      <c r="FQ65" s="316"/>
      <c r="FR65" s="316"/>
      <c r="FS65" s="316"/>
      <c r="FT65" s="316"/>
      <c r="FU65" s="316"/>
      <c r="FV65" s="316"/>
      <c r="FW65" s="316"/>
      <c r="FX65" s="316"/>
      <c r="FY65" s="316"/>
      <c r="FZ65" s="316"/>
      <c r="GA65" s="316"/>
      <c r="GB65" s="316"/>
      <c r="GC65" s="316"/>
      <c r="GD65" s="316"/>
      <c r="GF65" s="316"/>
      <c r="GG65" s="316"/>
      <c r="GH65" s="316"/>
      <c r="GI65" s="316"/>
      <c r="GJ65" s="316"/>
      <c r="GK65" s="316"/>
      <c r="GL65" s="316"/>
      <c r="GM65" s="316"/>
      <c r="GN65" s="316"/>
      <c r="GO65" s="316"/>
      <c r="GP65" s="316"/>
      <c r="GQ65" s="316"/>
      <c r="GR65" s="316"/>
      <c r="GS65" s="316"/>
      <c r="GT65" s="316"/>
      <c r="GU65" s="316"/>
      <c r="GV65" s="316"/>
      <c r="GW65" s="316"/>
      <c r="GX65" s="316"/>
      <c r="GY65" s="316"/>
      <c r="GZ65" s="316"/>
      <c r="HA65" s="316"/>
      <c r="HB65" s="316"/>
      <c r="HC65" s="316"/>
      <c r="HD65" s="316"/>
      <c r="HE65" s="316"/>
      <c r="HF65" s="316"/>
      <c r="HG65" s="316"/>
      <c r="HH65" s="316"/>
      <c r="HI65" s="316"/>
      <c r="HJ65" s="316"/>
      <c r="HK65" s="316"/>
      <c r="HL65" s="316"/>
      <c r="HM65" s="316"/>
      <c r="HN65" s="316"/>
      <c r="HO65" s="316"/>
      <c r="HP65" s="316"/>
      <c r="HQ65" s="316"/>
      <c r="HR65" s="316"/>
      <c r="HS65" s="316"/>
      <c r="HT65" s="316"/>
      <c r="HU65" s="316"/>
      <c r="HV65" s="316"/>
      <c r="HW65" s="316"/>
      <c r="HX65" s="316"/>
      <c r="HY65" s="316"/>
      <c r="HZ65" s="316"/>
      <c r="IA65" s="316"/>
      <c r="IB65" s="316"/>
      <c r="IC65" s="316"/>
      <c r="ID65" s="316"/>
      <c r="IE65" s="316"/>
      <c r="IF65" s="316"/>
      <c r="IG65" s="316"/>
      <c r="IH65" s="316"/>
      <c r="II65" s="316"/>
      <c r="IJ65" s="316"/>
      <c r="IK65" s="316"/>
      <c r="IL65" s="316"/>
      <c r="IM65" s="316"/>
      <c r="IN65" s="316"/>
      <c r="IO65" s="316"/>
      <c r="IP65" s="316"/>
      <c r="IQ65" s="316"/>
      <c r="IR65" s="316"/>
      <c r="IS65" s="316"/>
      <c r="IT65" s="316"/>
      <c r="IU65" s="316"/>
      <c r="IV65" s="316"/>
      <c r="IW65" s="316"/>
      <c r="IX65" s="316"/>
      <c r="IY65" s="316"/>
      <c r="IZ65" s="316"/>
      <c r="JA65" s="316"/>
      <c r="JB65" s="316"/>
      <c r="JC65" s="316"/>
      <c r="JD65" s="316"/>
      <c r="JE65" s="316"/>
      <c r="JF65" s="316"/>
      <c r="JG65" s="316"/>
      <c r="JH65" s="316"/>
      <c r="JI65" s="316"/>
      <c r="JJ65" s="316"/>
      <c r="JK65" s="316"/>
      <c r="JL65" s="316"/>
      <c r="JM65" s="316"/>
      <c r="JN65" s="316"/>
      <c r="JO65" s="316"/>
      <c r="JP65" s="316"/>
      <c r="JQ65" s="316"/>
      <c r="JR65" s="316"/>
      <c r="JS65" s="316"/>
      <c r="JT65" s="316"/>
      <c r="JU65" s="316"/>
      <c r="JV65" s="316"/>
      <c r="JW65" s="316"/>
      <c r="JX65" s="316"/>
      <c r="JY65" s="316"/>
      <c r="JZ65" s="316"/>
      <c r="KA65" s="316"/>
      <c r="KB65" s="316"/>
      <c r="KC65" s="316"/>
      <c r="KD65" s="316"/>
      <c r="KE65" s="316"/>
      <c r="KF65" s="316"/>
      <c r="KG65" s="316"/>
      <c r="KH65" s="316"/>
      <c r="KI65" s="316"/>
      <c r="KJ65" s="316"/>
      <c r="KK65" s="316"/>
      <c r="KL65" s="316"/>
      <c r="KM65" s="316"/>
      <c r="KN65" s="316"/>
      <c r="KO65" s="316"/>
      <c r="KP65" s="316"/>
      <c r="KQ65" s="316"/>
      <c r="KR65" s="316"/>
      <c r="KS65" s="316"/>
      <c r="KT65" s="316"/>
      <c r="KU65" s="316"/>
      <c r="KV65" s="316"/>
      <c r="KW65" s="316"/>
      <c r="KX65" s="316"/>
      <c r="KY65" s="316"/>
      <c r="KZ65" s="316"/>
      <c r="LA65" s="316"/>
      <c r="LB65" s="316"/>
      <c r="LC65" s="316"/>
      <c r="LD65" s="316"/>
      <c r="LE65" s="316"/>
      <c r="LF65" s="316"/>
      <c r="LG65" s="316"/>
      <c r="LH65" s="316"/>
      <c r="LI65" s="316"/>
    </row>
    <row r="66" spans="3:321">
      <c r="D66" s="72">
        <v>4125</v>
      </c>
      <c r="E66" s="76" t="s">
        <v>145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82">
        <v>16043.369999999999</v>
      </c>
      <c r="DW66" s="282">
        <v>94975.510000000009</v>
      </c>
      <c r="DX66" s="282">
        <v>101851.97999999995</v>
      </c>
      <c r="DY66" s="282">
        <v>46668.739999999983</v>
      </c>
      <c r="DZ66" s="310">
        <v>31685.72</v>
      </c>
      <c r="EB66" s="313"/>
      <c r="EC66" s="313"/>
      <c r="ED66" s="313"/>
      <c r="EE66" s="313"/>
      <c r="EF66" s="313"/>
      <c r="EG66" s="313"/>
      <c r="EH66" s="316"/>
      <c r="EI66" s="316"/>
      <c r="EJ66" s="316"/>
      <c r="EK66" s="316"/>
      <c r="EL66" s="316"/>
      <c r="EM66" s="316"/>
      <c r="EN66" s="316"/>
      <c r="EO66" s="316"/>
      <c r="EP66" s="316"/>
      <c r="EQ66" s="316"/>
      <c r="ER66" s="316"/>
      <c r="ES66" s="316"/>
      <c r="ET66" s="351"/>
      <c r="EU66" s="351"/>
      <c r="EV66" s="351"/>
      <c r="EW66" s="351"/>
      <c r="EX66" s="351"/>
      <c r="EY66" s="351"/>
      <c r="EZ66" s="351"/>
      <c r="FA66" s="351"/>
      <c r="FB66" s="351"/>
      <c r="FC66" s="351"/>
      <c r="FD66" s="316"/>
      <c r="FE66" s="316"/>
      <c r="FF66" s="316"/>
      <c r="FG66" s="316"/>
      <c r="FH66" s="316"/>
      <c r="FI66" s="316"/>
      <c r="FJ66" s="316"/>
      <c r="FK66" s="316"/>
      <c r="FL66" s="369"/>
      <c r="FM66" s="316"/>
      <c r="FN66" s="316"/>
      <c r="FO66" s="316"/>
      <c r="FP66" s="316"/>
      <c r="FQ66" s="316"/>
      <c r="FR66" s="316"/>
      <c r="FS66" s="316"/>
      <c r="FT66" s="316"/>
      <c r="FU66" s="316"/>
      <c r="FV66" s="316"/>
      <c r="FW66" s="316"/>
      <c r="FX66" s="316"/>
      <c r="FY66" s="316"/>
      <c r="FZ66" s="316"/>
      <c r="GA66" s="316"/>
      <c r="GB66" s="316"/>
      <c r="GC66" s="316"/>
      <c r="GD66" s="316"/>
      <c r="GF66" s="316"/>
      <c r="GG66" s="316"/>
      <c r="GH66" s="316"/>
      <c r="GI66" s="316"/>
      <c r="GJ66" s="316"/>
      <c r="GK66" s="316"/>
      <c r="GL66" s="316"/>
      <c r="GM66" s="316"/>
      <c r="GN66" s="316"/>
      <c r="GO66" s="316"/>
      <c r="GP66" s="316"/>
      <c r="GQ66" s="316"/>
      <c r="GR66" s="316"/>
      <c r="GS66" s="316"/>
      <c r="GT66" s="316"/>
      <c r="GU66" s="316"/>
      <c r="GV66" s="316"/>
      <c r="GW66" s="316"/>
      <c r="GX66" s="316"/>
      <c r="GY66" s="316"/>
      <c r="GZ66" s="316"/>
      <c r="HA66" s="316"/>
      <c r="HB66" s="316"/>
      <c r="HC66" s="316"/>
      <c r="HD66" s="316"/>
      <c r="HE66" s="316"/>
      <c r="HF66" s="316"/>
      <c r="HG66" s="316"/>
      <c r="HH66" s="316"/>
      <c r="HI66" s="316"/>
      <c r="HJ66" s="316"/>
      <c r="HK66" s="316"/>
      <c r="HL66" s="316"/>
      <c r="HM66" s="316"/>
      <c r="HN66" s="316"/>
      <c r="HO66" s="316"/>
      <c r="HP66" s="316"/>
      <c r="HQ66" s="316"/>
      <c r="HR66" s="316"/>
      <c r="HS66" s="316"/>
      <c r="HT66" s="316"/>
      <c r="HU66" s="316"/>
      <c r="HV66" s="316"/>
      <c r="HW66" s="316"/>
      <c r="HX66" s="316"/>
      <c r="HY66" s="316"/>
      <c r="HZ66" s="316"/>
      <c r="IA66" s="316"/>
      <c r="IB66" s="316"/>
      <c r="IC66" s="316"/>
      <c r="ID66" s="316"/>
      <c r="IE66" s="316"/>
      <c r="IF66" s="316"/>
      <c r="IG66" s="316"/>
      <c r="IH66" s="316"/>
      <c r="II66" s="316"/>
      <c r="IJ66" s="316"/>
      <c r="IK66" s="316"/>
      <c r="IL66" s="316"/>
      <c r="IM66" s="316"/>
      <c r="IN66" s="316"/>
      <c r="IO66" s="316"/>
      <c r="IP66" s="316"/>
      <c r="IQ66" s="316"/>
      <c r="IR66" s="316"/>
      <c r="IS66" s="316"/>
      <c r="IT66" s="316"/>
      <c r="IU66" s="316"/>
      <c r="IV66" s="316"/>
      <c r="IW66" s="316"/>
      <c r="IX66" s="316"/>
      <c r="IY66" s="316"/>
      <c r="IZ66" s="316"/>
      <c r="JA66" s="316"/>
      <c r="JB66" s="316"/>
      <c r="JC66" s="316"/>
      <c r="JD66" s="316"/>
      <c r="JE66" s="316"/>
      <c r="JF66" s="316"/>
      <c r="JG66" s="316"/>
      <c r="JH66" s="316"/>
      <c r="JI66" s="316"/>
      <c r="JJ66" s="316"/>
      <c r="JK66" s="316"/>
      <c r="JL66" s="316"/>
      <c r="JM66" s="316"/>
      <c r="JN66" s="316"/>
      <c r="JO66" s="316"/>
      <c r="JP66" s="316"/>
      <c r="JQ66" s="316"/>
      <c r="JR66" s="316"/>
      <c r="JS66" s="316"/>
      <c r="JT66" s="316"/>
      <c r="JU66" s="316"/>
      <c r="JV66" s="316"/>
      <c r="JW66" s="316"/>
      <c r="JX66" s="316"/>
      <c r="JY66" s="316"/>
      <c r="JZ66" s="316"/>
      <c r="KA66" s="316"/>
      <c r="KB66" s="316"/>
      <c r="KC66" s="316"/>
      <c r="KD66" s="316"/>
      <c r="KE66" s="316"/>
      <c r="KF66" s="316"/>
      <c r="KG66" s="316"/>
      <c r="KH66" s="316"/>
      <c r="KI66" s="316"/>
      <c r="KJ66" s="316"/>
      <c r="KK66" s="316"/>
      <c r="KL66" s="316"/>
      <c r="KM66" s="316"/>
      <c r="KN66" s="316"/>
      <c r="KO66" s="316"/>
      <c r="KP66" s="316"/>
      <c r="KQ66" s="316"/>
      <c r="KR66" s="316"/>
      <c r="KS66" s="316"/>
      <c r="KT66" s="316"/>
      <c r="KU66" s="316"/>
      <c r="KV66" s="316"/>
      <c r="KW66" s="316"/>
      <c r="KX66" s="316"/>
      <c r="KY66" s="316"/>
      <c r="KZ66" s="316"/>
      <c r="LA66" s="316"/>
      <c r="LB66" s="316"/>
      <c r="LC66" s="316"/>
      <c r="LD66" s="316"/>
      <c r="LE66" s="316"/>
      <c r="LF66" s="316"/>
      <c r="LG66" s="316"/>
      <c r="LH66" s="316"/>
      <c r="LI66" s="316"/>
    </row>
    <row r="67" spans="3:321" ht="30">
      <c r="D67" s="72">
        <v>4126</v>
      </c>
      <c r="E67" s="76" t="s">
        <v>147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82">
        <v>31222.68</v>
      </c>
      <c r="DW67" s="282">
        <v>31022.850000000002</v>
      </c>
      <c r="DX67" s="282">
        <v>14904.38</v>
      </c>
      <c r="DY67" s="282">
        <v>0</v>
      </c>
      <c r="DZ67" s="310">
        <v>5440.55</v>
      </c>
      <c r="EB67" s="313"/>
      <c r="EC67" s="313"/>
      <c r="ED67" s="313"/>
      <c r="EE67" s="313"/>
      <c r="EF67" s="313"/>
      <c r="EG67" s="313"/>
      <c r="EH67" s="316"/>
      <c r="EI67" s="316"/>
      <c r="EJ67" s="316"/>
      <c r="EK67" s="316"/>
      <c r="EL67" s="316"/>
      <c r="EM67" s="316"/>
      <c r="EN67" s="316"/>
      <c r="EO67" s="316"/>
      <c r="EP67" s="316"/>
      <c r="EQ67" s="316"/>
      <c r="ER67" s="316"/>
      <c r="ES67" s="316"/>
      <c r="ET67" s="351"/>
      <c r="EU67" s="351"/>
      <c r="EV67" s="351"/>
      <c r="EW67" s="351"/>
      <c r="EX67" s="351"/>
      <c r="EY67" s="351"/>
      <c r="EZ67" s="351"/>
      <c r="FA67" s="351"/>
      <c r="FB67" s="351"/>
      <c r="FC67" s="351"/>
      <c r="FD67" s="316"/>
      <c r="FE67" s="316"/>
      <c r="FF67" s="316"/>
      <c r="FG67" s="316"/>
      <c r="FH67" s="316"/>
      <c r="FI67" s="316"/>
      <c r="FJ67" s="316"/>
      <c r="FK67" s="316"/>
      <c r="FL67" s="369"/>
      <c r="FM67" s="316"/>
      <c r="FN67" s="316"/>
      <c r="FO67" s="316"/>
      <c r="FP67" s="316"/>
      <c r="FQ67" s="316"/>
      <c r="FR67" s="316"/>
      <c r="FS67" s="316"/>
      <c r="FT67" s="316"/>
      <c r="FU67" s="316"/>
      <c r="FV67" s="316"/>
      <c r="FW67" s="316"/>
      <c r="FX67" s="316"/>
      <c r="FY67" s="316"/>
      <c r="FZ67" s="316"/>
      <c r="GA67" s="316"/>
      <c r="GB67" s="316"/>
      <c r="GC67" s="316"/>
      <c r="GD67" s="316"/>
      <c r="GF67" s="316"/>
      <c r="GG67" s="316"/>
      <c r="GH67" s="316"/>
      <c r="GI67" s="316"/>
      <c r="GJ67" s="316"/>
      <c r="GK67" s="316"/>
      <c r="GL67" s="316"/>
      <c r="GM67" s="316"/>
      <c r="GN67" s="316"/>
      <c r="GO67" s="316"/>
      <c r="GP67" s="316"/>
      <c r="GQ67" s="316"/>
      <c r="GR67" s="316"/>
      <c r="GS67" s="316"/>
      <c r="GT67" s="316"/>
      <c r="GU67" s="316"/>
      <c r="GV67" s="316"/>
      <c r="GW67" s="316"/>
      <c r="GX67" s="316"/>
      <c r="GY67" s="316"/>
      <c r="GZ67" s="316"/>
      <c r="HA67" s="316"/>
      <c r="HB67" s="316"/>
      <c r="HC67" s="316"/>
      <c r="HD67" s="316"/>
      <c r="HE67" s="316"/>
      <c r="HF67" s="316"/>
      <c r="HG67" s="316"/>
      <c r="HH67" s="316"/>
      <c r="HI67" s="316"/>
      <c r="HJ67" s="316"/>
      <c r="HK67" s="316"/>
      <c r="HL67" s="316"/>
      <c r="HM67" s="316"/>
      <c r="HN67" s="316"/>
      <c r="HO67" s="316"/>
      <c r="HP67" s="316"/>
      <c r="HQ67" s="316"/>
      <c r="HR67" s="316"/>
      <c r="HS67" s="316"/>
      <c r="HT67" s="316"/>
      <c r="HU67" s="316"/>
      <c r="HV67" s="316"/>
      <c r="HW67" s="316"/>
      <c r="HX67" s="316"/>
      <c r="HY67" s="316"/>
      <c r="HZ67" s="316"/>
      <c r="IA67" s="316"/>
      <c r="IB67" s="316"/>
      <c r="IC67" s="316"/>
      <c r="ID67" s="316"/>
      <c r="IE67" s="316"/>
      <c r="IF67" s="316"/>
      <c r="IG67" s="316"/>
      <c r="IH67" s="316"/>
      <c r="II67" s="316"/>
      <c r="IJ67" s="316"/>
      <c r="IK67" s="316"/>
      <c r="IL67" s="316"/>
      <c r="IM67" s="316"/>
      <c r="IN67" s="316"/>
      <c r="IO67" s="316"/>
      <c r="IP67" s="316"/>
      <c r="IQ67" s="316"/>
      <c r="IR67" s="316"/>
      <c r="IS67" s="316"/>
      <c r="IT67" s="316"/>
      <c r="IU67" s="316"/>
      <c r="IV67" s="316"/>
      <c r="IW67" s="316"/>
      <c r="IX67" s="316"/>
      <c r="IY67" s="316"/>
      <c r="IZ67" s="316"/>
      <c r="JA67" s="316"/>
      <c r="JB67" s="316"/>
      <c r="JC67" s="316"/>
      <c r="JD67" s="316"/>
      <c r="JE67" s="316"/>
      <c r="JF67" s="316"/>
      <c r="JG67" s="316"/>
      <c r="JH67" s="316"/>
      <c r="JI67" s="316"/>
      <c r="JJ67" s="316"/>
      <c r="JK67" s="316"/>
      <c r="JL67" s="316"/>
      <c r="JM67" s="316"/>
      <c r="JN67" s="316"/>
      <c r="JO67" s="316"/>
      <c r="JP67" s="316"/>
      <c r="JQ67" s="316"/>
      <c r="JR67" s="316"/>
      <c r="JS67" s="316"/>
      <c r="JT67" s="316"/>
      <c r="JU67" s="316"/>
      <c r="JV67" s="316"/>
      <c r="JW67" s="316"/>
      <c r="JX67" s="316"/>
      <c r="JY67" s="316"/>
      <c r="JZ67" s="316"/>
      <c r="KA67" s="316"/>
      <c r="KB67" s="316"/>
      <c r="KC67" s="316"/>
      <c r="KD67" s="316"/>
      <c r="KE67" s="316"/>
      <c r="KF67" s="316"/>
      <c r="KG67" s="316"/>
      <c r="KH67" s="316"/>
      <c r="KI67" s="316"/>
      <c r="KJ67" s="316"/>
      <c r="KK67" s="316"/>
      <c r="KL67" s="316"/>
      <c r="KM67" s="316"/>
      <c r="KN67" s="316"/>
      <c r="KO67" s="316"/>
      <c r="KP67" s="316"/>
      <c r="KQ67" s="316"/>
      <c r="KR67" s="316"/>
      <c r="KS67" s="316"/>
      <c r="KT67" s="316"/>
      <c r="KU67" s="316"/>
      <c r="KV67" s="316"/>
      <c r="KW67" s="316"/>
      <c r="KX67" s="316"/>
      <c r="KY67" s="316"/>
      <c r="KZ67" s="316"/>
      <c r="LA67" s="316"/>
      <c r="LB67" s="316"/>
      <c r="LC67" s="316"/>
      <c r="LD67" s="316"/>
      <c r="LE67" s="316"/>
      <c r="LF67" s="316"/>
      <c r="LG67" s="316"/>
      <c r="LH67" s="316"/>
      <c r="LI67" s="316"/>
    </row>
    <row r="68" spans="3:321">
      <c r="D68" s="72">
        <v>4127</v>
      </c>
      <c r="E68" s="76" t="s">
        <v>81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82">
        <v>212456.97000000009</v>
      </c>
      <c r="DW68" s="282">
        <v>654185.91999999946</v>
      </c>
      <c r="DX68" s="282">
        <v>1221634.4399999951</v>
      </c>
      <c r="DY68" s="282">
        <v>738170.96999999904</v>
      </c>
      <c r="DZ68" s="310">
        <v>303298.15000000002</v>
      </c>
      <c r="EB68" s="313"/>
      <c r="EC68" s="313"/>
      <c r="ED68" s="313"/>
      <c r="EE68" s="313"/>
      <c r="EF68" s="313"/>
      <c r="EG68" s="313"/>
      <c r="ET68" s="351"/>
      <c r="EU68" s="351"/>
      <c r="EV68" s="351"/>
      <c r="EW68" s="351"/>
      <c r="EX68" s="351"/>
      <c r="EY68" s="351"/>
      <c r="EZ68" s="351"/>
      <c r="FA68" s="351"/>
      <c r="FB68" s="351"/>
      <c r="FC68" s="351"/>
      <c r="FD68" s="316"/>
      <c r="FE68" s="316"/>
      <c r="FF68" s="316"/>
      <c r="FG68" s="316"/>
      <c r="FH68" s="316"/>
      <c r="FI68" s="316"/>
      <c r="FJ68" s="316"/>
      <c r="FK68" s="316"/>
      <c r="FL68" s="369"/>
      <c r="FM68" s="316"/>
      <c r="FN68" s="316"/>
      <c r="FO68" s="316"/>
      <c r="FP68" s="316"/>
      <c r="FQ68" s="316"/>
      <c r="FR68" s="316"/>
      <c r="FS68" s="316"/>
      <c r="FT68" s="316"/>
      <c r="FU68" s="316"/>
      <c r="FV68" s="316"/>
      <c r="FW68" s="316"/>
      <c r="FX68" s="316"/>
      <c r="FY68" s="316"/>
      <c r="FZ68" s="316"/>
      <c r="GA68" s="316"/>
      <c r="GB68" s="316"/>
      <c r="GC68" s="316"/>
      <c r="GD68" s="316"/>
      <c r="GF68" s="316"/>
      <c r="GG68" s="316"/>
      <c r="GH68" s="316"/>
      <c r="GI68" s="316"/>
      <c r="GJ68" s="316"/>
      <c r="GK68" s="316"/>
      <c r="GL68" s="316"/>
      <c r="GM68" s="316"/>
      <c r="GN68" s="316"/>
      <c r="GO68" s="316"/>
      <c r="GP68" s="316"/>
      <c r="GQ68" s="316"/>
      <c r="GR68" s="316"/>
      <c r="GS68" s="316"/>
      <c r="GT68" s="316"/>
      <c r="GU68" s="316"/>
      <c r="GV68" s="316"/>
      <c r="GW68" s="316"/>
      <c r="GX68" s="316"/>
      <c r="GY68" s="316"/>
      <c r="GZ68" s="316"/>
      <c r="HA68" s="316"/>
      <c r="HB68" s="316"/>
      <c r="HC68" s="316"/>
      <c r="HD68" s="316"/>
      <c r="HE68" s="316"/>
      <c r="HF68" s="316"/>
      <c r="HG68" s="316"/>
      <c r="HH68" s="316"/>
      <c r="HI68" s="316"/>
      <c r="HJ68" s="316"/>
      <c r="HK68" s="316"/>
      <c r="HL68" s="316"/>
      <c r="HM68" s="316"/>
      <c r="HN68" s="316"/>
      <c r="HO68" s="316"/>
      <c r="HP68" s="316"/>
      <c r="HQ68" s="316"/>
      <c r="HR68" s="316"/>
      <c r="HS68" s="316"/>
      <c r="HT68" s="316"/>
      <c r="HU68" s="316"/>
      <c r="HV68" s="316"/>
      <c r="HW68" s="316"/>
      <c r="HX68" s="316"/>
      <c r="HY68" s="316"/>
      <c r="HZ68" s="316"/>
      <c r="IA68" s="316"/>
      <c r="IB68" s="316"/>
      <c r="IC68" s="316"/>
      <c r="ID68" s="316"/>
      <c r="IE68" s="316"/>
      <c r="IF68" s="316"/>
      <c r="IG68" s="316"/>
      <c r="IH68" s="316"/>
      <c r="II68" s="316"/>
      <c r="IJ68" s="316"/>
      <c r="IK68" s="316"/>
      <c r="IL68" s="316"/>
      <c r="IM68" s="316"/>
      <c r="IN68" s="316"/>
      <c r="IO68" s="316"/>
      <c r="IP68" s="316"/>
      <c r="IQ68" s="316"/>
      <c r="IR68" s="316"/>
      <c r="IS68" s="316"/>
      <c r="IT68" s="316"/>
      <c r="IU68" s="316"/>
      <c r="IV68" s="316"/>
      <c r="IW68" s="316"/>
      <c r="IX68" s="316"/>
      <c r="IY68" s="316"/>
      <c r="IZ68" s="316"/>
      <c r="JA68" s="316"/>
      <c r="JB68" s="316"/>
      <c r="JC68" s="316"/>
      <c r="JD68" s="316"/>
      <c r="JE68" s="316"/>
      <c r="JF68" s="316"/>
      <c r="JG68" s="316"/>
      <c r="JH68" s="316"/>
      <c r="JI68" s="316"/>
      <c r="JJ68" s="316"/>
      <c r="JK68" s="316"/>
      <c r="JL68" s="316"/>
      <c r="JM68" s="316"/>
      <c r="JN68" s="316"/>
      <c r="JO68" s="316"/>
      <c r="JP68" s="316"/>
      <c r="JQ68" s="316"/>
      <c r="JR68" s="316"/>
      <c r="JS68" s="316"/>
      <c r="JT68" s="316"/>
      <c r="JU68" s="316"/>
      <c r="JV68" s="316"/>
      <c r="JW68" s="316"/>
      <c r="JX68" s="316"/>
      <c r="JY68" s="316"/>
      <c r="JZ68" s="316"/>
      <c r="KA68" s="316"/>
      <c r="KB68" s="316"/>
      <c r="KC68" s="316"/>
      <c r="KD68" s="316"/>
      <c r="KE68" s="316"/>
      <c r="KF68" s="316"/>
      <c r="KG68" s="316"/>
      <c r="KH68" s="316"/>
      <c r="KI68" s="316"/>
      <c r="KJ68" s="316"/>
      <c r="KK68" s="316"/>
      <c r="KL68" s="316"/>
      <c r="KM68" s="316"/>
      <c r="KN68" s="316"/>
      <c r="KO68" s="316"/>
      <c r="KP68" s="316"/>
      <c r="KQ68" s="316"/>
      <c r="KR68" s="316"/>
      <c r="KS68" s="316"/>
      <c r="KT68" s="316"/>
      <c r="KU68" s="316"/>
      <c r="KV68" s="316"/>
      <c r="KW68" s="316"/>
      <c r="KX68" s="316"/>
      <c r="KY68" s="316"/>
      <c r="KZ68" s="316"/>
      <c r="LA68" s="316"/>
      <c r="LB68" s="316"/>
      <c r="LC68" s="316"/>
      <c r="LD68" s="316"/>
      <c r="LE68" s="316"/>
      <c r="LF68" s="316"/>
      <c r="LG68" s="316"/>
      <c r="LH68" s="316"/>
      <c r="LI68" s="316"/>
    </row>
    <row r="69" spans="3:321">
      <c r="C69" s="72">
        <v>413</v>
      </c>
      <c r="D69" s="72">
        <v>413</v>
      </c>
      <c r="E69" s="76" t="s">
        <v>150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82">
        <v>787381.81</v>
      </c>
      <c r="DW69" s="282">
        <v>1547628.84</v>
      </c>
      <c r="DX69" s="282">
        <v>3302426.14</v>
      </c>
      <c r="DY69" s="282">
        <v>1991942.8199999996</v>
      </c>
      <c r="DZ69" s="310">
        <v>3084454.09</v>
      </c>
      <c r="EA69" s="310">
        <v>1480999.14</v>
      </c>
      <c r="EB69" s="313">
        <v>2809594.4</v>
      </c>
      <c r="EC69" s="320">
        <v>1992038.67</v>
      </c>
      <c r="ED69" s="313">
        <v>2806868.12</v>
      </c>
      <c r="EE69" s="313">
        <v>1474564.59</v>
      </c>
      <c r="EF69" s="313">
        <v>3308144.16</v>
      </c>
      <c r="EG69" s="313">
        <v>6709314.1200000001</v>
      </c>
      <c r="EH69" s="316">
        <v>956521.67</v>
      </c>
      <c r="EI69" s="316">
        <v>2109254.7599999998</v>
      </c>
      <c r="EJ69" s="316">
        <v>2769108.2</v>
      </c>
      <c r="EK69" s="316">
        <v>1859042.69</v>
      </c>
      <c r="EL69" s="316">
        <v>2061379.38</v>
      </c>
      <c r="EM69" s="316">
        <v>2036796.31</v>
      </c>
      <c r="EN69" s="316">
        <v>1900343.87</v>
      </c>
      <c r="EO69" s="316">
        <v>2421002.2400000002</v>
      </c>
      <c r="EP69" s="316">
        <v>1844593.48</v>
      </c>
      <c r="EQ69" s="316">
        <v>3032654.88</v>
      </c>
      <c r="ER69" s="316">
        <v>2235715.75</v>
      </c>
      <c r="ES69" s="316">
        <v>5973408.79</v>
      </c>
      <c r="ET69" s="316">
        <v>1028193.82</v>
      </c>
      <c r="EU69" s="316">
        <v>2319006.39</v>
      </c>
      <c r="EV69" s="316">
        <v>3799655</v>
      </c>
      <c r="EW69" s="316">
        <v>2444213.75</v>
      </c>
      <c r="EX69" s="316">
        <v>2819164.34</v>
      </c>
      <c r="EY69" s="316">
        <v>2228904.96</v>
      </c>
      <c r="EZ69" s="316">
        <v>2858658.74</v>
      </c>
      <c r="FA69" s="316">
        <v>2380224.89</v>
      </c>
      <c r="FB69" s="316">
        <v>1933588.85</v>
      </c>
      <c r="FC69" s="316">
        <v>2993464.74</v>
      </c>
      <c r="FD69" s="316">
        <v>3031428.93</v>
      </c>
      <c r="FE69" s="316">
        <v>8894630.3100000005</v>
      </c>
      <c r="FF69" s="316">
        <v>848989.3</v>
      </c>
      <c r="FG69" s="316">
        <f>2487192.65-72.6</f>
        <v>2487120.0499999998</v>
      </c>
      <c r="FH69" s="316">
        <f>2594267.44-1172.06</f>
        <v>2593095.38</v>
      </c>
      <c r="FI69" s="316">
        <v>2483216.04</v>
      </c>
      <c r="FJ69" s="316">
        <v>2260839.3199999998</v>
      </c>
      <c r="FK69" s="316">
        <f>3138707.97-1847.12</f>
        <v>3136860.85</v>
      </c>
      <c r="FL69" s="368">
        <v>2237139.04</v>
      </c>
      <c r="FM69" s="316">
        <v>2457548.14</v>
      </c>
      <c r="FN69" s="316">
        <f>2773014.3-132586.18</f>
        <v>2640428.1199999996</v>
      </c>
      <c r="FO69" s="316">
        <f>3205444.52-453.75</f>
        <v>3204990.77</v>
      </c>
      <c r="FP69" s="316">
        <f>3631125.91-538.27</f>
        <v>3630587.64</v>
      </c>
      <c r="FQ69" s="316">
        <f>5178410.9-1488.33</f>
        <v>5176922.57</v>
      </c>
      <c r="FR69" s="316">
        <v>845574.4</v>
      </c>
      <c r="FS69" s="316">
        <v>4271561.3099999996</v>
      </c>
      <c r="FT69" s="316"/>
      <c r="FU69" s="316"/>
      <c r="FV69" s="316"/>
      <c r="FW69" s="316"/>
      <c r="FX69" s="316"/>
      <c r="FY69" s="316"/>
      <c r="FZ69" s="316"/>
      <c r="GA69" s="316"/>
      <c r="GB69" s="316"/>
      <c r="GC69" s="316"/>
      <c r="GD69" s="316"/>
      <c r="GF69" s="316"/>
      <c r="GG69" s="316"/>
      <c r="GH69" s="316"/>
      <c r="GI69" s="316"/>
      <c r="GJ69" s="316"/>
      <c r="GK69" s="316"/>
      <c r="GL69" s="316"/>
      <c r="GM69" s="316"/>
      <c r="GN69" s="316"/>
      <c r="GO69" s="316"/>
      <c r="GP69" s="316"/>
      <c r="GQ69" s="316"/>
      <c r="GR69" s="316"/>
      <c r="GS69" s="316"/>
      <c r="GT69" s="316"/>
      <c r="GU69" s="316"/>
      <c r="GV69" s="316"/>
      <c r="GW69" s="316"/>
      <c r="GX69" s="316"/>
      <c r="GY69" s="316"/>
      <c r="GZ69" s="316"/>
      <c r="HA69" s="316"/>
      <c r="HB69" s="316"/>
      <c r="HC69" s="316"/>
      <c r="HD69" s="316"/>
      <c r="HE69" s="316"/>
      <c r="HF69" s="316"/>
      <c r="HG69" s="316"/>
      <c r="HH69" s="316"/>
      <c r="HI69" s="316"/>
      <c r="HJ69" s="316"/>
      <c r="HK69" s="316"/>
      <c r="HL69" s="316"/>
      <c r="HM69" s="316"/>
      <c r="HN69" s="316"/>
      <c r="HO69" s="316"/>
      <c r="HP69" s="316"/>
      <c r="HQ69" s="316"/>
      <c r="HR69" s="316"/>
      <c r="HS69" s="316"/>
      <c r="HT69" s="316"/>
      <c r="HU69" s="316"/>
      <c r="HV69" s="316"/>
      <c r="HW69" s="316"/>
      <c r="HX69" s="316"/>
      <c r="HY69" s="316"/>
      <c r="HZ69" s="316"/>
      <c r="IA69" s="316"/>
      <c r="IB69" s="316"/>
      <c r="IC69" s="316"/>
      <c r="ID69" s="316"/>
      <c r="IE69" s="316"/>
      <c r="IF69" s="316"/>
      <c r="IG69" s="316"/>
      <c r="IH69" s="316"/>
      <c r="II69" s="316"/>
      <c r="IJ69" s="316"/>
      <c r="IK69" s="316"/>
      <c r="IL69" s="316"/>
      <c r="IM69" s="316"/>
      <c r="IN69" s="316"/>
      <c r="IO69" s="316"/>
      <c r="IP69" s="316"/>
      <c r="IQ69" s="316"/>
      <c r="IR69" s="316"/>
      <c r="IS69" s="316"/>
      <c r="IT69" s="316"/>
      <c r="IU69" s="316"/>
      <c r="IV69" s="316"/>
      <c r="IW69" s="316"/>
      <c r="IX69" s="316"/>
      <c r="IY69" s="316"/>
      <c r="IZ69" s="316"/>
      <c r="JA69" s="316"/>
      <c r="JB69" s="316"/>
      <c r="JC69" s="316"/>
      <c r="JD69" s="316"/>
      <c r="JE69" s="316"/>
      <c r="JF69" s="316"/>
      <c r="JG69" s="316"/>
      <c r="JH69" s="316"/>
      <c r="JI69" s="316"/>
      <c r="JJ69" s="316"/>
      <c r="JK69" s="316"/>
      <c r="JL69" s="316"/>
      <c r="JM69" s="316"/>
      <c r="JN69" s="316"/>
      <c r="JO69" s="316"/>
      <c r="JP69" s="316"/>
      <c r="JQ69" s="316"/>
      <c r="JR69" s="316"/>
      <c r="JS69" s="316"/>
      <c r="JT69" s="316"/>
      <c r="JU69" s="316"/>
      <c r="JV69" s="316"/>
      <c r="JW69" s="316"/>
      <c r="JX69" s="316"/>
      <c r="JY69" s="316"/>
      <c r="JZ69" s="316"/>
      <c r="KA69" s="316"/>
      <c r="KB69" s="316"/>
      <c r="KC69" s="316"/>
      <c r="KD69" s="316"/>
      <c r="KE69" s="316"/>
      <c r="KF69" s="316"/>
      <c r="KG69" s="316"/>
      <c r="KH69" s="316"/>
      <c r="KI69" s="316"/>
      <c r="KJ69" s="316"/>
      <c r="KK69" s="316"/>
      <c r="KL69" s="316"/>
      <c r="KM69" s="316"/>
      <c r="KN69" s="316"/>
      <c r="KO69" s="316"/>
      <c r="KP69" s="316"/>
      <c r="KQ69" s="316"/>
      <c r="KR69" s="316"/>
      <c r="KS69" s="316"/>
      <c r="KT69" s="316"/>
      <c r="KU69" s="316"/>
      <c r="KV69" s="316"/>
      <c r="KW69" s="316"/>
      <c r="KX69" s="316"/>
      <c r="KY69" s="316"/>
      <c r="KZ69" s="316"/>
      <c r="LA69" s="316"/>
      <c r="LB69" s="316"/>
      <c r="LC69" s="316"/>
      <c r="LD69" s="316"/>
      <c r="LE69" s="316"/>
      <c r="LF69" s="316"/>
      <c r="LG69" s="316"/>
      <c r="LH69" s="316"/>
      <c r="LI69" s="316"/>
    </row>
    <row r="70" spans="3:321">
      <c r="D70" s="72">
        <v>4131</v>
      </c>
      <c r="E70" s="76" t="s">
        <v>152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82">
        <v>132632.83000000002</v>
      </c>
      <c r="DW70" s="282">
        <v>230088.06999999992</v>
      </c>
      <c r="DX70" s="282">
        <v>746695.36000000022</v>
      </c>
      <c r="DY70" s="282">
        <v>328614.11000000016</v>
      </c>
      <c r="DZ70" s="310">
        <v>311314.07</v>
      </c>
      <c r="EB70" s="313"/>
      <c r="EC70" s="313"/>
      <c r="ED70" s="313"/>
      <c r="EE70" s="313"/>
      <c r="EF70" s="313"/>
      <c r="EG70" s="313"/>
      <c r="EH70" s="316"/>
      <c r="EI70" s="316"/>
      <c r="EJ70" s="316"/>
      <c r="EK70" s="316"/>
      <c r="EL70" s="316"/>
      <c r="EM70" s="316"/>
      <c r="EN70" s="316"/>
      <c r="EO70" s="316"/>
      <c r="EP70" s="316"/>
      <c r="EQ70" s="316"/>
      <c r="ER70" s="316"/>
      <c r="ES70" s="316"/>
      <c r="ET70" s="316"/>
      <c r="EU70" s="316"/>
      <c r="EV70" s="316"/>
      <c r="EW70" s="316"/>
      <c r="EX70" s="316"/>
      <c r="EY70" s="316"/>
      <c r="EZ70" s="316"/>
      <c r="FA70" s="316"/>
      <c r="FB70" s="316"/>
      <c r="FC70" s="316"/>
      <c r="FD70" s="316"/>
      <c r="FE70" s="316"/>
      <c r="FF70" s="316"/>
      <c r="FG70" s="316"/>
      <c r="FH70" s="316"/>
      <c r="FI70" s="316"/>
      <c r="FJ70" s="316"/>
      <c r="FK70" s="316"/>
      <c r="FL70" s="369"/>
      <c r="FM70" s="316"/>
      <c r="FN70" s="316"/>
      <c r="FO70" s="316"/>
      <c r="FP70" s="316"/>
      <c r="FQ70" s="316"/>
      <c r="FR70" s="316"/>
      <c r="FS70" s="316"/>
      <c r="FT70" s="316"/>
      <c r="FU70" s="316"/>
      <c r="FV70" s="316"/>
      <c r="FW70" s="316"/>
      <c r="FX70" s="316"/>
      <c r="FY70" s="316"/>
      <c r="FZ70" s="316"/>
      <c r="GA70" s="316"/>
      <c r="GB70" s="316"/>
      <c r="GC70" s="316"/>
      <c r="GD70" s="316"/>
      <c r="GF70" s="316"/>
      <c r="GG70" s="316"/>
      <c r="GH70" s="316"/>
      <c r="GI70" s="316"/>
      <c r="GJ70" s="316"/>
      <c r="GK70" s="316"/>
      <c r="GL70" s="316"/>
      <c r="GM70" s="316"/>
      <c r="GN70" s="316"/>
      <c r="GO70" s="316"/>
      <c r="GP70" s="316"/>
      <c r="GQ70" s="316"/>
      <c r="GR70" s="316"/>
      <c r="GS70" s="316"/>
      <c r="GT70" s="316"/>
      <c r="GU70" s="316"/>
      <c r="GV70" s="316"/>
      <c r="GW70" s="316"/>
      <c r="GX70" s="316"/>
      <c r="GY70" s="316"/>
      <c r="GZ70" s="316"/>
      <c r="HA70" s="316"/>
      <c r="HB70" s="316"/>
      <c r="HC70" s="316"/>
      <c r="HD70" s="316"/>
      <c r="HE70" s="316"/>
      <c r="HF70" s="316"/>
      <c r="HG70" s="316"/>
      <c r="HH70" s="316"/>
      <c r="HI70" s="316"/>
      <c r="HJ70" s="316"/>
      <c r="HK70" s="316"/>
      <c r="HL70" s="316"/>
      <c r="HM70" s="316"/>
      <c r="HN70" s="316"/>
      <c r="HO70" s="316"/>
      <c r="HP70" s="316"/>
      <c r="HQ70" s="316"/>
      <c r="HR70" s="316"/>
      <c r="HS70" s="316"/>
      <c r="HT70" s="316"/>
      <c r="HU70" s="316"/>
      <c r="HV70" s="316"/>
      <c r="HW70" s="316"/>
      <c r="HX70" s="316"/>
      <c r="HY70" s="316"/>
      <c r="HZ70" s="316"/>
      <c r="IA70" s="316"/>
      <c r="IB70" s="316"/>
      <c r="IC70" s="316"/>
      <c r="ID70" s="316"/>
      <c r="IE70" s="316"/>
      <c r="IF70" s="316"/>
      <c r="IG70" s="316"/>
      <c r="IH70" s="316"/>
      <c r="II70" s="316"/>
      <c r="IJ70" s="316"/>
      <c r="IK70" s="316"/>
      <c r="IL70" s="316"/>
      <c r="IM70" s="316"/>
      <c r="IN70" s="316"/>
      <c r="IO70" s="316"/>
      <c r="IP70" s="316"/>
      <c r="IQ70" s="316"/>
      <c r="IR70" s="316"/>
      <c r="IS70" s="316"/>
      <c r="IT70" s="316"/>
      <c r="IU70" s="316"/>
      <c r="IV70" s="316"/>
      <c r="IW70" s="316"/>
      <c r="IX70" s="316"/>
      <c r="IY70" s="316"/>
      <c r="IZ70" s="316"/>
      <c r="JA70" s="316"/>
      <c r="JB70" s="316"/>
      <c r="JC70" s="316"/>
      <c r="JD70" s="316"/>
      <c r="JE70" s="316"/>
      <c r="JF70" s="316"/>
      <c r="JG70" s="316"/>
      <c r="JH70" s="316"/>
      <c r="JI70" s="316"/>
      <c r="JJ70" s="316"/>
      <c r="JK70" s="316"/>
      <c r="JL70" s="316"/>
      <c r="JM70" s="316"/>
      <c r="JN70" s="316"/>
      <c r="JO70" s="316"/>
      <c r="JP70" s="316"/>
      <c r="JQ70" s="316"/>
      <c r="JR70" s="316"/>
      <c r="JS70" s="316"/>
      <c r="JT70" s="316"/>
      <c r="JU70" s="316"/>
      <c r="JV70" s="316"/>
      <c r="JW70" s="316"/>
      <c r="JX70" s="316"/>
      <c r="JY70" s="316"/>
      <c r="JZ70" s="316"/>
      <c r="KA70" s="316"/>
      <c r="KB70" s="316"/>
      <c r="KC70" s="316"/>
      <c r="KD70" s="316"/>
      <c r="KE70" s="316"/>
      <c r="KF70" s="316"/>
      <c r="KG70" s="316"/>
      <c r="KH70" s="316"/>
      <c r="KI70" s="316"/>
      <c r="KJ70" s="316"/>
      <c r="KK70" s="316"/>
      <c r="KL70" s="316"/>
      <c r="KM70" s="316"/>
      <c r="KN70" s="316"/>
      <c r="KO70" s="316"/>
      <c r="KP70" s="316"/>
      <c r="KQ70" s="316"/>
      <c r="KR70" s="316"/>
      <c r="KS70" s="316"/>
      <c r="KT70" s="316"/>
      <c r="KU70" s="316"/>
      <c r="KV70" s="316"/>
      <c r="KW70" s="316"/>
      <c r="KX70" s="316"/>
      <c r="KY70" s="316"/>
      <c r="KZ70" s="316"/>
      <c r="LA70" s="316"/>
      <c r="LB70" s="316"/>
      <c r="LC70" s="316"/>
      <c r="LD70" s="316"/>
      <c r="LE70" s="316"/>
      <c r="LF70" s="316"/>
      <c r="LG70" s="316"/>
      <c r="LH70" s="316"/>
      <c r="LI70" s="316"/>
    </row>
    <row r="71" spans="3:321">
      <c r="D71" s="72">
        <v>4132</v>
      </c>
      <c r="E71" s="76" t="s">
        <v>154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82">
        <v>59529.479999999996</v>
      </c>
      <c r="DW71" s="282">
        <v>5608.1999999999989</v>
      </c>
      <c r="DX71" s="282">
        <v>119962.43</v>
      </c>
      <c r="DY71" s="282">
        <v>89241.030000000028</v>
      </c>
      <c r="DZ71" s="310">
        <v>62917.279999999999</v>
      </c>
      <c r="EB71" s="313"/>
      <c r="EC71" s="313"/>
      <c r="ED71" s="313"/>
      <c r="EE71" s="313"/>
      <c r="EF71" s="313"/>
      <c r="EG71" s="313"/>
      <c r="EH71" s="316"/>
      <c r="EI71" s="316"/>
      <c r="EJ71" s="316"/>
      <c r="EK71" s="316"/>
      <c r="EL71" s="316"/>
      <c r="EM71" s="316"/>
      <c r="EN71" s="316"/>
      <c r="EO71" s="316"/>
      <c r="EP71" s="316"/>
      <c r="EQ71" s="316"/>
      <c r="ER71" s="316"/>
      <c r="ES71" s="316"/>
      <c r="ET71" s="316"/>
      <c r="EU71" s="316"/>
      <c r="EV71" s="316"/>
      <c r="EW71" s="316"/>
      <c r="EX71" s="316"/>
      <c r="EY71" s="316"/>
      <c r="EZ71" s="316"/>
      <c r="FA71" s="316"/>
      <c r="FB71" s="316"/>
      <c r="FC71" s="316"/>
      <c r="FD71" s="316"/>
      <c r="FE71" s="316"/>
      <c r="FF71" s="316"/>
      <c r="FG71" s="316"/>
      <c r="FH71" s="316"/>
      <c r="FI71" s="316"/>
      <c r="FJ71" s="316"/>
      <c r="FK71" s="316"/>
      <c r="FL71" s="369"/>
      <c r="FM71" s="316"/>
      <c r="FN71" s="316"/>
      <c r="FO71" s="316"/>
      <c r="FP71" s="316"/>
      <c r="FQ71" s="316"/>
      <c r="FR71" s="316"/>
      <c r="FS71" s="316"/>
      <c r="FT71" s="316"/>
      <c r="FU71" s="316"/>
      <c r="FV71" s="316"/>
      <c r="FW71" s="316"/>
      <c r="FX71" s="316"/>
      <c r="FY71" s="316"/>
      <c r="FZ71" s="316"/>
      <c r="GA71" s="316"/>
      <c r="GB71" s="316"/>
      <c r="GC71" s="316"/>
      <c r="GD71" s="316"/>
      <c r="GF71" s="316"/>
      <c r="GG71" s="316"/>
      <c r="GH71" s="316"/>
      <c r="GI71" s="316"/>
      <c r="GJ71" s="316"/>
      <c r="GK71" s="316"/>
      <c r="GL71" s="316"/>
      <c r="GM71" s="316"/>
      <c r="GN71" s="316"/>
      <c r="GO71" s="316"/>
      <c r="GP71" s="316"/>
      <c r="GQ71" s="316"/>
      <c r="GR71" s="316"/>
      <c r="GS71" s="316"/>
      <c r="GT71" s="316"/>
      <c r="GU71" s="316"/>
      <c r="GV71" s="316"/>
      <c r="GW71" s="316"/>
      <c r="GX71" s="316"/>
      <c r="GY71" s="316"/>
      <c r="GZ71" s="316"/>
      <c r="HA71" s="316"/>
      <c r="HB71" s="316"/>
      <c r="HC71" s="316"/>
      <c r="HD71" s="316"/>
      <c r="HE71" s="316"/>
      <c r="HF71" s="316"/>
      <c r="HG71" s="316"/>
      <c r="HH71" s="316"/>
      <c r="HI71" s="316"/>
      <c r="HJ71" s="316"/>
      <c r="HK71" s="316"/>
      <c r="HL71" s="316"/>
      <c r="HM71" s="316"/>
      <c r="HN71" s="316"/>
      <c r="HO71" s="316"/>
      <c r="HP71" s="316"/>
      <c r="HQ71" s="316"/>
      <c r="HR71" s="316"/>
      <c r="HS71" s="316"/>
      <c r="HT71" s="316"/>
      <c r="HU71" s="316"/>
      <c r="HV71" s="316"/>
      <c r="HW71" s="316"/>
      <c r="HX71" s="316"/>
      <c r="HY71" s="316"/>
      <c r="HZ71" s="316"/>
      <c r="IA71" s="316"/>
      <c r="IB71" s="316"/>
      <c r="IC71" s="316"/>
      <c r="ID71" s="316"/>
      <c r="IE71" s="316"/>
      <c r="IF71" s="316"/>
      <c r="IG71" s="316"/>
      <c r="IH71" s="316"/>
      <c r="II71" s="316"/>
      <c r="IJ71" s="316"/>
      <c r="IK71" s="316"/>
      <c r="IL71" s="316"/>
      <c r="IM71" s="316"/>
      <c r="IN71" s="316"/>
      <c r="IO71" s="316"/>
      <c r="IP71" s="316"/>
      <c r="IQ71" s="316"/>
      <c r="IR71" s="316"/>
      <c r="IS71" s="316"/>
      <c r="IT71" s="316"/>
      <c r="IU71" s="316"/>
      <c r="IV71" s="316"/>
      <c r="IW71" s="316"/>
      <c r="IX71" s="316"/>
      <c r="IY71" s="316"/>
      <c r="IZ71" s="316"/>
      <c r="JA71" s="316"/>
      <c r="JB71" s="316"/>
      <c r="JC71" s="316"/>
      <c r="JD71" s="316"/>
      <c r="JE71" s="316"/>
      <c r="JF71" s="316"/>
      <c r="JG71" s="316"/>
      <c r="JH71" s="316"/>
      <c r="JI71" s="316"/>
      <c r="JJ71" s="316"/>
      <c r="JK71" s="316"/>
      <c r="JL71" s="316"/>
      <c r="JM71" s="316"/>
      <c r="JN71" s="316"/>
      <c r="JO71" s="316"/>
      <c r="JP71" s="316"/>
      <c r="JQ71" s="316"/>
      <c r="JR71" s="316"/>
      <c r="JS71" s="316"/>
      <c r="JT71" s="316"/>
      <c r="JU71" s="316"/>
      <c r="JV71" s="316"/>
      <c r="JW71" s="316"/>
      <c r="JX71" s="316"/>
      <c r="JY71" s="316"/>
      <c r="JZ71" s="316"/>
      <c r="KA71" s="316"/>
      <c r="KB71" s="316"/>
      <c r="KC71" s="316"/>
      <c r="KD71" s="316"/>
      <c r="KE71" s="316"/>
      <c r="KF71" s="316"/>
      <c r="KG71" s="316"/>
      <c r="KH71" s="316"/>
      <c r="KI71" s="316"/>
      <c r="KJ71" s="316"/>
      <c r="KK71" s="316"/>
      <c r="KL71" s="316"/>
      <c r="KM71" s="316"/>
      <c r="KN71" s="316"/>
      <c r="KO71" s="316"/>
      <c r="KP71" s="316"/>
      <c r="KQ71" s="316"/>
      <c r="KR71" s="316"/>
      <c r="KS71" s="316"/>
      <c r="KT71" s="316"/>
      <c r="KU71" s="316"/>
      <c r="KV71" s="316"/>
      <c r="KW71" s="316"/>
      <c r="KX71" s="316"/>
      <c r="KY71" s="316"/>
      <c r="KZ71" s="316"/>
      <c r="LA71" s="316"/>
      <c r="LB71" s="316"/>
      <c r="LC71" s="316"/>
      <c r="LD71" s="316"/>
      <c r="LE71" s="316"/>
      <c r="LF71" s="316"/>
      <c r="LG71" s="316"/>
      <c r="LH71" s="316"/>
      <c r="LI71" s="316"/>
    </row>
    <row r="72" spans="3:321">
      <c r="D72" s="72">
        <v>4133</v>
      </c>
      <c r="E72" s="76" t="s">
        <v>156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82">
        <v>70646.430000000022</v>
      </c>
      <c r="DW72" s="282">
        <v>405632.18000000005</v>
      </c>
      <c r="DX72" s="282">
        <v>436810.06999999995</v>
      </c>
      <c r="DY72" s="282">
        <v>313025.9499999999</v>
      </c>
      <c r="DZ72" s="310">
        <v>1150695.06</v>
      </c>
      <c r="EB72" s="313"/>
      <c r="EC72" s="313"/>
      <c r="ED72" s="313"/>
      <c r="EE72" s="313"/>
      <c r="EF72" s="313"/>
      <c r="EG72" s="313"/>
      <c r="EH72" s="316"/>
      <c r="EI72" s="316"/>
      <c r="EJ72" s="316"/>
      <c r="EK72" s="316"/>
      <c r="EL72" s="316"/>
      <c r="EM72" s="316"/>
      <c r="EN72" s="316"/>
      <c r="EO72" s="316"/>
      <c r="EP72" s="316"/>
      <c r="EQ72" s="316"/>
      <c r="ER72" s="316"/>
      <c r="ES72" s="316"/>
      <c r="ET72" s="316"/>
      <c r="EU72" s="316"/>
      <c r="EV72" s="316"/>
      <c r="EW72" s="316"/>
      <c r="EX72" s="316"/>
      <c r="EY72" s="316"/>
      <c r="EZ72" s="316"/>
      <c r="FA72" s="316"/>
      <c r="FB72" s="316"/>
      <c r="FC72" s="316"/>
      <c r="FD72" s="316"/>
      <c r="FE72" s="316"/>
      <c r="FF72" s="316"/>
      <c r="FG72" s="316"/>
      <c r="FH72" s="316"/>
      <c r="FI72" s="316"/>
      <c r="FJ72" s="316"/>
      <c r="FK72" s="316"/>
      <c r="FL72" s="369"/>
      <c r="FM72" s="316"/>
      <c r="FN72" s="316"/>
      <c r="FO72" s="316"/>
      <c r="FP72" s="316"/>
      <c r="FQ72" s="316"/>
      <c r="FR72" s="316"/>
      <c r="FS72" s="316"/>
      <c r="FT72" s="316"/>
      <c r="FU72" s="316"/>
      <c r="FV72" s="316"/>
      <c r="FW72" s="316"/>
      <c r="FX72" s="316"/>
      <c r="FY72" s="316"/>
      <c r="FZ72" s="316"/>
      <c r="GA72" s="316"/>
      <c r="GB72" s="316"/>
      <c r="GC72" s="316"/>
      <c r="GD72" s="316"/>
      <c r="GF72" s="316"/>
      <c r="GG72" s="316"/>
      <c r="GH72" s="316"/>
      <c r="GI72" s="316"/>
      <c r="GJ72" s="316"/>
      <c r="GK72" s="316"/>
      <c r="GL72" s="316"/>
      <c r="GM72" s="316"/>
      <c r="GN72" s="316"/>
      <c r="GO72" s="316"/>
      <c r="GP72" s="316"/>
      <c r="GQ72" s="316"/>
      <c r="GR72" s="316"/>
      <c r="GS72" s="316"/>
      <c r="GT72" s="316"/>
      <c r="GU72" s="316"/>
      <c r="GV72" s="316"/>
      <c r="GW72" s="316"/>
      <c r="GX72" s="316"/>
      <c r="GY72" s="316"/>
      <c r="GZ72" s="316"/>
      <c r="HA72" s="316"/>
      <c r="HB72" s="316"/>
      <c r="HC72" s="316"/>
      <c r="HD72" s="316"/>
      <c r="HE72" s="316"/>
      <c r="HF72" s="316"/>
      <c r="HG72" s="316"/>
      <c r="HH72" s="316"/>
      <c r="HI72" s="316"/>
      <c r="HJ72" s="316"/>
      <c r="HK72" s="316"/>
      <c r="HL72" s="316"/>
      <c r="HM72" s="316"/>
      <c r="HN72" s="316"/>
      <c r="HO72" s="316"/>
      <c r="HP72" s="316"/>
      <c r="HQ72" s="316"/>
      <c r="HR72" s="316"/>
      <c r="HS72" s="316"/>
      <c r="HT72" s="316"/>
      <c r="HU72" s="316"/>
      <c r="HV72" s="316"/>
      <c r="HW72" s="316"/>
      <c r="HX72" s="316"/>
      <c r="HY72" s="316"/>
      <c r="HZ72" s="316"/>
      <c r="IA72" s="316"/>
      <c r="IB72" s="316"/>
      <c r="IC72" s="316"/>
      <c r="ID72" s="316"/>
      <c r="IE72" s="316"/>
      <c r="IF72" s="316"/>
      <c r="IG72" s="316"/>
      <c r="IH72" s="316"/>
      <c r="II72" s="316"/>
      <c r="IJ72" s="316"/>
      <c r="IK72" s="316"/>
      <c r="IL72" s="316"/>
      <c r="IM72" s="316"/>
      <c r="IN72" s="316"/>
      <c r="IO72" s="316"/>
      <c r="IP72" s="316"/>
      <c r="IQ72" s="316"/>
      <c r="IR72" s="316"/>
      <c r="IS72" s="316"/>
      <c r="IT72" s="316"/>
      <c r="IU72" s="316"/>
      <c r="IV72" s="316"/>
      <c r="IW72" s="316"/>
      <c r="IX72" s="316"/>
      <c r="IY72" s="316"/>
      <c r="IZ72" s="316"/>
      <c r="JA72" s="316"/>
      <c r="JB72" s="316"/>
      <c r="JC72" s="316"/>
      <c r="JD72" s="316"/>
      <c r="JE72" s="316"/>
      <c r="JF72" s="316"/>
      <c r="JG72" s="316"/>
      <c r="JH72" s="316"/>
      <c r="JI72" s="316"/>
      <c r="JJ72" s="316"/>
      <c r="JK72" s="316"/>
      <c r="JL72" s="316"/>
      <c r="JM72" s="316"/>
      <c r="JN72" s="316"/>
      <c r="JO72" s="316"/>
      <c r="JP72" s="316"/>
      <c r="JQ72" s="316"/>
      <c r="JR72" s="316"/>
      <c r="JS72" s="316"/>
      <c r="JT72" s="316"/>
      <c r="JU72" s="316"/>
      <c r="JV72" s="316"/>
      <c r="JW72" s="316"/>
      <c r="JX72" s="316"/>
      <c r="JY72" s="316"/>
      <c r="JZ72" s="316"/>
      <c r="KA72" s="316"/>
      <c r="KB72" s="316"/>
      <c r="KC72" s="316"/>
      <c r="KD72" s="316"/>
      <c r="KE72" s="316"/>
      <c r="KF72" s="316"/>
      <c r="KG72" s="316"/>
      <c r="KH72" s="316"/>
      <c r="KI72" s="316"/>
      <c r="KJ72" s="316"/>
      <c r="KK72" s="316"/>
      <c r="KL72" s="316"/>
      <c r="KM72" s="316"/>
      <c r="KN72" s="316"/>
      <c r="KO72" s="316"/>
      <c r="KP72" s="316"/>
      <c r="KQ72" s="316"/>
      <c r="KR72" s="316"/>
      <c r="KS72" s="316"/>
      <c r="KT72" s="316"/>
      <c r="KU72" s="316"/>
      <c r="KV72" s="316"/>
      <c r="KW72" s="316"/>
      <c r="KX72" s="316"/>
      <c r="KY72" s="316"/>
      <c r="KZ72" s="316"/>
      <c r="LA72" s="316"/>
      <c r="LB72" s="316"/>
      <c r="LC72" s="316"/>
      <c r="LD72" s="316"/>
      <c r="LE72" s="316"/>
      <c r="LF72" s="316"/>
      <c r="LG72" s="316"/>
      <c r="LH72" s="316"/>
      <c r="LI72" s="316"/>
    </row>
    <row r="73" spans="3:321">
      <c r="D73" s="72">
        <v>4134</v>
      </c>
      <c r="E73" s="76" t="s">
        <v>158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82">
        <v>279517.90999999997</v>
      </c>
      <c r="DW73" s="282">
        <v>491959.97999999975</v>
      </c>
      <c r="DX73" s="282">
        <v>856115.7200000002</v>
      </c>
      <c r="DY73" s="282">
        <v>840615.65999999968</v>
      </c>
      <c r="DZ73" s="310">
        <v>763808.8</v>
      </c>
      <c r="EB73" s="313"/>
      <c r="EC73" s="313"/>
      <c r="ED73" s="313"/>
      <c r="EE73" s="313"/>
      <c r="EF73" s="313"/>
      <c r="EG73" s="313"/>
      <c r="EH73" s="316"/>
      <c r="EI73" s="316"/>
      <c r="EJ73" s="316"/>
      <c r="EK73" s="316"/>
      <c r="EL73" s="316"/>
      <c r="EM73" s="316"/>
      <c r="EN73" s="316"/>
      <c r="EO73" s="316"/>
      <c r="EP73" s="316"/>
      <c r="EQ73" s="316"/>
      <c r="ER73" s="316"/>
      <c r="ES73" s="316"/>
      <c r="ET73" s="316"/>
      <c r="EU73" s="316"/>
      <c r="EV73" s="316"/>
      <c r="EW73" s="316"/>
      <c r="EX73" s="316"/>
      <c r="EY73" s="316"/>
      <c r="EZ73" s="316"/>
      <c r="FA73" s="316"/>
      <c r="FB73" s="316"/>
      <c r="FC73" s="316"/>
      <c r="FD73" s="316"/>
      <c r="FE73" s="316"/>
      <c r="FF73" s="316"/>
      <c r="FG73" s="316"/>
      <c r="FH73" s="316"/>
      <c r="FI73" s="316"/>
      <c r="FJ73" s="316"/>
      <c r="FK73" s="316"/>
      <c r="FL73" s="369"/>
      <c r="FM73" s="316"/>
      <c r="FN73" s="316"/>
      <c r="FO73" s="316"/>
      <c r="FP73" s="316"/>
      <c r="FQ73" s="316"/>
      <c r="FR73" s="316"/>
      <c r="FS73" s="316"/>
      <c r="FT73" s="316"/>
      <c r="FU73" s="316"/>
      <c r="FV73" s="316"/>
      <c r="FW73" s="316"/>
      <c r="FX73" s="316"/>
      <c r="FY73" s="316"/>
      <c r="FZ73" s="316"/>
      <c r="GA73" s="316"/>
      <c r="GB73" s="316"/>
      <c r="GC73" s="316"/>
      <c r="GD73" s="316"/>
      <c r="GF73" s="316"/>
      <c r="GG73" s="316"/>
      <c r="GH73" s="316"/>
      <c r="GI73" s="316"/>
      <c r="GJ73" s="316"/>
      <c r="GK73" s="316"/>
      <c r="GL73" s="316"/>
      <c r="GM73" s="316"/>
      <c r="GN73" s="316"/>
      <c r="GO73" s="316"/>
      <c r="GP73" s="316"/>
      <c r="GQ73" s="316"/>
      <c r="GR73" s="316"/>
      <c r="GS73" s="316"/>
      <c r="GT73" s="316"/>
      <c r="GU73" s="316"/>
      <c r="GV73" s="316"/>
      <c r="GW73" s="316"/>
      <c r="GX73" s="316"/>
      <c r="GY73" s="316"/>
      <c r="GZ73" s="316"/>
      <c r="HA73" s="316"/>
      <c r="HB73" s="316"/>
      <c r="HC73" s="316"/>
      <c r="HD73" s="316"/>
      <c r="HE73" s="316"/>
      <c r="HF73" s="316"/>
      <c r="HG73" s="316"/>
      <c r="HH73" s="316"/>
      <c r="HI73" s="316"/>
      <c r="HJ73" s="316"/>
      <c r="HK73" s="316"/>
      <c r="HL73" s="316"/>
      <c r="HM73" s="316"/>
      <c r="HN73" s="316"/>
      <c r="HO73" s="316"/>
      <c r="HP73" s="316"/>
      <c r="HQ73" s="316"/>
      <c r="HR73" s="316"/>
      <c r="HS73" s="316"/>
      <c r="HT73" s="316"/>
      <c r="HU73" s="316"/>
      <c r="HV73" s="316"/>
      <c r="HW73" s="316"/>
      <c r="HX73" s="316"/>
      <c r="HY73" s="316"/>
      <c r="HZ73" s="316"/>
      <c r="IA73" s="316"/>
      <c r="IB73" s="316"/>
      <c r="IC73" s="316"/>
      <c r="ID73" s="316"/>
      <c r="IE73" s="316"/>
      <c r="IF73" s="316"/>
      <c r="IG73" s="316"/>
      <c r="IH73" s="316"/>
      <c r="II73" s="316"/>
      <c r="IJ73" s="316"/>
      <c r="IK73" s="316"/>
      <c r="IL73" s="316"/>
      <c r="IM73" s="316"/>
      <c r="IN73" s="316"/>
      <c r="IO73" s="316"/>
      <c r="IP73" s="316"/>
      <c r="IQ73" s="316"/>
      <c r="IR73" s="316"/>
      <c r="IS73" s="316"/>
      <c r="IT73" s="316"/>
      <c r="IU73" s="316"/>
      <c r="IV73" s="316"/>
      <c r="IW73" s="316"/>
      <c r="IX73" s="316"/>
      <c r="IY73" s="316"/>
      <c r="IZ73" s="316"/>
      <c r="JA73" s="316"/>
      <c r="JB73" s="316"/>
      <c r="JC73" s="316"/>
      <c r="JD73" s="316"/>
      <c r="JE73" s="316"/>
      <c r="JF73" s="316"/>
      <c r="JG73" s="316"/>
      <c r="JH73" s="316"/>
      <c r="JI73" s="316"/>
      <c r="JJ73" s="316"/>
      <c r="JK73" s="316"/>
      <c r="JL73" s="316"/>
      <c r="JM73" s="316"/>
      <c r="JN73" s="316"/>
      <c r="JO73" s="316"/>
      <c r="JP73" s="316"/>
      <c r="JQ73" s="316"/>
      <c r="JR73" s="316"/>
      <c r="JS73" s="316"/>
      <c r="JT73" s="316"/>
      <c r="JU73" s="316"/>
      <c r="JV73" s="316"/>
      <c r="JW73" s="316"/>
      <c r="JX73" s="316"/>
      <c r="JY73" s="316"/>
      <c r="JZ73" s="316"/>
      <c r="KA73" s="316"/>
      <c r="KB73" s="316"/>
      <c r="KC73" s="316"/>
      <c r="KD73" s="316"/>
      <c r="KE73" s="316"/>
      <c r="KF73" s="316"/>
      <c r="KG73" s="316"/>
      <c r="KH73" s="316"/>
      <c r="KI73" s="316"/>
      <c r="KJ73" s="316"/>
      <c r="KK73" s="316"/>
      <c r="KL73" s="316"/>
      <c r="KM73" s="316"/>
      <c r="KN73" s="316"/>
      <c r="KO73" s="316"/>
      <c r="KP73" s="316"/>
      <c r="KQ73" s="316"/>
      <c r="KR73" s="316"/>
      <c r="KS73" s="316"/>
      <c r="KT73" s="316"/>
      <c r="KU73" s="316"/>
      <c r="KV73" s="316"/>
      <c r="KW73" s="316"/>
      <c r="KX73" s="316"/>
      <c r="KY73" s="316"/>
      <c r="KZ73" s="316"/>
      <c r="LA73" s="316"/>
      <c r="LB73" s="316"/>
      <c r="LC73" s="316"/>
      <c r="LD73" s="316"/>
      <c r="LE73" s="316"/>
      <c r="LF73" s="316"/>
      <c r="LG73" s="316"/>
      <c r="LH73" s="316"/>
      <c r="LI73" s="316"/>
    </row>
    <row r="74" spans="3:321">
      <c r="D74" s="72">
        <v>4135</v>
      </c>
      <c r="E74" s="76" t="s">
        <v>160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82">
        <v>241388.48000000013</v>
      </c>
      <c r="DW74" s="282">
        <v>402465.93</v>
      </c>
      <c r="DX74" s="282">
        <v>1105471.7699999996</v>
      </c>
      <c r="DY74" s="282">
        <v>411987.24999999983</v>
      </c>
      <c r="DZ74" s="310">
        <v>786378.28</v>
      </c>
      <c r="EB74" s="313"/>
      <c r="EC74" s="313"/>
      <c r="ED74" s="313"/>
      <c r="EE74" s="313"/>
      <c r="EF74" s="313"/>
      <c r="EG74" s="313"/>
      <c r="EH74" s="316"/>
      <c r="EI74" s="316"/>
      <c r="EJ74" s="316"/>
      <c r="EK74" s="316"/>
      <c r="EL74" s="316"/>
      <c r="EM74" s="316"/>
      <c r="EN74" s="316"/>
      <c r="EO74" s="316"/>
      <c r="EP74" s="316"/>
      <c r="EQ74" s="316"/>
      <c r="ER74" s="316"/>
      <c r="ES74" s="316"/>
      <c r="ET74" s="316"/>
      <c r="EU74" s="316"/>
      <c r="EV74" s="316"/>
      <c r="EW74" s="316"/>
      <c r="EX74" s="316"/>
      <c r="EY74" s="316"/>
      <c r="EZ74" s="316"/>
      <c r="FA74" s="316"/>
      <c r="FB74" s="316"/>
      <c r="FC74" s="316"/>
      <c r="FD74" s="316"/>
      <c r="FE74" s="316"/>
      <c r="FF74" s="316"/>
      <c r="FG74" s="316"/>
      <c r="FH74" s="316"/>
      <c r="FI74" s="316"/>
      <c r="FJ74" s="316"/>
      <c r="FK74" s="316"/>
      <c r="FL74" s="369"/>
      <c r="FM74" s="316"/>
      <c r="FN74" s="316"/>
      <c r="FO74" s="316"/>
      <c r="FP74" s="316"/>
      <c r="FQ74" s="316"/>
      <c r="FR74" s="316"/>
      <c r="FS74" s="316"/>
      <c r="FT74" s="316"/>
      <c r="FU74" s="316"/>
      <c r="FV74" s="316"/>
      <c r="FW74" s="316"/>
      <c r="FX74" s="316"/>
      <c r="FY74" s="316"/>
      <c r="FZ74" s="316"/>
      <c r="GA74" s="316"/>
      <c r="GB74" s="316"/>
      <c r="GC74" s="316"/>
      <c r="GD74" s="316"/>
      <c r="GF74" s="316"/>
      <c r="GG74" s="316"/>
      <c r="GH74" s="316"/>
      <c r="GI74" s="316"/>
      <c r="GJ74" s="316"/>
      <c r="GK74" s="316"/>
      <c r="GL74" s="316"/>
      <c r="GM74" s="316"/>
      <c r="GN74" s="316"/>
      <c r="GO74" s="316"/>
      <c r="GP74" s="316"/>
      <c r="GQ74" s="316"/>
      <c r="GR74" s="316"/>
      <c r="GS74" s="316"/>
      <c r="GT74" s="316"/>
      <c r="GU74" s="316"/>
      <c r="GV74" s="316"/>
      <c r="GW74" s="316"/>
      <c r="GX74" s="316"/>
      <c r="GY74" s="316"/>
      <c r="GZ74" s="316"/>
      <c r="HA74" s="316"/>
      <c r="HB74" s="316"/>
      <c r="HC74" s="316"/>
      <c r="HD74" s="316"/>
      <c r="HE74" s="316"/>
      <c r="HF74" s="316"/>
      <c r="HG74" s="316"/>
      <c r="HH74" s="316"/>
      <c r="HI74" s="316"/>
      <c r="HJ74" s="316"/>
      <c r="HK74" s="316"/>
      <c r="HL74" s="316"/>
      <c r="HM74" s="316"/>
      <c r="HN74" s="316"/>
      <c r="HO74" s="316"/>
      <c r="HP74" s="316"/>
      <c r="HQ74" s="316"/>
      <c r="HR74" s="316"/>
      <c r="HS74" s="316"/>
      <c r="HT74" s="316"/>
      <c r="HU74" s="316"/>
      <c r="HV74" s="316"/>
      <c r="HW74" s="316"/>
      <c r="HX74" s="316"/>
      <c r="HY74" s="316"/>
      <c r="HZ74" s="316"/>
      <c r="IA74" s="316"/>
      <c r="IB74" s="316"/>
      <c r="IC74" s="316"/>
      <c r="ID74" s="316"/>
      <c r="IE74" s="316"/>
      <c r="IF74" s="316"/>
      <c r="IG74" s="316"/>
      <c r="IH74" s="316"/>
      <c r="II74" s="316"/>
      <c r="IJ74" s="316"/>
      <c r="IK74" s="316"/>
      <c r="IL74" s="316"/>
      <c r="IM74" s="316"/>
      <c r="IN74" s="316"/>
      <c r="IO74" s="316"/>
      <c r="IP74" s="316"/>
      <c r="IQ74" s="316"/>
      <c r="IR74" s="316"/>
      <c r="IS74" s="316"/>
      <c r="IT74" s="316"/>
      <c r="IU74" s="316"/>
      <c r="IV74" s="316"/>
      <c r="IW74" s="316"/>
      <c r="IX74" s="316"/>
      <c r="IY74" s="316"/>
      <c r="IZ74" s="316"/>
      <c r="JA74" s="316"/>
      <c r="JB74" s="316"/>
      <c r="JC74" s="316"/>
      <c r="JD74" s="316"/>
      <c r="JE74" s="316"/>
      <c r="JF74" s="316"/>
      <c r="JG74" s="316"/>
      <c r="JH74" s="316"/>
      <c r="JI74" s="316"/>
      <c r="JJ74" s="316"/>
      <c r="JK74" s="316"/>
      <c r="JL74" s="316"/>
      <c r="JM74" s="316"/>
      <c r="JN74" s="316"/>
      <c r="JO74" s="316"/>
      <c r="JP74" s="316"/>
      <c r="JQ74" s="316"/>
      <c r="JR74" s="316"/>
      <c r="JS74" s="316"/>
      <c r="JT74" s="316"/>
      <c r="JU74" s="316"/>
      <c r="JV74" s="316"/>
      <c r="JW74" s="316"/>
      <c r="JX74" s="316"/>
      <c r="JY74" s="316"/>
      <c r="JZ74" s="316"/>
      <c r="KA74" s="316"/>
      <c r="KB74" s="316"/>
      <c r="KC74" s="316"/>
      <c r="KD74" s="316"/>
      <c r="KE74" s="316"/>
      <c r="KF74" s="316"/>
      <c r="KG74" s="316"/>
      <c r="KH74" s="316"/>
      <c r="KI74" s="316"/>
      <c r="KJ74" s="316"/>
      <c r="KK74" s="316"/>
      <c r="KL74" s="316"/>
      <c r="KM74" s="316"/>
      <c r="KN74" s="316"/>
      <c r="KO74" s="316"/>
      <c r="KP74" s="316"/>
      <c r="KQ74" s="316"/>
      <c r="KR74" s="316"/>
      <c r="KS74" s="316"/>
      <c r="KT74" s="316"/>
      <c r="KU74" s="316"/>
      <c r="KV74" s="316"/>
      <c r="KW74" s="316"/>
      <c r="KX74" s="316"/>
      <c r="KY74" s="316"/>
      <c r="KZ74" s="316"/>
      <c r="LA74" s="316"/>
      <c r="LB74" s="316"/>
      <c r="LC74" s="316"/>
      <c r="LD74" s="316"/>
      <c r="LE74" s="316"/>
      <c r="LF74" s="316"/>
      <c r="LG74" s="316"/>
      <c r="LH74" s="316"/>
      <c r="LI74" s="316"/>
    </row>
    <row r="75" spans="3:321">
      <c r="D75" s="72">
        <v>4139</v>
      </c>
      <c r="E75" s="76" t="s">
        <v>162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82">
        <v>3666.6800000000003</v>
      </c>
      <c r="DW75" s="282">
        <v>7841.1400000000012</v>
      </c>
      <c r="DX75" s="282">
        <v>37370.789999999994</v>
      </c>
      <c r="DY75" s="282">
        <v>8458.82</v>
      </c>
      <c r="DZ75" s="310">
        <v>9340.6</v>
      </c>
      <c r="EB75" s="313"/>
      <c r="EC75" s="313"/>
      <c r="ED75" s="313"/>
      <c r="EE75" s="313"/>
      <c r="EF75" s="313"/>
      <c r="EG75" s="313"/>
      <c r="ET75" s="316"/>
      <c r="EU75" s="316"/>
      <c r="EV75" s="316"/>
      <c r="EW75" s="316"/>
      <c r="EX75" s="316"/>
      <c r="EY75" s="316"/>
      <c r="EZ75" s="316"/>
      <c r="FA75" s="316"/>
      <c r="FB75" s="316"/>
      <c r="FC75" s="316"/>
      <c r="FD75" s="316"/>
      <c r="FE75" s="316"/>
      <c r="FF75" s="316"/>
      <c r="FG75" s="316"/>
      <c r="FH75" s="316"/>
      <c r="FI75" s="316"/>
      <c r="FJ75" s="316"/>
      <c r="FK75" s="316"/>
      <c r="FL75" s="369"/>
      <c r="FM75" s="316"/>
      <c r="FN75" s="316"/>
      <c r="FO75" s="316"/>
      <c r="FP75" s="316"/>
      <c r="FQ75" s="316"/>
      <c r="FR75" s="316"/>
      <c r="FS75" s="316"/>
      <c r="FT75" s="316"/>
      <c r="FU75" s="316"/>
      <c r="FV75" s="316"/>
      <c r="FW75" s="316"/>
      <c r="FX75" s="316"/>
      <c r="FY75" s="316"/>
      <c r="FZ75" s="316"/>
      <c r="GA75" s="316"/>
      <c r="GB75" s="316"/>
      <c r="GC75" s="316"/>
      <c r="GD75" s="316"/>
      <c r="GF75" s="316"/>
      <c r="GG75" s="316"/>
      <c r="GH75" s="316"/>
      <c r="GI75" s="316"/>
      <c r="GJ75" s="316"/>
      <c r="GK75" s="316"/>
      <c r="GL75" s="316"/>
      <c r="GM75" s="316"/>
      <c r="GN75" s="316"/>
      <c r="GO75" s="316"/>
      <c r="GP75" s="316"/>
      <c r="GQ75" s="316"/>
      <c r="GR75" s="316"/>
      <c r="GS75" s="316"/>
      <c r="GT75" s="316"/>
      <c r="GU75" s="316"/>
      <c r="GV75" s="316"/>
      <c r="GW75" s="316"/>
      <c r="GX75" s="316"/>
      <c r="GY75" s="316"/>
      <c r="GZ75" s="316"/>
      <c r="HA75" s="316"/>
      <c r="HB75" s="316"/>
      <c r="HC75" s="316"/>
      <c r="HD75" s="316"/>
      <c r="HE75" s="316"/>
      <c r="HF75" s="316"/>
      <c r="HG75" s="316"/>
      <c r="HH75" s="316"/>
      <c r="HI75" s="316"/>
      <c r="HJ75" s="316"/>
      <c r="HK75" s="316"/>
      <c r="HL75" s="316"/>
      <c r="HM75" s="316"/>
      <c r="HN75" s="316"/>
      <c r="HO75" s="316"/>
      <c r="HP75" s="316"/>
      <c r="HQ75" s="316"/>
      <c r="HR75" s="316"/>
      <c r="HS75" s="316"/>
      <c r="HT75" s="316"/>
      <c r="HU75" s="316"/>
      <c r="HV75" s="316"/>
      <c r="HW75" s="316"/>
      <c r="HX75" s="316"/>
      <c r="HY75" s="316"/>
      <c r="HZ75" s="316"/>
      <c r="IA75" s="316"/>
      <c r="IB75" s="316"/>
      <c r="IC75" s="316"/>
      <c r="ID75" s="316"/>
      <c r="IE75" s="316"/>
      <c r="IF75" s="316"/>
      <c r="IG75" s="316"/>
      <c r="IH75" s="316"/>
      <c r="II75" s="316"/>
      <c r="IJ75" s="316"/>
      <c r="IK75" s="316"/>
      <c r="IL75" s="316"/>
      <c r="IM75" s="316"/>
      <c r="IN75" s="316"/>
      <c r="IO75" s="316"/>
      <c r="IP75" s="316"/>
      <c r="IQ75" s="316"/>
      <c r="IR75" s="316"/>
      <c r="IS75" s="316"/>
      <c r="IT75" s="316"/>
      <c r="IU75" s="316"/>
      <c r="IV75" s="316"/>
      <c r="IW75" s="316"/>
      <c r="IX75" s="316"/>
      <c r="IY75" s="316"/>
      <c r="IZ75" s="316"/>
      <c r="JA75" s="316"/>
      <c r="JB75" s="316"/>
      <c r="JC75" s="316"/>
      <c r="JD75" s="316"/>
      <c r="JE75" s="316"/>
      <c r="JF75" s="316"/>
      <c r="JG75" s="316"/>
      <c r="JH75" s="316"/>
      <c r="JI75" s="316"/>
      <c r="JJ75" s="316"/>
      <c r="JK75" s="316"/>
      <c r="JL75" s="316"/>
      <c r="JM75" s="316"/>
      <c r="JN75" s="316"/>
      <c r="JO75" s="316"/>
      <c r="JP75" s="316"/>
      <c r="JQ75" s="316"/>
      <c r="JR75" s="316"/>
      <c r="JS75" s="316"/>
      <c r="JT75" s="316"/>
      <c r="JU75" s="316"/>
      <c r="JV75" s="316"/>
      <c r="JW75" s="316"/>
      <c r="JX75" s="316"/>
      <c r="JY75" s="316"/>
      <c r="JZ75" s="316"/>
      <c r="KA75" s="316"/>
      <c r="KB75" s="316"/>
      <c r="KC75" s="316"/>
      <c r="KD75" s="316"/>
      <c r="KE75" s="316"/>
      <c r="KF75" s="316"/>
      <c r="KG75" s="316"/>
      <c r="KH75" s="316"/>
      <c r="KI75" s="316"/>
      <c r="KJ75" s="316"/>
      <c r="KK75" s="316"/>
      <c r="KL75" s="316"/>
      <c r="KM75" s="316"/>
      <c r="KN75" s="316"/>
      <c r="KO75" s="316"/>
      <c r="KP75" s="316"/>
      <c r="KQ75" s="316"/>
      <c r="KR75" s="316"/>
      <c r="KS75" s="316"/>
      <c r="KT75" s="316"/>
      <c r="KU75" s="316"/>
      <c r="KV75" s="316"/>
      <c r="KW75" s="316"/>
      <c r="KX75" s="316"/>
      <c r="KY75" s="316"/>
      <c r="KZ75" s="316"/>
      <c r="LA75" s="316"/>
      <c r="LB75" s="316"/>
      <c r="LC75" s="316"/>
      <c r="LD75" s="316"/>
      <c r="LE75" s="316"/>
      <c r="LF75" s="316"/>
      <c r="LG75" s="316"/>
      <c r="LH75" s="316"/>
      <c r="LI75" s="316"/>
    </row>
    <row r="76" spans="3:321">
      <c r="C76" s="72">
        <v>414</v>
      </c>
      <c r="D76" s="72">
        <v>414</v>
      </c>
      <c r="E76" s="76" t="s">
        <v>164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84">
        <v>1540449.49</v>
      </c>
      <c r="DW76" s="284">
        <v>3464931.9</v>
      </c>
      <c r="DX76" s="284">
        <v>5794925.4100000001</v>
      </c>
      <c r="DY76" s="282">
        <v>4966058.5999999996</v>
      </c>
      <c r="DZ76" s="310">
        <v>5437608.1200000001</v>
      </c>
      <c r="EA76" s="310">
        <v>4526483.4000000004</v>
      </c>
      <c r="EB76" s="313">
        <v>3994126.86</v>
      </c>
      <c r="EC76" s="320">
        <v>3316322.15</v>
      </c>
      <c r="ED76" s="313">
        <v>4109475.54</v>
      </c>
      <c r="EE76" s="313">
        <v>4068406.26</v>
      </c>
      <c r="EF76" s="313">
        <v>6559077.3600000003</v>
      </c>
      <c r="EG76" s="313">
        <v>12049145.1</v>
      </c>
      <c r="EH76" s="316">
        <v>1445443.93</v>
      </c>
      <c r="EI76" s="316">
        <v>3318516.23</v>
      </c>
      <c r="EJ76" s="316">
        <v>7050406.4900000002</v>
      </c>
      <c r="EK76" s="316">
        <v>5446546.7800000003</v>
      </c>
      <c r="EL76" s="316">
        <v>3548711.83</v>
      </c>
      <c r="EM76" s="316">
        <v>4342615.72</v>
      </c>
      <c r="EN76" s="316">
        <v>5219310.84</v>
      </c>
      <c r="EO76" s="316">
        <v>5169360.8</v>
      </c>
      <c r="EP76" s="316">
        <v>4341121.62</v>
      </c>
      <c r="EQ76" s="316">
        <v>4884082.33</v>
      </c>
      <c r="ER76" s="316">
        <v>4047161.45</v>
      </c>
      <c r="ES76" s="316">
        <v>17925486.800000001</v>
      </c>
      <c r="ET76" s="316">
        <v>1680235.02</v>
      </c>
      <c r="EU76" s="316">
        <v>3138627.78</v>
      </c>
      <c r="EV76" s="316">
        <v>4224659.0199999996</v>
      </c>
      <c r="EW76" s="316">
        <v>4569774.72</v>
      </c>
      <c r="EX76" s="316">
        <v>4902792.45</v>
      </c>
      <c r="EY76" s="316">
        <v>14378872.84</v>
      </c>
      <c r="EZ76" s="316">
        <v>4934074.01</v>
      </c>
      <c r="FA76" s="316">
        <v>3590546.61</v>
      </c>
      <c r="FB76" s="316">
        <v>5520674.5999999996</v>
      </c>
      <c r="FC76" s="316">
        <v>5584761.9900000002</v>
      </c>
      <c r="FD76" s="316">
        <v>5166021.46</v>
      </c>
      <c r="FE76" s="316">
        <v>17447882.190000001</v>
      </c>
      <c r="FF76" s="316">
        <f>2798097.16-39060.34</f>
        <v>2759036.8200000003</v>
      </c>
      <c r="FG76" s="316">
        <f>4315711.99-701161.07</f>
        <v>3614550.9200000004</v>
      </c>
      <c r="FH76" s="316">
        <f>4685437.57-710620.25</f>
        <v>3974817.3200000003</v>
      </c>
      <c r="FI76" s="316">
        <f>4348888.45-291739.06</f>
        <v>4057149.39</v>
      </c>
      <c r="FJ76" s="316">
        <f>6607364.25-322487.03</f>
        <v>6284877.2199999997</v>
      </c>
      <c r="FK76" s="316">
        <f>6800888.16-716972.31</f>
        <v>6083915.8499999996</v>
      </c>
      <c r="FL76" s="368">
        <f>8571929.27-1017895.43</f>
        <v>7554033.8399999999</v>
      </c>
      <c r="FM76" s="316">
        <f>3295941.58-181310.27</f>
        <v>3114631.31</v>
      </c>
      <c r="FN76" s="316">
        <f>5825082.51-728313.65</f>
        <v>5096768.8599999994</v>
      </c>
      <c r="FO76" s="316">
        <f>7992204.62-1047897.36</f>
        <v>6944307.2599999998</v>
      </c>
      <c r="FP76" s="369">
        <f>7183420.35-326561.62</f>
        <v>6856858.7299999995</v>
      </c>
      <c r="FQ76" s="316">
        <f>15292384.64-2176507.67</f>
        <v>13115876.970000001</v>
      </c>
      <c r="FR76" s="316">
        <v>1526609.67</v>
      </c>
      <c r="FS76" s="316">
        <v>5801121.7699999996</v>
      </c>
      <c r="FT76" s="316"/>
      <c r="FU76" s="316"/>
      <c r="FV76" s="316"/>
      <c r="FW76" s="316"/>
      <c r="FX76" s="316"/>
      <c r="FY76" s="316"/>
      <c r="FZ76" s="316"/>
      <c r="GA76" s="316"/>
      <c r="GB76" s="316"/>
      <c r="GC76" s="316"/>
      <c r="GD76" s="316"/>
      <c r="GF76" s="316"/>
      <c r="GG76" s="316"/>
      <c r="GH76" s="316"/>
      <c r="GI76" s="316"/>
      <c r="GJ76" s="316"/>
      <c r="GK76" s="316"/>
      <c r="GL76" s="316"/>
      <c r="GM76" s="316"/>
      <c r="GN76" s="316"/>
      <c r="GO76" s="316"/>
      <c r="GP76" s="316"/>
      <c r="GQ76" s="316"/>
      <c r="GR76" s="316"/>
      <c r="GS76" s="316"/>
      <c r="GT76" s="316"/>
      <c r="GU76" s="316"/>
      <c r="GV76" s="316"/>
      <c r="GW76" s="316"/>
      <c r="GX76" s="316"/>
      <c r="GY76" s="316"/>
      <c r="GZ76" s="316"/>
      <c r="HA76" s="316"/>
      <c r="HB76" s="316"/>
      <c r="HC76" s="316"/>
      <c r="HD76" s="316"/>
      <c r="HE76" s="316"/>
      <c r="HF76" s="316"/>
      <c r="HG76" s="316"/>
      <c r="HH76" s="316"/>
      <c r="HI76" s="316"/>
      <c r="HJ76" s="316"/>
      <c r="HK76" s="316"/>
      <c r="HL76" s="316"/>
      <c r="HM76" s="316"/>
      <c r="HN76" s="316"/>
      <c r="HO76" s="316"/>
      <c r="HP76" s="316"/>
      <c r="HQ76" s="316"/>
      <c r="HR76" s="316"/>
      <c r="HS76" s="316"/>
      <c r="HT76" s="316"/>
      <c r="HU76" s="316"/>
      <c r="HV76" s="316"/>
      <c r="HW76" s="316"/>
      <c r="HX76" s="316"/>
      <c r="HY76" s="316"/>
      <c r="HZ76" s="316"/>
      <c r="IA76" s="316"/>
      <c r="IB76" s="316"/>
      <c r="IC76" s="316"/>
      <c r="ID76" s="316"/>
      <c r="IE76" s="316"/>
      <c r="IF76" s="316"/>
      <c r="IG76" s="316"/>
      <c r="IH76" s="316"/>
      <c r="II76" s="316"/>
      <c r="IJ76" s="316"/>
      <c r="IK76" s="316"/>
      <c r="IL76" s="316"/>
      <c r="IM76" s="316"/>
      <c r="IN76" s="316"/>
      <c r="IO76" s="316"/>
      <c r="IP76" s="316"/>
      <c r="IQ76" s="316"/>
      <c r="IR76" s="316"/>
      <c r="IS76" s="316"/>
      <c r="IT76" s="316"/>
      <c r="IU76" s="316"/>
      <c r="IV76" s="316"/>
      <c r="IW76" s="316"/>
      <c r="IX76" s="316"/>
      <c r="IY76" s="316"/>
      <c r="IZ76" s="316"/>
      <c r="JA76" s="316"/>
      <c r="JB76" s="316"/>
      <c r="JC76" s="316"/>
      <c r="JD76" s="316"/>
      <c r="JE76" s="316"/>
      <c r="JF76" s="316"/>
      <c r="JG76" s="316"/>
      <c r="JH76" s="316"/>
      <c r="JI76" s="316"/>
      <c r="JJ76" s="316"/>
      <c r="JK76" s="316"/>
      <c r="JL76" s="316"/>
      <c r="JM76" s="316"/>
      <c r="JN76" s="316"/>
      <c r="JO76" s="316"/>
      <c r="JP76" s="316"/>
      <c r="JQ76" s="316"/>
      <c r="JR76" s="316"/>
      <c r="JS76" s="316"/>
      <c r="JT76" s="316"/>
      <c r="JU76" s="316"/>
      <c r="JV76" s="316"/>
      <c r="JW76" s="316"/>
      <c r="JX76" s="316"/>
      <c r="JY76" s="316"/>
      <c r="JZ76" s="316"/>
      <c r="KA76" s="316"/>
      <c r="KB76" s="316"/>
      <c r="KC76" s="316"/>
      <c r="KD76" s="316"/>
      <c r="KE76" s="316"/>
      <c r="KF76" s="316"/>
      <c r="KG76" s="316"/>
      <c r="KH76" s="316"/>
      <c r="KI76" s="316"/>
      <c r="KJ76" s="316"/>
      <c r="KK76" s="316"/>
      <c r="KL76" s="316"/>
      <c r="KM76" s="316"/>
      <c r="KN76" s="316"/>
      <c r="KO76" s="316"/>
      <c r="KP76" s="316"/>
      <c r="KQ76" s="316"/>
      <c r="KR76" s="316"/>
      <c r="KS76" s="316"/>
      <c r="KT76" s="316"/>
      <c r="KU76" s="316"/>
      <c r="KV76" s="316"/>
      <c r="KW76" s="316"/>
      <c r="KX76" s="316"/>
      <c r="KY76" s="316"/>
      <c r="KZ76" s="316"/>
      <c r="LA76" s="316"/>
      <c r="LB76" s="316"/>
      <c r="LC76" s="316"/>
      <c r="LD76" s="316"/>
      <c r="LE76" s="316"/>
      <c r="LF76" s="316"/>
      <c r="LG76" s="316"/>
      <c r="LH76" s="316"/>
      <c r="LI76" s="316"/>
    </row>
    <row r="77" spans="3:321">
      <c r="D77" s="72">
        <v>4141</v>
      </c>
      <c r="E77" s="76" t="s">
        <v>166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82">
        <v>323304.89</v>
      </c>
      <c r="DW77" s="282">
        <v>405353.6</v>
      </c>
      <c r="DX77" s="282">
        <v>513759.42</v>
      </c>
      <c r="DY77" s="282">
        <v>458331.5</v>
      </c>
      <c r="DZ77" s="310">
        <v>522229.81</v>
      </c>
      <c r="EB77" s="313"/>
      <c r="EC77" s="313"/>
      <c r="ED77" s="313"/>
      <c r="EE77" s="313"/>
      <c r="EF77" s="313"/>
      <c r="EG77" s="313"/>
      <c r="EH77" s="316"/>
      <c r="EI77" s="316"/>
      <c r="EJ77" s="316"/>
      <c r="EK77" s="316"/>
      <c r="EL77" s="316"/>
      <c r="EM77" s="316"/>
      <c r="EN77" s="316"/>
      <c r="EO77" s="316"/>
      <c r="EP77" s="316"/>
      <c r="EQ77" s="316"/>
      <c r="ER77" s="316"/>
      <c r="ES77" s="316"/>
      <c r="ET77" s="316"/>
      <c r="EU77" s="316"/>
      <c r="EV77" s="316"/>
      <c r="EW77" s="316"/>
      <c r="EX77" s="316"/>
      <c r="EY77" s="316"/>
      <c r="EZ77" s="316"/>
      <c r="FA77" s="316"/>
      <c r="FB77" s="316"/>
      <c r="FC77" s="316"/>
      <c r="FD77" s="316"/>
      <c r="FE77" s="316"/>
      <c r="FF77" s="316"/>
      <c r="FG77" s="316"/>
      <c r="FH77" s="316"/>
      <c r="FI77" s="316"/>
      <c r="FJ77" s="316"/>
      <c r="FK77" s="316"/>
      <c r="FL77" s="369"/>
      <c r="FM77" s="316"/>
      <c r="FN77" s="316"/>
      <c r="FO77" s="316"/>
      <c r="FP77" s="316"/>
      <c r="FQ77" s="369"/>
      <c r="FR77" s="316"/>
      <c r="FS77" s="316"/>
      <c r="FT77" s="316"/>
      <c r="FU77" s="316"/>
      <c r="FV77" s="316"/>
      <c r="FW77" s="316"/>
      <c r="FX77" s="316"/>
      <c r="FY77" s="316"/>
      <c r="FZ77" s="316"/>
      <c r="GA77" s="316"/>
      <c r="GB77" s="316"/>
      <c r="GC77" s="316"/>
      <c r="GD77" s="316"/>
      <c r="GF77" s="316"/>
      <c r="GG77" s="316"/>
      <c r="GH77" s="316"/>
      <c r="GI77" s="316"/>
      <c r="GJ77" s="316"/>
      <c r="GK77" s="316"/>
      <c r="GL77" s="316"/>
      <c r="GM77" s="316"/>
      <c r="GN77" s="316"/>
      <c r="GO77" s="316"/>
      <c r="GP77" s="316"/>
      <c r="GQ77" s="316"/>
      <c r="GR77" s="316"/>
      <c r="GS77" s="316"/>
      <c r="GT77" s="316"/>
      <c r="GU77" s="316"/>
      <c r="GV77" s="316"/>
      <c r="GW77" s="316"/>
      <c r="GX77" s="316"/>
      <c r="GY77" s="316"/>
      <c r="GZ77" s="316"/>
      <c r="HA77" s="316"/>
      <c r="HB77" s="316"/>
      <c r="HC77" s="316"/>
      <c r="HD77" s="316"/>
      <c r="HE77" s="316"/>
      <c r="HF77" s="316"/>
      <c r="HG77" s="316"/>
      <c r="HH77" s="316"/>
      <c r="HI77" s="316"/>
      <c r="HJ77" s="316"/>
      <c r="HK77" s="316"/>
      <c r="HL77" s="316"/>
      <c r="HM77" s="316"/>
      <c r="HN77" s="316"/>
      <c r="HO77" s="316"/>
      <c r="HP77" s="316"/>
      <c r="HQ77" s="316"/>
      <c r="HR77" s="316"/>
      <c r="HS77" s="316"/>
      <c r="HT77" s="316"/>
      <c r="HU77" s="316"/>
      <c r="HV77" s="316"/>
      <c r="HW77" s="316"/>
      <c r="HX77" s="316"/>
      <c r="HY77" s="316"/>
      <c r="HZ77" s="316"/>
      <c r="IA77" s="316"/>
      <c r="IB77" s="316"/>
      <c r="IC77" s="316"/>
      <c r="ID77" s="316"/>
      <c r="IE77" s="316"/>
      <c r="IF77" s="316"/>
      <c r="IG77" s="316"/>
      <c r="IH77" s="316"/>
      <c r="II77" s="316"/>
      <c r="IJ77" s="316"/>
      <c r="IK77" s="316"/>
      <c r="IL77" s="316"/>
      <c r="IM77" s="316"/>
      <c r="IN77" s="316"/>
      <c r="IO77" s="316"/>
      <c r="IP77" s="316"/>
      <c r="IQ77" s="316"/>
      <c r="IR77" s="316"/>
      <c r="IS77" s="316"/>
      <c r="IT77" s="316"/>
      <c r="IU77" s="316"/>
      <c r="IV77" s="316"/>
      <c r="IW77" s="316"/>
      <c r="IX77" s="316"/>
      <c r="IY77" s="316"/>
      <c r="IZ77" s="316"/>
      <c r="JA77" s="316"/>
      <c r="JB77" s="316"/>
      <c r="JC77" s="316"/>
      <c r="JD77" s="316"/>
      <c r="JE77" s="316"/>
      <c r="JF77" s="316"/>
      <c r="JG77" s="316"/>
      <c r="JH77" s="316"/>
      <c r="JI77" s="316"/>
      <c r="JJ77" s="316"/>
      <c r="JK77" s="316"/>
      <c r="JL77" s="316"/>
      <c r="JM77" s="316"/>
      <c r="JN77" s="316"/>
      <c r="JO77" s="316"/>
      <c r="JP77" s="316"/>
      <c r="JQ77" s="316"/>
      <c r="JR77" s="316"/>
      <c r="JS77" s="316"/>
      <c r="JT77" s="316"/>
      <c r="JU77" s="316"/>
      <c r="JV77" s="316"/>
      <c r="JW77" s="316"/>
      <c r="JX77" s="316"/>
      <c r="JY77" s="316"/>
      <c r="JZ77" s="316"/>
      <c r="KA77" s="316"/>
      <c r="KB77" s="316"/>
      <c r="KC77" s="316"/>
      <c r="KD77" s="316"/>
      <c r="KE77" s="316"/>
      <c r="KF77" s="316"/>
      <c r="KG77" s="316"/>
      <c r="KH77" s="316"/>
      <c r="KI77" s="316"/>
      <c r="KJ77" s="316"/>
      <c r="KK77" s="316"/>
      <c r="KL77" s="316"/>
      <c r="KM77" s="316"/>
      <c r="KN77" s="316"/>
      <c r="KO77" s="316"/>
      <c r="KP77" s="316"/>
      <c r="KQ77" s="316"/>
      <c r="KR77" s="316"/>
      <c r="KS77" s="316"/>
      <c r="KT77" s="316"/>
      <c r="KU77" s="316"/>
      <c r="KV77" s="316"/>
      <c r="KW77" s="316"/>
      <c r="KX77" s="316"/>
      <c r="KY77" s="316"/>
      <c r="KZ77" s="316"/>
      <c r="LA77" s="316"/>
      <c r="LB77" s="316"/>
      <c r="LC77" s="316"/>
      <c r="LD77" s="316"/>
      <c r="LE77" s="316"/>
      <c r="LF77" s="316"/>
      <c r="LG77" s="316"/>
      <c r="LH77" s="316"/>
      <c r="LI77" s="316"/>
    </row>
    <row r="78" spans="3:321">
      <c r="D78" s="72">
        <v>4142</v>
      </c>
      <c r="E78" s="76" t="s">
        <v>168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82">
        <v>11808.25</v>
      </c>
      <c r="DW78" s="282">
        <v>44941.62</v>
      </c>
      <c r="DX78" s="282">
        <v>62507.18</v>
      </c>
      <c r="DY78" s="282">
        <v>49515.41</v>
      </c>
      <c r="DZ78" s="310">
        <v>133087.62</v>
      </c>
      <c r="EC78" s="313"/>
      <c r="ED78" s="313"/>
      <c r="EE78" s="313"/>
      <c r="EF78" s="313"/>
      <c r="EG78" s="313"/>
      <c r="EH78" s="316"/>
      <c r="EI78" s="316"/>
      <c r="EJ78" s="316"/>
      <c r="EK78" s="316"/>
      <c r="EL78" s="316"/>
      <c r="EM78" s="316"/>
      <c r="EN78" s="316"/>
      <c r="EO78" s="316"/>
      <c r="EP78" s="316"/>
      <c r="EQ78" s="316"/>
      <c r="ER78" s="316"/>
      <c r="ES78" s="316"/>
      <c r="ET78" s="316"/>
      <c r="EU78" s="316"/>
      <c r="EV78" s="316"/>
      <c r="EW78" s="316"/>
      <c r="EX78" s="316"/>
      <c r="EY78" s="316"/>
      <c r="EZ78" s="316"/>
      <c r="FA78" s="316"/>
      <c r="FB78" s="316"/>
      <c r="FC78" s="316"/>
      <c r="FD78" s="316"/>
      <c r="FE78" s="316"/>
      <c r="FF78" s="316"/>
      <c r="FG78" s="316"/>
      <c r="FH78" s="316"/>
      <c r="FI78" s="316"/>
      <c r="FJ78" s="316"/>
      <c r="FK78" s="316"/>
      <c r="FL78" s="369"/>
      <c r="FM78" s="316"/>
      <c r="FN78" s="316"/>
      <c r="FO78" s="316"/>
      <c r="FP78" s="316"/>
      <c r="FQ78" s="316"/>
      <c r="FR78" s="316"/>
      <c r="FS78" s="316"/>
      <c r="FT78" s="316"/>
      <c r="FU78" s="316"/>
      <c r="FV78" s="316"/>
      <c r="FW78" s="316"/>
      <c r="FX78" s="316"/>
      <c r="FY78" s="316"/>
      <c r="FZ78" s="316"/>
      <c r="GA78" s="316"/>
      <c r="GB78" s="316"/>
      <c r="GC78" s="316"/>
      <c r="GD78" s="316"/>
      <c r="GF78" s="316"/>
      <c r="GG78" s="316"/>
      <c r="GH78" s="316"/>
      <c r="GI78" s="316"/>
      <c r="GJ78" s="316"/>
      <c r="GK78" s="316"/>
      <c r="GL78" s="316"/>
      <c r="GM78" s="316"/>
      <c r="GN78" s="316"/>
      <c r="GO78" s="316"/>
      <c r="GP78" s="316"/>
      <c r="GQ78" s="316"/>
      <c r="GR78" s="316"/>
      <c r="GS78" s="316"/>
      <c r="GT78" s="316"/>
      <c r="GU78" s="316"/>
      <c r="GV78" s="316"/>
      <c r="GW78" s="316"/>
      <c r="GX78" s="316"/>
      <c r="GY78" s="316"/>
      <c r="GZ78" s="316"/>
      <c r="HA78" s="316"/>
      <c r="HB78" s="316"/>
      <c r="HC78" s="316"/>
      <c r="HD78" s="316"/>
      <c r="HE78" s="316"/>
      <c r="HF78" s="316"/>
      <c r="HG78" s="316"/>
      <c r="HH78" s="316"/>
      <c r="HI78" s="316"/>
      <c r="HJ78" s="316"/>
      <c r="HK78" s="316"/>
      <c r="HL78" s="316"/>
      <c r="HM78" s="316"/>
      <c r="HN78" s="316"/>
      <c r="HO78" s="316"/>
      <c r="HP78" s="316"/>
      <c r="HQ78" s="316"/>
      <c r="HR78" s="316"/>
      <c r="HS78" s="316"/>
      <c r="HT78" s="316"/>
      <c r="HU78" s="316"/>
      <c r="HV78" s="316"/>
      <c r="HW78" s="316"/>
      <c r="HX78" s="316"/>
      <c r="HY78" s="316"/>
      <c r="HZ78" s="316"/>
      <c r="IA78" s="316"/>
      <c r="IB78" s="316"/>
      <c r="IC78" s="316"/>
      <c r="ID78" s="316"/>
      <c r="IE78" s="316"/>
      <c r="IF78" s="316"/>
      <c r="IG78" s="316"/>
      <c r="IH78" s="316"/>
      <c r="II78" s="316"/>
      <c r="IJ78" s="316"/>
      <c r="IK78" s="316"/>
      <c r="IL78" s="316"/>
      <c r="IM78" s="316"/>
      <c r="IN78" s="316"/>
      <c r="IO78" s="316"/>
      <c r="IP78" s="316"/>
      <c r="IQ78" s="316"/>
      <c r="IR78" s="316"/>
      <c r="IS78" s="316"/>
      <c r="IT78" s="316"/>
      <c r="IU78" s="316"/>
      <c r="IV78" s="316"/>
      <c r="IW78" s="316"/>
      <c r="IX78" s="316"/>
      <c r="IY78" s="316"/>
      <c r="IZ78" s="316"/>
      <c r="JA78" s="316"/>
      <c r="JB78" s="316"/>
      <c r="JC78" s="316"/>
      <c r="JD78" s="316"/>
      <c r="JE78" s="316"/>
      <c r="JF78" s="316"/>
      <c r="JG78" s="316"/>
      <c r="JH78" s="316"/>
      <c r="JI78" s="316"/>
      <c r="JJ78" s="316"/>
      <c r="JK78" s="316"/>
      <c r="JL78" s="316"/>
      <c r="JM78" s="316"/>
      <c r="JN78" s="316"/>
      <c r="JO78" s="316"/>
      <c r="JP78" s="316"/>
      <c r="JQ78" s="316"/>
      <c r="JR78" s="316"/>
      <c r="JS78" s="316"/>
      <c r="JT78" s="316"/>
      <c r="JU78" s="316"/>
      <c r="JV78" s="316"/>
      <c r="JW78" s="316"/>
      <c r="JX78" s="316"/>
      <c r="JY78" s="316"/>
      <c r="JZ78" s="316"/>
      <c r="KA78" s="316"/>
      <c r="KB78" s="316"/>
      <c r="KC78" s="316"/>
      <c r="KD78" s="316"/>
      <c r="KE78" s="316"/>
      <c r="KF78" s="316"/>
      <c r="KG78" s="316"/>
      <c r="KH78" s="316"/>
      <c r="KI78" s="316"/>
      <c r="KJ78" s="316"/>
      <c r="KK78" s="316"/>
      <c r="KL78" s="316"/>
      <c r="KM78" s="316"/>
      <c r="KN78" s="316"/>
      <c r="KO78" s="316"/>
      <c r="KP78" s="316"/>
      <c r="KQ78" s="316"/>
      <c r="KR78" s="316"/>
      <c r="KS78" s="316"/>
      <c r="KT78" s="316"/>
      <c r="KU78" s="316"/>
      <c r="KV78" s="316"/>
      <c r="KW78" s="316"/>
      <c r="KX78" s="316"/>
      <c r="KY78" s="316"/>
      <c r="KZ78" s="316"/>
      <c r="LA78" s="316"/>
      <c r="LB78" s="316"/>
      <c r="LC78" s="316"/>
      <c r="LD78" s="316"/>
      <c r="LE78" s="316"/>
      <c r="LF78" s="316"/>
      <c r="LG78" s="316"/>
      <c r="LH78" s="316"/>
      <c r="LI78" s="316"/>
    </row>
    <row r="79" spans="3:321">
      <c r="D79" s="72">
        <v>4143</v>
      </c>
      <c r="E79" s="76" t="s">
        <v>170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82">
        <v>165148.45000000001</v>
      </c>
      <c r="DW79" s="282">
        <v>373237.52</v>
      </c>
      <c r="DX79" s="282">
        <v>417987.53</v>
      </c>
      <c r="DY79" s="282">
        <v>344465.27</v>
      </c>
      <c r="DZ79" s="310">
        <v>517293.55</v>
      </c>
      <c r="EC79" s="313"/>
      <c r="ED79" s="313"/>
      <c r="EE79" s="313"/>
      <c r="EF79" s="313"/>
      <c r="EG79" s="313"/>
      <c r="EH79" s="316"/>
      <c r="EI79" s="316"/>
      <c r="EJ79" s="316"/>
      <c r="EK79" s="316"/>
      <c r="EL79" s="316"/>
      <c r="EM79" s="316"/>
      <c r="EN79" s="316"/>
      <c r="EO79" s="316"/>
      <c r="EP79" s="316"/>
      <c r="EQ79" s="316"/>
      <c r="ER79" s="316"/>
      <c r="ES79" s="316"/>
      <c r="ET79" s="316"/>
      <c r="EU79" s="316"/>
      <c r="EV79" s="316"/>
      <c r="EW79" s="316"/>
      <c r="EX79" s="316"/>
      <c r="EY79" s="316"/>
      <c r="EZ79" s="316"/>
      <c r="FA79" s="316"/>
      <c r="FB79" s="316"/>
      <c r="FC79" s="316"/>
      <c r="FD79" s="316"/>
      <c r="FE79" s="316"/>
      <c r="FF79" s="316"/>
      <c r="FG79" s="316"/>
      <c r="FH79" s="316"/>
      <c r="FI79" s="316"/>
      <c r="FJ79" s="316"/>
      <c r="FK79" s="316"/>
      <c r="FL79" s="369"/>
      <c r="FM79" s="316"/>
      <c r="FN79" s="316"/>
      <c r="FO79" s="316"/>
      <c r="FP79" s="316"/>
      <c r="FQ79" s="316"/>
      <c r="FR79" s="316"/>
      <c r="FS79" s="316"/>
      <c r="FT79" s="316"/>
      <c r="FU79" s="316"/>
      <c r="FV79" s="316"/>
      <c r="FW79" s="316"/>
      <c r="FX79" s="316"/>
      <c r="FY79" s="316"/>
      <c r="FZ79" s="316"/>
      <c r="GA79" s="316"/>
      <c r="GB79" s="316"/>
      <c r="GC79" s="316"/>
      <c r="GD79" s="316"/>
      <c r="GF79" s="316"/>
      <c r="GG79" s="316"/>
      <c r="GH79" s="316"/>
      <c r="GI79" s="316"/>
      <c r="GJ79" s="316"/>
      <c r="GK79" s="316"/>
      <c r="GL79" s="316"/>
      <c r="GM79" s="316"/>
      <c r="GN79" s="316"/>
      <c r="GO79" s="316"/>
      <c r="GP79" s="316"/>
      <c r="GQ79" s="316"/>
      <c r="GR79" s="316"/>
      <c r="GS79" s="316"/>
      <c r="GT79" s="316"/>
      <c r="GU79" s="316"/>
      <c r="GV79" s="316"/>
      <c r="GW79" s="316"/>
      <c r="GX79" s="316"/>
      <c r="GY79" s="316"/>
      <c r="GZ79" s="316"/>
      <c r="HA79" s="316"/>
      <c r="HB79" s="316"/>
      <c r="HC79" s="316"/>
      <c r="HD79" s="316"/>
      <c r="HE79" s="316"/>
      <c r="HF79" s="316"/>
      <c r="HG79" s="316"/>
      <c r="HH79" s="316"/>
      <c r="HI79" s="316"/>
      <c r="HJ79" s="316"/>
      <c r="HK79" s="316"/>
      <c r="HL79" s="316"/>
      <c r="HM79" s="316"/>
      <c r="HN79" s="316"/>
      <c r="HO79" s="316"/>
      <c r="HP79" s="316"/>
      <c r="HQ79" s="316"/>
      <c r="HR79" s="316"/>
      <c r="HS79" s="316"/>
      <c r="HT79" s="316"/>
      <c r="HU79" s="316"/>
      <c r="HV79" s="316"/>
      <c r="HW79" s="316"/>
      <c r="HX79" s="316"/>
      <c r="HY79" s="316"/>
      <c r="HZ79" s="316"/>
      <c r="IA79" s="316"/>
      <c r="IB79" s="316"/>
      <c r="IC79" s="316"/>
      <c r="ID79" s="316"/>
      <c r="IE79" s="316"/>
      <c r="IF79" s="316"/>
      <c r="IG79" s="316"/>
      <c r="IH79" s="316"/>
      <c r="II79" s="316"/>
      <c r="IJ79" s="316"/>
      <c r="IK79" s="316"/>
      <c r="IL79" s="316"/>
      <c r="IM79" s="316"/>
      <c r="IN79" s="316"/>
      <c r="IO79" s="316"/>
      <c r="IP79" s="316"/>
      <c r="IQ79" s="316"/>
      <c r="IR79" s="316"/>
      <c r="IS79" s="316"/>
      <c r="IT79" s="316"/>
      <c r="IU79" s="316"/>
      <c r="IV79" s="316"/>
      <c r="IW79" s="316"/>
      <c r="IX79" s="316"/>
      <c r="IY79" s="316"/>
      <c r="IZ79" s="316"/>
      <c r="JA79" s="316"/>
      <c r="JB79" s="316"/>
      <c r="JC79" s="316"/>
      <c r="JD79" s="316"/>
      <c r="JE79" s="316"/>
      <c r="JF79" s="316"/>
      <c r="JG79" s="316"/>
      <c r="JH79" s="316"/>
      <c r="JI79" s="316"/>
      <c r="JJ79" s="316"/>
      <c r="JK79" s="316"/>
      <c r="JL79" s="316"/>
      <c r="JM79" s="316"/>
      <c r="JN79" s="316"/>
      <c r="JO79" s="316"/>
      <c r="JP79" s="316"/>
      <c r="JQ79" s="316"/>
      <c r="JR79" s="316"/>
      <c r="JS79" s="316"/>
      <c r="JT79" s="316"/>
      <c r="JU79" s="316"/>
      <c r="JV79" s="316"/>
      <c r="JW79" s="316"/>
      <c r="JX79" s="316"/>
      <c r="JY79" s="316"/>
      <c r="JZ79" s="316"/>
      <c r="KA79" s="316"/>
      <c r="KB79" s="316"/>
      <c r="KC79" s="316"/>
      <c r="KD79" s="316"/>
      <c r="KE79" s="316"/>
      <c r="KF79" s="316"/>
      <c r="KG79" s="316"/>
      <c r="KH79" s="316"/>
      <c r="KI79" s="316"/>
      <c r="KJ79" s="316"/>
      <c r="KK79" s="316"/>
      <c r="KL79" s="316"/>
      <c r="KM79" s="316"/>
      <c r="KN79" s="316"/>
      <c r="KO79" s="316"/>
      <c r="KP79" s="316"/>
      <c r="KQ79" s="316"/>
      <c r="KR79" s="316"/>
      <c r="KS79" s="316"/>
      <c r="KT79" s="316"/>
      <c r="KU79" s="316"/>
      <c r="KV79" s="316"/>
      <c r="KW79" s="316"/>
      <c r="KX79" s="316"/>
      <c r="KY79" s="316"/>
      <c r="KZ79" s="316"/>
      <c r="LA79" s="316"/>
      <c r="LB79" s="316"/>
      <c r="LC79" s="316"/>
      <c r="LD79" s="316"/>
      <c r="LE79" s="316"/>
      <c r="LF79" s="316"/>
      <c r="LG79" s="316"/>
      <c r="LH79" s="316"/>
      <c r="LI79" s="316"/>
    </row>
    <row r="80" spans="3:321" ht="30">
      <c r="D80" s="72">
        <v>4144</v>
      </c>
      <c r="E80" s="76" t="s">
        <v>172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82">
        <v>230455.17</v>
      </c>
      <c r="DW80" s="282">
        <v>156187.92000000001</v>
      </c>
      <c r="DX80" s="282">
        <v>318883.87</v>
      </c>
      <c r="DY80" s="282">
        <v>1161990.45</v>
      </c>
      <c r="DZ80" s="310">
        <v>223316.53</v>
      </c>
      <c r="EC80" s="313"/>
      <c r="ED80" s="313"/>
      <c r="EE80" s="313"/>
      <c r="EF80" s="313"/>
      <c r="EG80" s="313"/>
      <c r="EH80" s="316"/>
      <c r="EI80" s="316"/>
      <c r="EJ80" s="316"/>
      <c r="EK80" s="316"/>
      <c r="EL80" s="316"/>
      <c r="EM80" s="316"/>
      <c r="EN80" s="316"/>
      <c r="EO80" s="316"/>
      <c r="EP80" s="316"/>
      <c r="EQ80" s="316"/>
      <c r="ER80" s="316"/>
      <c r="ES80" s="316"/>
      <c r="ET80" s="316"/>
      <c r="EU80" s="316"/>
      <c r="EV80" s="316"/>
      <c r="EW80" s="316"/>
      <c r="EX80" s="316"/>
      <c r="EY80" s="316"/>
      <c r="EZ80" s="316"/>
      <c r="FA80" s="316"/>
      <c r="FB80" s="316"/>
      <c r="FC80" s="316"/>
      <c r="FD80" s="316"/>
      <c r="FE80" s="316"/>
      <c r="FF80" s="316"/>
      <c r="FG80" s="316"/>
      <c r="FH80" s="316"/>
      <c r="FI80" s="316"/>
      <c r="FJ80" s="316"/>
      <c r="FK80" s="316"/>
      <c r="FL80" s="369"/>
      <c r="FM80" s="316"/>
      <c r="FN80" s="316"/>
      <c r="FO80" s="316"/>
      <c r="FP80" s="316"/>
      <c r="FQ80" s="316"/>
      <c r="FR80" s="316"/>
      <c r="FS80" s="316"/>
      <c r="FT80" s="316"/>
      <c r="FU80" s="316"/>
      <c r="FV80" s="316"/>
      <c r="FW80" s="316"/>
      <c r="FX80" s="316"/>
      <c r="FY80" s="316"/>
      <c r="FZ80" s="316"/>
      <c r="GA80" s="316"/>
      <c r="GB80" s="316"/>
      <c r="GC80" s="316"/>
      <c r="GD80" s="316"/>
      <c r="GF80" s="316"/>
      <c r="GG80" s="316"/>
      <c r="GH80" s="316"/>
      <c r="GI80" s="316"/>
      <c r="GJ80" s="316"/>
      <c r="GK80" s="316"/>
      <c r="GL80" s="316"/>
      <c r="GM80" s="316"/>
      <c r="GN80" s="316"/>
      <c r="GO80" s="316"/>
      <c r="GP80" s="316"/>
      <c r="GQ80" s="316"/>
      <c r="GR80" s="316"/>
      <c r="GS80" s="316"/>
      <c r="GT80" s="316"/>
      <c r="GU80" s="316"/>
      <c r="GV80" s="316"/>
      <c r="GW80" s="316"/>
      <c r="GX80" s="316"/>
      <c r="GY80" s="316"/>
      <c r="GZ80" s="316"/>
      <c r="HA80" s="316"/>
      <c r="HB80" s="316"/>
      <c r="HC80" s="316"/>
      <c r="HD80" s="316"/>
      <c r="HE80" s="316"/>
      <c r="HF80" s="316"/>
      <c r="HG80" s="316"/>
      <c r="HH80" s="316"/>
      <c r="HI80" s="316"/>
      <c r="HJ80" s="316"/>
      <c r="HK80" s="316"/>
      <c r="HL80" s="316"/>
      <c r="HM80" s="316"/>
      <c r="HN80" s="316"/>
      <c r="HO80" s="316"/>
      <c r="HP80" s="316"/>
      <c r="HQ80" s="316"/>
      <c r="HR80" s="316"/>
      <c r="HS80" s="316"/>
      <c r="HT80" s="316"/>
      <c r="HU80" s="316"/>
      <c r="HV80" s="316"/>
      <c r="HW80" s="316"/>
      <c r="HX80" s="316"/>
      <c r="HY80" s="316"/>
      <c r="HZ80" s="316"/>
      <c r="IA80" s="316"/>
      <c r="IB80" s="316"/>
      <c r="IC80" s="316"/>
      <c r="ID80" s="316"/>
      <c r="IE80" s="316"/>
      <c r="IF80" s="316"/>
      <c r="IG80" s="316"/>
      <c r="IH80" s="316"/>
      <c r="II80" s="316"/>
      <c r="IJ80" s="316"/>
      <c r="IK80" s="316"/>
      <c r="IL80" s="316"/>
      <c r="IM80" s="316"/>
      <c r="IN80" s="316"/>
      <c r="IO80" s="316"/>
      <c r="IP80" s="316"/>
      <c r="IQ80" s="316"/>
      <c r="IR80" s="316"/>
      <c r="IS80" s="316"/>
      <c r="IT80" s="316"/>
      <c r="IU80" s="316"/>
      <c r="IV80" s="316"/>
      <c r="IW80" s="316"/>
      <c r="IX80" s="316"/>
      <c r="IY80" s="316"/>
      <c r="IZ80" s="316"/>
      <c r="JA80" s="316"/>
      <c r="JB80" s="316"/>
      <c r="JC80" s="316"/>
      <c r="JD80" s="316"/>
      <c r="JE80" s="316"/>
      <c r="JF80" s="316"/>
      <c r="JG80" s="316"/>
      <c r="JH80" s="316"/>
      <c r="JI80" s="316"/>
      <c r="JJ80" s="316"/>
      <c r="JK80" s="316"/>
      <c r="JL80" s="316"/>
      <c r="JM80" s="316"/>
      <c r="JN80" s="316"/>
      <c r="JO80" s="316"/>
      <c r="JP80" s="316"/>
      <c r="JQ80" s="316"/>
      <c r="JR80" s="316"/>
      <c r="JS80" s="316"/>
      <c r="JT80" s="316"/>
      <c r="JU80" s="316"/>
      <c r="JV80" s="316"/>
      <c r="JW80" s="316"/>
      <c r="JX80" s="316"/>
      <c r="JY80" s="316"/>
      <c r="JZ80" s="316"/>
      <c r="KA80" s="316"/>
      <c r="KB80" s="316"/>
      <c r="KC80" s="316"/>
      <c r="KD80" s="316"/>
      <c r="KE80" s="316"/>
      <c r="KF80" s="316"/>
      <c r="KG80" s="316"/>
      <c r="KH80" s="316"/>
      <c r="KI80" s="316"/>
      <c r="KJ80" s="316"/>
      <c r="KK80" s="316"/>
      <c r="KL80" s="316"/>
      <c r="KM80" s="316"/>
      <c r="KN80" s="316"/>
      <c r="KO80" s="316"/>
      <c r="KP80" s="316"/>
      <c r="KQ80" s="316"/>
      <c r="KR80" s="316"/>
      <c r="KS80" s="316"/>
      <c r="KT80" s="316"/>
      <c r="KU80" s="316"/>
      <c r="KV80" s="316"/>
      <c r="KW80" s="316"/>
      <c r="KX80" s="316"/>
      <c r="KY80" s="316"/>
      <c r="KZ80" s="316"/>
      <c r="LA80" s="316"/>
      <c r="LB80" s="316"/>
      <c r="LC80" s="316"/>
      <c r="LD80" s="316"/>
      <c r="LE80" s="316"/>
      <c r="LF80" s="316"/>
      <c r="LG80" s="316"/>
      <c r="LH80" s="316"/>
      <c r="LI80" s="316"/>
    </row>
    <row r="81" spans="3:321">
      <c r="D81" s="72">
        <v>4145</v>
      </c>
      <c r="E81" s="76" t="s">
        <v>174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82">
        <v>9195.36</v>
      </c>
      <c r="DW81" s="282">
        <v>16224.6</v>
      </c>
      <c r="DX81" s="282">
        <v>138622.34</v>
      </c>
      <c r="DY81" s="282">
        <v>25604.99</v>
      </c>
      <c r="DZ81" s="310">
        <v>76279.149999999994</v>
      </c>
      <c r="EC81" s="313"/>
      <c r="ED81" s="313"/>
      <c r="EE81" s="313"/>
      <c r="EF81" s="313"/>
      <c r="EG81" s="313"/>
      <c r="EH81" s="316"/>
      <c r="EI81" s="316"/>
      <c r="EJ81" s="316"/>
      <c r="EK81" s="316"/>
      <c r="EL81" s="316"/>
      <c r="EM81" s="316"/>
      <c r="EN81" s="316"/>
      <c r="EO81" s="316"/>
      <c r="EP81" s="316"/>
      <c r="EQ81" s="316"/>
      <c r="ER81" s="316"/>
      <c r="ES81" s="316"/>
      <c r="ET81" s="316"/>
      <c r="EU81" s="316"/>
      <c r="EV81" s="316"/>
      <c r="EW81" s="316"/>
      <c r="EX81" s="316"/>
      <c r="EY81" s="316"/>
      <c r="EZ81" s="316"/>
      <c r="FA81" s="316"/>
      <c r="FB81" s="316"/>
      <c r="FC81" s="316"/>
      <c r="FD81" s="316"/>
      <c r="FE81" s="316"/>
      <c r="FF81" s="316"/>
      <c r="FG81" s="316"/>
      <c r="FH81" s="316"/>
      <c r="FI81" s="316"/>
      <c r="FJ81" s="316"/>
      <c r="FK81" s="316"/>
      <c r="FL81" s="369"/>
      <c r="FM81" s="316"/>
      <c r="FN81" s="316"/>
      <c r="FO81" s="316"/>
      <c r="FP81" s="316"/>
      <c r="FQ81" s="316"/>
      <c r="FR81" s="316"/>
      <c r="FS81" s="316"/>
      <c r="FT81" s="316"/>
      <c r="FU81" s="316"/>
      <c r="FV81" s="316"/>
      <c r="FW81" s="316"/>
      <c r="FX81" s="316"/>
      <c r="FY81" s="316"/>
      <c r="FZ81" s="316"/>
      <c r="GA81" s="316"/>
      <c r="GB81" s="316"/>
      <c r="GC81" s="316"/>
      <c r="GD81" s="316"/>
      <c r="GF81" s="316"/>
      <c r="GG81" s="316"/>
      <c r="GH81" s="316"/>
      <c r="GI81" s="316"/>
      <c r="GJ81" s="316"/>
      <c r="GK81" s="316"/>
      <c r="GL81" s="316"/>
      <c r="GM81" s="316"/>
      <c r="GN81" s="316"/>
      <c r="GO81" s="316"/>
      <c r="GP81" s="316"/>
      <c r="GQ81" s="316"/>
      <c r="GR81" s="316"/>
      <c r="GS81" s="316"/>
      <c r="GT81" s="316"/>
      <c r="GU81" s="316"/>
      <c r="GV81" s="316"/>
      <c r="GW81" s="316"/>
      <c r="GX81" s="316"/>
      <c r="GY81" s="316"/>
      <c r="GZ81" s="316"/>
      <c r="HA81" s="316"/>
      <c r="HB81" s="316"/>
      <c r="HC81" s="316"/>
      <c r="HD81" s="316"/>
      <c r="HE81" s="316"/>
      <c r="HF81" s="316"/>
      <c r="HG81" s="316"/>
      <c r="HH81" s="316"/>
      <c r="HI81" s="316"/>
      <c r="HJ81" s="316"/>
      <c r="HK81" s="316"/>
      <c r="HL81" s="316"/>
      <c r="HM81" s="316"/>
      <c r="HN81" s="316"/>
      <c r="HO81" s="316"/>
      <c r="HP81" s="316"/>
      <c r="HQ81" s="316"/>
      <c r="HR81" s="316"/>
      <c r="HS81" s="316"/>
      <c r="HT81" s="316"/>
      <c r="HU81" s="316"/>
      <c r="HV81" s="316"/>
      <c r="HW81" s="316"/>
      <c r="HX81" s="316"/>
      <c r="HY81" s="316"/>
      <c r="HZ81" s="316"/>
      <c r="IA81" s="316"/>
      <c r="IB81" s="316"/>
      <c r="IC81" s="316"/>
      <c r="ID81" s="316"/>
      <c r="IE81" s="316"/>
      <c r="IF81" s="316"/>
      <c r="IG81" s="316"/>
      <c r="IH81" s="316"/>
      <c r="II81" s="316"/>
      <c r="IJ81" s="316"/>
      <c r="IK81" s="316"/>
      <c r="IL81" s="316"/>
      <c r="IM81" s="316"/>
      <c r="IN81" s="316"/>
      <c r="IO81" s="316"/>
      <c r="IP81" s="316"/>
      <c r="IQ81" s="316"/>
      <c r="IR81" s="316"/>
      <c r="IS81" s="316"/>
      <c r="IT81" s="316"/>
      <c r="IU81" s="316"/>
      <c r="IV81" s="316"/>
      <c r="IW81" s="316"/>
      <c r="IX81" s="316"/>
      <c r="IY81" s="316"/>
      <c r="IZ81" s="316"/>
      <c r="JA81" s="316"/>
      <c r="JB81" s="316"/>
      <c r="JC81" s="316"/>
      <c r="JD81" s="316"/>
      <c r="JE81" s="316"/>
      <c r="JF81" s="316"/>
      <c r="JG81" s="316"/>
      <c r="JH81" s="316"/>
      <c r="JI81" s="316"/>
      <c r="JJ81" s="316"/>
      <c r="JK81" s="316"/>
      <c r="JL81" s="316"/>
      <c r="JM81" s="316"/>
      <c r="JN81" s="316"/>
      <c r="JO81" s="316"/>
      <c r="JP81" s="316"/>
      <c r="JQ81" s="316"/>
      <c r="JR81" s="316"/>
      <c r="JS81" s="316"/>
      <c r="JT81" s="316"/>
      <c r="JU81" s="316"/>
      <c r="JV81" s="316"/>
      <c r="JW81" s="316"/>
      <c r="JX81" s="316"/>
      <c r="JY81" s="316"/>
      <c r="JZ81" s="316"/>
      <c r="KA81" s="316"/>
      <c r="KB81" s="316"/>
      <c r="KC81" s="316"/>
      <c r="KD81" s="316"/>
      <c r="KE81" s="316"/>
      <c r="KF81" s="316"/>
      <c r="KG81" s="316"/>
      <c r="KH81" s="316"/>
      <c r="KI81" s="316"/>
      <c r="KJ81" s="316"/>
      <c r="KK81" s="316"/>
      <c r="KL81" s="316"/>
      <c r="KM81" s="316"/>
      <c r="KN81" s="316"/>
      <c r="KO81" s="316"/>
      <c r="KP81" s="316"/>
      <c r="KQ81" s="316"/>
      <c r="KR81" s="316"/>
      <c r="KS81" s="316"/>
      <c r="KT81" s="316"/>
      <c r="KU81" s="316"/>
      <c r="KV81" s="316"/>
      <c r="KW81" s="316"/>
      <c r="KX81" s="316"/>
      <c r="KY81" s="316"/>
      <c r="KZ81" s="316"/>
      <c r="LA81" s="316"/>
      <c r="LB81" s="316"/>
      <c r="LC81" s="316"/>
      <c r="LD81" s="316"/>
      <c r="LE81" s="316"/>
      <c r="LF81" s="316"/>
      <c r="LG81" s="316"/>
      <c r="LH81" s="316"/>
      <c r="LI81" s="316"/>
    </row>
    <row r="82" spans="3:321" ht="30">
      <c r="D82" s="72">
        <v>4146</v>
      </c>
      <c r="E82" s="76" t="s">
        <v>176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82">
        <v>59821.79</v>
      </c>
      <c r="DW82" s="282">
        <v>88876.09</v>
      </c>
      <c r="DX82" s="282">
        <v>301607.74</v>
      </c>
      <c r="DY82" s="282">
        <v>592025.06000000006</v>
      </c>
      <c r="DZ82" s="310">
        <v>840885.98</v>
      </c>
      <c r="EC82" s="313"/>
      <c r="ED82" s="313"/>
      <c r="EE82" s="313"/>
      <c r="EF82" s="313"/>
      <c r="EG82" s="313"/>
      <c r="EH82" s="316"/>
      <c r="EI82" s="316"/>
      <c r="EJ82" s="316"/>
      <c r="EK82" s="316"/>
      <c r="EL82" s="316"/>
      <c r="EM82" s="316"/>
      <c r="EN82" s="316"/>
      <c r="EO82" s="316"/>
      <c r="EP82" s="316"/>
      <c r="EQ82" s="316"/>
      <c r="ER82" s="316"/>
      <c r="ES82" s="316"/>
      <c r="ET82" s="316"/>
      <c r="EU82" s="316"/>
      <c r="EV82" s="316"/>
      <c r="EW82" s="316"/>
      <c r="EX82" s="316"/>
      <c r="EY82" s="316"/>
      <c r="EZ82" s="316"/>
      <c r="FA82" s="316"/>
      <c r="FB82" s="316"/>
      <c r="FC82" s="316"/>
      <c r="FD82" s="316"/>
      <c r="FE82" s="316"/>
      <c r="FF82" s="316"/>
      <c r="FG82" s="316"/>
      <c r="FH82" s="316"/>
      <c r="FI82" s="316"/>
      <c r="FJ82" s="316"/>
      <c r="FK82" s="316"/>
      <c r="FL82" s="369"/>
      <c r="FM82" s="316"/>
      <c r="FN82" s="316"/>
      <c r="FO82" s="316"/>
      <c r="FP82" s="316"/>
      <c r="FQ82" s="316"/>
      <c r="FR82" s="316"/>
      <c r="FS82" s="316"/>
      <c r="FT82" s="316"/>
      <c r="FU82" s="316"/>
      <c r="FV82" s="316"/>
      <c r="FW82" s="316"/>
      <c r="FX82" s="316"/>
      <c r="FY82" s="316"/>
      <c r="FZ82" s="316"/>
      <c r="GA82" s="316"/>
      <c r="GB82" s="316"/>
      <c r="GC82" s="316"/>
      <c r="GD82" s="316"/>
      <c r="GF82" s="316"/>
      <c r="GG82" s="316"/>
      <c r="GH82" s="316"/>
      <c r="GI82" s="316"/>
      <c r="GJ82" s="316"/>
      <c r="GK82" s="316"/>
      <c r="GL82" s="316"/>
      <c r="GM82" s="316"/>
      <c r="GN82" s="316"/>
      <c r="GO82" s="316"/>
      <c r="GP82" s="316"/>
      <c r="GQ82" s="316"/>
      <c r="GR82" s="316"/>
      <c r="GS82" s="316"/>
      <c r="GT82" s="316"/>
      <c r="GU82" s="316"/>
      <c r="GV82" s="316"/>
      <c r="GW82" s="316"/>
      <c r="GX82" s="316"/>
      <c r="GY82" s="316"/>
      <c r="GZ82" s="316"/>
      <c r="HA82" s="316"/>
      <c r="HB82" s="316"/>
      <c r="HC82" s="316"/>
      <c r="HD82" s="316"/>
      <c r="HE82" s="316"/>
      <c r="HF82" s="316"/>
      <c r="HG82" s="316"/>
      <c r="HH82" s="316"/>
      <c r="HI82" s="316"/>
      <c r="HJ82" s="316"/>
      <c r="HK82" s="316"/>
      <c r="HL82" s="316"/>
      <c r="HM82" s="316"/>
      <c r="HN82" s="316"/>
      <c r="HO82" s="316"/>
      <c r="HP82" s="316"/>
      <c r="HQ82" s="316"/>
      <c r="HR82" s="316"/>
      <c r="HS82" s="316"/>
      <c r="HT82" s="316"/>
      <c r="HU82" s="316"/>
      <c r="HV82" s="316"/>
      <c r="HW82" s="316"/>
      <c r="HX82" s="316"/>
      <c r="HY82" s="316"/>
      <c r="HZ82" s="316"/>
      <c r="IA82" s="316"/>
      <c r="IB82" s="316"/>
      <c r="IC82" s="316"/>
      <c r="ID82" s="316"/>
      <c r="IE82" s="316"/>
      <c r="IF82" s="316"/>
      <c r="IG82" s="316"/>
      <c r="IH82" s="316"/>
      <c r="II82" s="316"/>
      <c r="IJ82" s="316"/>
      <c r="IK82" s="316"/>
      <c r="IL82" s="316"/>
      <c r="IM82" s="316"/>
      <c r="IN82" s="316"/>
      <c r="IO82" s="316"/>
      <c r="IP82" s="316"/>
      <c r="IQ82" s="316"/>
      <c r="IR82" s="316"/>
      <c r="IS82" s="316"/>
      <c r="IT82" s="316"/>
      <c r="IU82" s="316"/>
      <c r="IV82" s="316"/>
      <c r="IW82" s="316"/>
      <c r="IX82" s="316"/>
      <c r="IY82" s="316"/>
      <c r="IZ82" s="316"/>
      <c r="JA82" s="316"/>
      <c r="JB82" s="316"/>
      <c r="JC82" s="316"/>
      <c r="JD82" s="316"/>
      <c r="JE82" s="316"/>
      <c r="JF82" s="316"/>
      <c r="JG82" s="316"/>
      <c r="JH82" s="316"/>
      <c r="JI82" s="316"/>
      <c r="JJ82" s="316"/>
      <c r="JK82" s="316"/>
      <c r="JL82" s="316"/>
      <c r="JM82" s="316"/>
      <c r="JN82" s="316"/>
      <c r="JO82" s="316"/>
      <c r="JP82" s="316"/>
      <c r="JQ82" s="316"/>
      <c r="JR82" s="316"/>
      <c r="JS82" s="316"/>
      <c r="JT82" s="316"/>
      <c r="JU82" s="316"/>
      <c r="JV82" s="316"/>
      <c r="JW82" s="316"/>
      <c r="JX82" s="316"/>
      <c r="JY82" s="316"/>
      <c r="JZ82" s="316"/>
      <c r="KA82" s="316"/>
      <c r="KB82" s="316"/>
      <c r="KC82" s="316"/>
      <c r="KD82" s="316"/>
      <c r="KE82" s="316"/>
      <c r="KF82" s="316"/>
      <c r="KG82" s="316"/>
      <c r="KH82" s="316"/>
      <c r="KI82" s="316"/>
      <c r="KJ82" s="316"/>
      <c r="KK82" s="316"/>
      <c r="KL82" s="316"/>
      <c r="KM82" s="316"/>
      <c r="KN82" s="316"/>
      <c r="KO82" s="316"/>
      <c r="KP82" s="316"/>
      <c r="KQ82" s="316"/>
      <c r="KR82" s="316"/>
      <c r="KS82" s="316"/>
      <c r="KT82" s="316"/>
      <c r="KU82" s="316"/>
      <c r="KV82" s="316"/>
      <c r="KW82" s="316"/>
      <c r="KX82" s="316"/>
      <c r="KY82" s="316"/>
      <c r="KZ82" s="316"/>
      <c r="LA82" s="316"/>
      <c r="LB82" s="316"/>
      <c r="LC82" s="316"/>
      <c r="LD82" s="316"/>
      <c r="LE82" s="316"/>
      <c r="LF82" s="316"/>
      <c r="LG82" s="316"/>
      <c r="LH82" s="316"/>
      <c r="LI82" s="316"/>
    </row>
    <row r="83" spans="3:321" ht="30">
      <c r="D83" s="72">
        <v>4147</v>
      </c>
      <c r="E83" s="76" t="s">
        <v>178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82">
        <v>548200.11</v>
      </c>
      <c r="DW83" s="282">
        <v>1967485.83</v>
      </c>
      <c r="DX83" s="282">
        <v>3318542.87</v>
      </c>
      <c r="DY83" s="282">
        <v>1713319.06</v>
      </c>
      <c r="DZ83" s="310">
        <v>2417706.4500000002</v>
      </c>
      <c r="EC83" s="313"/>
      <c r="ED83" s="313"/>
      <c r="EE83" s="313"/>
      <c r="EF83" s="313"/>
      <c r="EG83" s="313"/>
      <c r="EH83" s="316"/>
      <c r="EI83" s="316"/>
      <c r="EJ83" s="316"/>
      <c r="EK83" s="316"/>
      <c r="EL83" s="316"/>
      <c r="EM83" s="316"/>
      <c r="EN83" s="316"/>
      <c r="EO83" s="316"/>
      <c r="EP83" s="316"/>
      <c r="EQ83" s="316"/>
      <c r="ER83" s="316"/>
      <c r="ES83" s="316"/>
      <c r="ET83" s="316"/>
      <c r="EU83" s="316"/>
      <c r="EV83" s="316"/>
      <c r="EW83" s="316"/>
      <c r="EX83" s="316"/>
      <c r="EY83" s="316"/>
      <c r="EZ83" s="316"/>
      <c r="FA83" s="316"/>
      <c r="FB83" s="316"/>
      <c r="FC83" s="316"/>
      <c r="FD83" s="316"/>
      <c r="FE83" s="316"/>
      <c r="FF83" s="316"/>
      <c r="FG83" s="316"/>
      <c r="FH83" s="316"/>
      <c r="FI83" s="316"/>
      <c r="FJ83" s="316"/>
      <c r="FK83" s="316"/>
      <c r="FL83" s="369"/>
      <c r="FM83" s="316"/>
      <c r="FN83" s="316"/>
      <c r="FO83" s="316"/>
      <c r="FP83" s="316"/>
      <c r="FQ83" s="316"/>
      <c r="FR83" s="316"/>
      <c r="FS83" s="316"/>
      <c r="FT83" s="316"/>
      <c r="FU83" s="316"/>
      <c r="FV83" s="316"/>
      <c r="FW83" s="316"/>
      <c r="FX83" s="316"/>
      <c r="FY83" s="316"/>
      <c r="FZ83" s="316"/>
      <c r="GA83" s="316"/>
      <c r="GB83" s="316"/>
      <c r="GC83" s="316"/>
      <c r="GD83" s="316"/>
      <c r="GF83" s="316"/>
      <c r="GG83" s="316"/>
      <c r="GH83" s="316"/>
      <c r="GI83" s="316"/>
      <c r="GJ83" s="316"/>
      <c r="GK83" s="316"/>
      <c r="GL83" s="316"/>
      <c r="GM83" s="316"/>
      <c r="GN83" s="316"/>
      <c r="GO83" s="316"/>
      <c r="GP83" s="316"/>
      <c r="GQ83" s="316"/>
      <c r="GR83" s="316"/>
      <c r="GS83" s="316"/>
      <c r="GT83" s="316"/>
      <c r="GU83" s="316"/>
      <c r="GV83" s="316"/>
      <c r="GW83" s="316"/>
      <c r="GX83" s="316"/>
      <c r="GY83" s="316"/>
      <c r="GZ83" s="316"/>
      <c r="HA83" s="316"/>
      <c r="HB83" s="316"/>
      <c r="HC83" s="316"/>
      <c r="HD83" s="316"/>
      <c r="HE83" s="316"/>
      <c r="HF83" s="316"/>
      <c r="HG83" s="316"/>
      <c r="HH83" s="316"/>
      <c r="HI83" s="316"/>
      <c r="HJ83" s="316"/>
      <c r="HK83" s="316"/>
      <c r="HL83" s="316"/>
      <c r="HM83" s="316"/>
      <c r="HN83" s="316"/>
      <c r="HO83" s="316"/>
      <c r="HP83" s="316"/>
      <c r="HQ83" s="316"/>
      <c r="HR83" s="316"/>
      <c r="HS83" s="316"/>
      <c r="HT83" s="316"/>
      <c r="HU83" s="316"/>
      <c r="HV83" s="316"/>
      <c r="HW83" s="316"/>
      <c r="HX83" s="316"/>
      <c r="HY83" s="316"/>
      <c r="HZ83" s="316"/>
      <c r="IA83" s="316"/>
      <c r="IB83" s="316"/>
      <c r="IC83" s="316"/>
      <c r="ID83" s="316"/>
      <c r="IE83" s="316"/>
      <c r="IF83" s="316"/>
      <c r="IG83" s="316"/>
      <c r="IH83" s="316"/>
      <c r="II83" s="316"/>
      <c r="IJ83" s="316"/>
      <c r="IK83" s="316"/>
      <c r="IL83" s="316"/>
      <c r="IM83" s="316"/>
      <c r="IN83" s="316"/>
      <c r="IO83" s="316"/>
      <c r="IP83" s="316"/>
      <c r="IQ83" s="316"/>
      <c r="IR83" s="316"/>
      <c r="IS83" s="316"/>
      <c r="IT83" s="316"/>
      <c r="IU83" s="316"/>
      <c r="IV83" s="316"/>
      <c r="IW83" s="316"/>
      <c r="IX83" s="316"/>
      <c r="IY83" s="316"/>
      <c r="IZ83" s="316"/>
      <c r="JA83" s="316"/>
      <c r="JB83" s="316"/>
      <c r="JC83" s="316"/>
      <c r="JD83" s="316"/>
      <c r="JE83" s="316"/>
      <c r="JF83" s="316"/>
      <c r="JG83" s="316"/>
      <c r="JH83" s="316"/>
      <c r="JI83" s="316"/>
      <c r="JJ83" s="316"/>
      <c r="JK83" s="316"/>
      <c r="JL83" s="316"/>
      <c r="JM83" s="316"/>
      <c r="JN83" s="316"/>
      <c r="JO83" s="316"/>
      <c r="JP83" s="316"/>
      <c r="JQ83" s="316"/>
      <c r="JR83" s="316"/>
      <c r="JS83" s="316"/>
      <c r="JT83" s="316"/>
      <c r="JU83" s="316"/>
      <c r="JV83" s="316"/>
      <c r="JW83" s="316"/>
      <c r="JX83" s="316"/>
      <c r="JY83" s="316"/>
      <c r="JZ83" s="316"/>
      <c r="KA83" s="316"/>
      <c r="KB83" s="316"/>
      <c r="KC83" s="316"/>
      <c r="KD83" s="316"/>
      <c r="KE83" s="316"/>
      <c r="KF83" s="316"/>
      <c r="KG83" s="316"/>
      <c r="KH83" s="316"/>
      <c r="KI83" s="316"/>
      <c r="KJ83" s="316"/>
      <c r="KK83" s="316"/>
      <c r="KL83" s="316"/>
      <c r="KM83" s="316"/>
      <c r="KN83" s="316"/>
      <c r="KO83" s="316"/>
      <c r="KP83" s="316"/>
      <c r="KQ83" s="316"/>
      <c r="KR83" s="316"/>
      <c r="KS83" s="316"/>
      <c r="KT83" s="316"/>
      <c r="KU83" s="316"/>
      <c r="KV83" s="316"/>
      <c r="KW83" s="316"/>
      <c r="KX83" s="316"/>
      <c r="KY83" s="316"/>
      <c r="KZ83" s="316"/>
      <c r="LA83" s="316"/>
      <c r="LB83" s="316"/>
      <c r="LC83" s="316"/>
      <c r="LD83" s="316"/>
      <c r="LE83" s="316"/>
      <c r="LF83" s="316"/>
      <c r="LG83" s="316"/>
      <c r="LH83" s="316"/>
      <c r="LI83" s="316"/>
    </row>
    <row r="84" spans="3:321">
      <c r="D84" s="72">
        <v>4148</v>
      </c>
      <c r="E84" s="76" t="s">
        <v>180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82">
        <v>24428.85</v>
      </c>
      <c r="DW84" s="282">
        <v>58681.46</v>
      </c>
      <c r="DX84" s="282">
        <v>62085.77</v>
      </c>
      <c r="DY84" s="282">
        <v>76560.350000000006</v>
      </c>
      <c r="DZ84" s="310">
        <v>65790.87</v>
      </c>
      <c r="EC84" s="313"/>
      <c r="ED84" s="313"/>
      <c r="EE84" s="313"/>
      <c r="EF84" s="313"/>
      <c r="EG84" s="313"/>
      <c r="EH84" s="316"/>
      <c r="EI84" s="316"/>
      <c r="EJ84" s="316"/>
      <c r="EK84" s="316"/>
      <c r="EL84" s="316"/>
      <c r="EM84" s="316"/>
      <c r="EN84" s="316"/>
      <c r="EO84" s="316"/>
      <c r="EP84" s="316"/>
      <c r="EQ84" s="316"/>
      <c r="ER84" s="316"/>
      <c r="ES84" s="316"/>
      <c r="ET84" s="316"/>
      <c r="EU84" s="316"/>
      <c r="EV84" s="316"/>
      <c r="EW84" s="316"/>
      <c r="EX84" s="316"/>
      <c r="EY84" s="316"/>
      <c r="EZ84" s="316"/>
      <c r="FA84" s="316"/>
      <c r="FB84" s="316"/>
      <c r="FC84" s="316"/>
      <c r="FD84" s="316"/>
      <c r="FE84" s="316"/>
      <c r="FF84" s="316"/>
      <c r="FG84" s="316"/>
      <c r="FH84" s="316"/>
      <c r="FI84" s="316"/>
      <c r="FJ84" s="316"/>
      <c r="FK84" s="316"/>
      <c r="FL84" s="369"/>
      <c r="FM84" s="316"/>
      <c r="FN84" s="316"/>
      <c r="FO84" s="316"/>
      <c r="FP84" s="316"/>
      <c r="FQ84" s="316"/>
      <c r="FR84" s="316"/>
      <c r="FS84" s="316"/>
      <c r="FT84" s="316"/>
      <c r="FU84" s="316"/>
      <c r="FV84" s="316"/>
      <c r="FW84" s="316"/>
      <c r="FX84" s="316"/>
      <c r="FY84" s="316"/>
      <c r="FZ84" s="316"/>
      <c r="GA84" s="316"/>
      <c r="GB84" s="316"/>
      <c r="GC84" s="316"/>
      <c r="GD84" s="316"/>
      <c r="GF84" s="316"/>
      <c r="GG84" s="316"/>
      <c r="GH84" s="316"/>
      <c r="GI84" s="316"/>
      <c r="GJ84" s="316"/>
      <c r="GK84" s="316"/>
      <c r="GL84" s="316"/>
      <c r="GM84" s="316"/>
      <c r="GN84" s="316"/>
      <c r="GO84" s="316"/>
      <c r="GP84" s="316"/>
      <c r="GQ84" s="316"/>
      <c r="GR84" s="316"/>
      <c r="GS84" s="316"/>
      <c r="GT84" s="316"/>
      <c r="GU84" s="316"/>
      <c r="GV84" s="316"/>
      <c r="GW84" s="316"/>
      <c r="GX84" s="316"/>
      <c r="GY84" s="316"/>
      <c r="GZ84" s="316"/>
      <c r="HA84" s="316"/>
      <c r="HB84" s="316"/>
      <c r="HC84" s="316"/>
      <c r="HD84" s="316"/>
      <c r="HE84" s="316"/>
      <c r="HF84" s="316"/>
      <c r="HG84" s="316"/>
      <c r="HH84" s="316"/>
      <c r="HI84" s="316"/>
      <c r="HJ84" s="316"/>
      <c r="HK84" s="316"/>
      <c r="HL84" s="316"/>
      <c r="HM84" s="316"/>
      <c r="HN84" s="316"/>
      <c r="HO84" s="316"/>
      <c r="HP84" s="316"/>
      <c r="HQ84" s="316"/>
      <c r="HR84" s="316"/>
      <c r="HS84" s="316"/>
      <c r="HT84" s="316"/>
      <c r="HU84" s="316"/>
      <c r="HV84" s="316"/>
      <c r="HW84" s="316"/>
      <c r="HX84" s="316"/>
      <c r="HY84" s="316"/>
      <c r="HZ84" s="316"/>
      <c r="IA84" s="316"/>
      <c r="IB84" s="316"/>
      <c r="IC84" s="316"/>
      <c r="ID84" s="316"/>
      <c r="IE84" s="316"/>
      <c r="IF84" s="316"/>
      <c r="IG84" s="316"/>
      <c r="IH84" s="316"/>
      <c r="II84" s="316"/>
      <c r="IJ84" s="316"/>
      <c r="IK84" s="316"/>
      <c r="IL84" s="316"/>
      <c r="IM84" s="316"/>
      <c r="IN84" s="316"/>
      <c r="IO84" s="316"/>
      <c r="IP84" s="316"/>
      <c r="IQ84" s="316"/>
      <c r="IR84" s="316"/>
      <c r="IS84" s="316"/>
      <c r="IT84" s="316"/>
      <c r="IU84" s="316"/>
      <c r="IV84" s="316"/>
      <c r="IW84" s="316"/>
      <c r="IX84" s="316"/>
      <c r="IY84" s="316"/>
      <c r="IZ84" s="316"/>
      <c r="JA84" s="316"/>
      <c r="JB84" s="316"/>
      <c r="JC84" s="316"/>
      <c r="JD84" s="316"/>
      <c r="JE84" s="316"/>
      <c r="JF84" s="316"/>
      <c r="JG84" s="316"/>
      <c r="JH84" s="316"/>
      <c r="JI84" s="316"/>
      <c r="JJ84" s="316"/>
      <c r="JK84" s="316"/>
      <c r="JL84" s="316"/>
      <c r="JM84" s="316"/>
      <c r="JN84" s="316"/>
      <c r="JO84" s="316"/>
      <c r="JP84" s="316"/>
      <c r="JQ84" s="316"/>
      <c r="JR84" s="316"/>
      <c r="JS84" s="316"/>
      <c r="JT84" s="316"/>
      <c r="JU84" s="316"/>
      <c r="JV84" s="316"/>
      <c r="JW84" s="316"/>
      <c r="JX84" s="316"/>
      <c r="JY84" s="316"/>
      <c r="JZ84" s="316"/>
      <c r="KA84" s="316"/>
      <c r="KB84" s="316"/>
      <c r="KC84" s="316"/>
      <c r="KD84" s="316"/>
      <c r="KE84" s="316"/>
      <c r="KF84" s="316"/>
      <c r="KG84" s="316"/>
      <c r="KH84" s="316"/>
      <c r="KI84" s="316"/>
      <c r="KJ84" s="316"/>
      <c r="KK84" s="316"/>
      <c r="KL84" s="316"/>
      <c r="KM84" s="316"/>
      <c r="KN84" s="316"/>
      <c r="KO84" s="316"/>
      <c r="KP84" s="316"/>
      <c r="KQ84" s="316"/>
      <c r="KR84" s="316"/>
      <c r="KS84" s="316"/>
      <c r="KT84" s="316"/>
      <c r="KU84" s="316"/>
      <c r="KV84" s="316"/>
      <c r="KW84" s="316"/>
      <c r="KX84" s="316"/>
      <c r="KY84" s="316"/>
      <c r="KZ84" s="316"/>
      <c r="LA84" s="316"/>
      <c r="LB84" s="316"/>
      <c r="LC84" s="316"/>
      <c r="LD84" s="316"/>
      <c r="LE84" s="316"/>
      <c r="LF84" s="316"/>
      <c r="LG84" s="316"/>
      <c r="LH84" s="316"/>
      <c r="LI84" s="316"/>
    </row>
    <row r="85" spans="3:321">
      <c r="D85" s="72">
        <v>4149</v>
      </c>
      <c r="E85" s="76" t="s">
        <v>182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82">
        <v>182735.03</v>
      </c>
      <c r="DW85" s="282">
        <v>363355.53</v>
      </c>
      <c r="DX85" s="282">
        <v>661144.29</v>
      </c>
      <c r="DY85" s="282">
        <v>556246.51</v>
      </c>
      <c r="DZ85" s="310">
        <v>645000.25</v>
      </c>
      <c r="EC85" s="313"/>
      <c r="ED85" s="313"/>
      <c r="EE85" s="313"/>
      <c r="EF85" s="313"/>
      <c r="EG85" s="313"/>
      <c r="ET85" s="316"/>
      <c r="EU85" s="316"/>
      <c r="EV85" s="316"/>
      <c r="EW85" s="316"/>
      <c r="EX85" s="316"/>
      <c r="EY85" s="316"/>
      <c r="EZ85" s="316"/>
      <c r="FA85" s="316"/>
      <c r="FB85" s="316"/>
      <c r="FC85" s="316"/>
      <c r="FD85" s="316"/>
      <c r="FE85" s="316"/>
      <c r="FF85" s="316"/>
      <c r="FG85" s="316"/>
      <c r="FH85" s="316"/>
      <c r="FI85" s="316"/>
      <c r="FJ85" s="316"/>
      <c r="FK85" s="316"/>
      <c r="FL85" s="369"/>
      <c r="FM85" s="316"/>
      <c r="FN85" s="316"/>
      <c r="FO85" s="316"/>
      <c r="FP85" s="316"/>
      <c r="FQ85" s="316"/>
      <c r="FR85" s="316"/>
      <c r="FS85" s="316"/>
      <c r="FT85" s="316"/>
      <c r="FU85" s="316"/>
      <c r="FV85" s="316"/>
      <c r="FW85" s="316"/>
      <c r="FX85" s="316"/>
      <c r="FY85" s="316"/>
      <c r="FZ85" s="316"/>
      <c r="GA85" s="316"/>
      <c r="GB85" s="316"/>
      <c r="GC85" s="316"/>
      <c r="GD85" s="316"/>
      <c r="GF85" s="316"/>
      <c r="GG85" s="316"/>
      <c r="GH85" s="316"/>
      <c r="GI85" s="316"/>
      <c r="GJ85" s="316"/>
      <c r="GK85" s="316"/>
      <c r="GL85" s="316"/>
      <c r="GM85" s="316"/>
      <c r="GN85" s="316"/>
      <c r="GO85" s="316"/>
      <c r="GP85" s="316"/>
      <c r="GQ85" s="316"/>
      <c r="GR85" s="316"/>
      <c r="GS85" s="316"/>
      <c r="GT85" s="316"/>
      <c r="GU85" s="316"/>
      <c r="GV85" s="316"/>
      <c r="GW85" s="316"/>
      <c r="GX85" s="316"/>
      <c r="GY85" s="316"/>
      <c r="GZ85" s="316"/>
      <c r="HA85" s="316"/>
      <c r="HB85" s="316"/>
      <c r="HC85" s="316"/>
      <c r="HD85" s="316"/>
      <c r="HE85" s="316"/>
      <c r="HF85" s="316"/>
      <c r="HG85" s="316"/>
      <c r="HH85" s="316"/>
      <c r="HI85" s="316"/>
      <c r="HJ85" s="316"/>
      <c r="HK85" s="316"/>
      <c r="HL85" s="316"/>
      <c r="HM85" s="316"/>
      <c r="HN85" s="316"/>
      <c r="HO85" s="316"/>
      <c r="HP85" s="316"/>
      <c r="HQ85" s="316"/>
      <c r="HR85" s="316"/>
      <c r="HS85" s="316"/>
      <c r="HT85" s="316"/>
      <c r="HU85" s="316"/>
      <c r="HV85" s="316"/>
      <c r="HW85" s="316"/>
      <c r="HX85" s="316"/>
      <c r="HY85" s="316"/>
      <c r="HZ85" s="316"/>
      <c r="IA85" s="316"/>
      <c r="IB85" s="316"/>
      <c r="IC85" s="316"/>
      <c r="ID85" s="316"/>
      <c r="IE85" s="316"/>
      <c r="IF85" s="316"/>
      <c r="IG85" s="316"/>
      <c r="IH85" s="316"/>
      <c r="II85" s="316"/>
      <c r="IJ85" s="316"/>
      <c r="IK85" s="316"/>
      <c r="IL85" s="316"/>
      <c r="IM85" s="316"/>
      <c r="IN85" s="316"/>
      <c r="IO85" s="316"/>
      <c r="IP85" s="316"/>
      <c r="IQ85" s="316"/>
      <c r="IR85" s="316"/>
      <c r="IS85" s="316"/>
      <c r="IT85" s="316"/>
      <c r="IU85" s="316"/>
      <c r="IV85" s="316"/>
      <c r="IW85" s="316"/>
      <c r="IX85" s="316"/>
      <c r="IY85" s="316"/>
      <c r="IZ85" s="316"/>
      <c r="JA85" s="316"/>
      <c r="JB85" s="316"/>
      <c r="JC85" s="316"/>
      <c r="JD85" s="316"/>
      <c r="JE85" s="316"/>
      <c r="JF85" s="316"/>
      <c r="JG85" s="316"/>
      <c r="JH85" s="316"/>
      <c r="JI85" s="316"/>
      <c r="JJ85" s="316"/>
      <c r="JK85" s="316"/>
      <c r="JL85" s="316"/>
      <c r="JM85" s="316"/>
      <c r="JN85" s="316"/>
      <c r="JO85" s="316"/>
      <c r="JP85" s="316"/>
      <c r="JQ85" s="316"/>
      <c r="JR85" s="316"/>
      <c r="JS85" s="316"/>
      <c r="JT85" s="316"/>
      <c r="JU85" s="316"/>
      <c r="JV85" s="316"/>
      <c r="JW85" s="316"/>
      <c r="JX85" s="316"/>
      <c r="JY85" s="316"/>
      <c r="JZ85" s="316"/>
      <c r="KA85" s="316"/>
      <c r="KB85" s="316"/>
      <c r="KC85" s="316"/>
      <c r="KD85" s="316"/>
      <c r="KE85" s="316"/>
      <c r="KF85" s="316"/>
      <c r="KG85" s="316"/>
      <c r="KH85" s="316"/>
      <c r="KI85" s="316"/>
      <c r="KJ85" s="316"/>
      <c r="KK85" s="316"/>
      <c r="KL85" s="316"/>
      <c r="KM85" s="316"/>
      <c r="KN85" s="316"/>
      <c r="KO85" s="316"/>
      <c r="KP85" s="316"/>
      <c r="KQ85" s="316"/>
      <c r="KR85" s="316"/>
      <c r="KS85" s="316"/>
      <c r="KT85" s="316"/>
      <c r="KU85" s="316"/>
      <c r="KV85" s="316"/>
      <c r="KW85" s="316"/>
      <c r="KX85" s="316"/>
      <c r="KY85" s="316"/>
      <c r="KZ85" s="316"/>
      <c r="LA85" s="316"/>
      <c r="LB85" s="316"/>
      <c r="LC85" s="316"/>
      <c r="LD85" s="316"/>
      <c r="LE85" s="316"/>
      <c r="LF85" s="316"/>
      <c r="LG85" s="316"/>
      <c r="LH85" s="316"/>
      <c r="LI85" s="316"/>
    </row>
    <row r="86" spans="3:321">
      <c r="C86" s="72">
        <v>415</v>
      </c>
      <c r="D86" s="72">
        <v>415</v>
      </c>
      <c r="E86" s="76" t="s">
        <v>184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82">
        <v>94021.83</v>
      </c>
      <c r="DW86" s="282">
        <v>726586.2</v>
      </c>
      <c r="DX86" s="282">
        <v>1501775.73</v>
      </c>
      <c r="DY86" s="282">
        <v>817453.67</v>
      </c>
      <c r="DZ86" s="310">
        <v>1646121.33</v>
      </c>
      <c r="EA86" s="310">
        <v>1787416.93</v>
      </c>
      <c r="EB86" s="313">
        <v>1593097.05</v>
      </c>
      <c r="EC86" s="320">
        <v>1693887.02</v>
      </c>
      <c r="ED86" s="313">
        <v>1322349.8999999999</v>
      </c>
      <c r="EE86" s="313">
        <v>2089865.16</v>
      </c>
      <c r="EF86" s="313">
        <v>2656726.35</v>
      </c>
      <c r="EG86" s="313">
        <v>4522986.3099999996</v>
      </c>
      <c r="EH86" s="316">
        <v>133702.59</v>
      </c>
      <c r="EI86" s="316">
        <v>831412.02</v>
      </c>
      <c r="EJ86" s="316">
        <v>1518146.21</v>
      </c>
      <c r="EK86" s="316">
        <v>1549212.25</v>
      </c>
      <c r="EL86" s="316">
        <v>2002570.68</v>
      </c>
      <c r="EM86" s="316">
        <v>1160348.8799999999</v>
      </c>
      <c r="EN86" s="316">
        <v>1865668.51</v>
      </c>
      <c r="EO86" s="316">
        <v>1371232.73</v>
      </c>
      <c r="EP86" s="316">
        <v>2163282.15</v>
      </c>
      <c r="EQ86" s="316">
        <v>1881648.29</v>
      </c>
      <c r="ER86" s="316">
        <v>1702269.74</v>
      </c>
      <c r="ES86" s="316">
        <v>4045495.9</v>
      </c>
      <c r="ET86" s="316">
        <v>106817.18</v>
      </c>
      <c r="EU86" s="316">
        <v>1250394.3700000001</v>
      </c>
      <c r="EV86" s="316">
        <v>1932637.76</v>
      </c>
      <c r="EW86" s="316">
        <v>1701228.15</v>
      </c>
      <c r="EX86" s="316">
        <v>1674065.37</v>
      </c>
      <c r="EY86" s="316">
        <v>1595157.28</v>
      </c>
      <c r="EZ86" s="316">
        <v>1764069.48</v>
      </c>
      <c r="FA86" s="316">
        <v>822546.3</v>
      </c>
      <c r="FB86" s="316">
        <v>2309329.44</v>
      </c>
      <c r="FC86" s="316">
        <v>1824056.36</v>
      </c>
      <c r="FD86" s="316">
        <v>1126241.5900000001</v>
      </c>
      <c r="FE86" s="316">
        <v>4866689.49</v>
      </c>
      <c r="FF86" s="316">
        <v>106399.74</v>
      </c>
      <c r="FG86" s="316">
        <f>1531025.06-969.2</f>
        <v>1530055.86</v>
      </c>
      <c r="FH86" s="316">
        <v>1550264.35</v>
      </c>
      <c r="FI86" s="316">
        <v>1599647.1</v>
      </c>
      <c r="FJ86" s="316">
        <v>1715921.5</v>
      </c>
      <c r="FK86" s="316">
        <f>1358028.1-2071.34</f>
        <v>1355956.76</v>
      </c>
      <c r="FL86" s="368">
        <f>2071180.13-828.89</f>
        <v>2070351.24</v>
      </c>
      <c r="FM86" s="316">
        <v>1118342.44</v>
      </c>
      <c r="FN86" s="316">
        <f>1708547.91-84.2</f>
        <v>1708463.71</v>
      </c>
      <c r="FO86" s="316">
        <v>2758670.97</v>
      </c>
      <c r="FP86" s="316">
        <v>2123777.0099999998</v>
      </c>
      <c r="FQ86" s="316">
        <f>4885931.83-4711.8</f>
        <v>4881220.03</v>
      </c>
      <c r="FR86" s="316">
        <v>108691.98</v>
      </c>
      <c r="FS86" s="316">
        <v>2265483.7400000002</v>
      </c>
      <c r="FT86" s="316"/>
      <c r="FU86" s="316"/>
      <c r="FV86" s="316"/>
      <c r="FW86" s="316"/>
      <c r="FX86" s="316"/>
      <c r="FY86" s="316"/>
      <c r="FZ86" s="316"/>
      <c r="GA86" s="316"/>
      <c r="GB86" s="316"/>
      <c r="GC86" s="316"/>
      <c r="GD86" s="316"/>
      <c r="GF86" s="316"/>
      <c r="GG86" s="316"/>
      <c r="GH86" s="316"/>
      <c r="GI86" s="316"/>
      <c r="GJ86" s="316"/>
      <c r="GK86" s="316"/>
      <c r="GL86" s="316"/>
      <c r="GM86" s="316"/>
      <c r="GN86" s="316"/>
      <c r="GO86" s="316"/>
      <c r="GP86" s="316"/>
      <c r="GQ86" s="316"/>
      <c r="GR86" s="316"/>
      <c r="GS86" s="316"/>
      <c r="GT86" s="316"/>
      <c r="GU86" s="316"/>
      <c r="GV86" s="316"/>
      <c r="GW86" s="316"/>
      <c r="GX86" s="316"/>
      <c r="GY86" s="316"/>
      <c r="GZ86" s="316"/>
      <c r="HA86" s="316"/>
      <c r="HB86" s="316"/>
      <c r="HC86" s="316"/>
      <c r="HD86" s="316"/>
      <c r="HE86" s="316"/>
      <c r="HF86" s="316"/>
      <c r="HG86" s="316"/>
      <c r="HH86" s="316"/>
      <c r="HI86" s="316"/>
      <c r="HJ86" s="316"/>
      <c r="HK86" s="316"/>
      <c r="HL86" s="316"/>
      <c r="HM86" s="316"/>
      <c r="HN86" s="316"/>
      <c r="HO86" s="316"/>
      <c r="HP86" s="316"/>
      <c r="HQ86" s="316"/>
      <c r="HR86" s="316"/>
      <c r="HS86" s="316"/>
      <c r="HT86" s="316"/>
      <c r="HU86" s="316"/>
      <c r="HV86" s="316"/>
      <c r="HW86" s="316"/>
      <c r="HX86" s="316"/>
      <c r="HY86" s="316"/>
      <c r="HZ86" s="316"/>
      <c r="IA86" s="316"/>
      <c r="IB86" s="316"/>
      <c r="IC86" s="316"/>
      <c r="ID86" s="316"/>
      <c r="IE86" s="316"/>
      <c r="IF86" s="316"/>
      <c r="IG86" s="316"/>
      <c r="IH86" s="316"/>
      <c r="II86" s="316"/>
      <c r="IJ86" s="316"/>
      <c r="IK86" s="316"/>
      <c r="IL86" s="316"/>
      <c r="IM86" s="316"/>
      <c r="IN86" s="316"/>
      <c r="IO86" s="316"/>
      <c r="IP86" s="316"/>
      <c r="IQ86" s="316"/>
      <c r="IR86" s="316"/>
      <c r="IS86" s="316"/>
      <c r="IT86" s="316"/>
      <c r="IU86" s="316"/>
      <c r="IV86" s="316"/>
      <c r="IW86" s="316"/>
      <c r="IX86" s="316"/>
      <c r="IY86" s="316"/>
      <c r="IZ86" s="316"/>
      <c r="JA86" s="316"/>
      <c r="JB86" s="316"/>
      <c r="JC86" s="316"/>
      <c r="JD86" s="316"/>
      <c r="JE86" s="316"/>
      <c r="JF86" s="316"/>
      <c r="JG86" s="316"/>
      <c r="JH86" s="316"/>
      <c r="JI86" s="316"/>
      <c r="JJ86" s="316"/>
      <c r="JK86" s="316"/>
      <c r="JL86" s="316"/>
      <c r="JM86" s="316"/>
      <c r="JN86" s="316"/>
      <c r="JO86" s="316"/>
      <c r="JP86" s="316"/>
      <c r="JQ86" s="316"/>
      <c r="JR86" s="316"/>
      <c r="JS86" s="316"/>
      <c r="JT86" s="316"/>
      <c r="JU86" s="316"/>
      <c r="JV86" s="316"/>
      <c r="JW86" s="316"/>
      <c r="JX86" s="316"/>
      <c r="JY86" s="316"/>
      <c r="JZ86" s="316"/>
      <c r="KA86" s="316"/>
      <c r="KB86" s="316"/>
      <c r="KC86" s="316"/>
      <c r="KD86" s="316"/>
      <c r="KE86" s="316"/>
      <c r="KF86" s="316"/>
      <c r="KG86" s="316"/>
      <c r="KH86" s="316"/>
      <c r="KI86" s="316"/>
      <c r="KJ86" s="316"/>
      <c r="KK86" s="316"/>
      <c r="KL86" s="316"/>
      <c r="KM86" s="316"/>
      <c r="KN86" s="316"/>
      <c r="KO86" s="316"/>
      <c r="KP86" s="316"/>
      <c r="KQ86" s="316"/>
      <c r="KR86" s="316"/>
      <c r="KS86" s="316"/>
      <c r="KT86" s="316"/>
      <c r="KU86" s="316"/>
      <c r="KV86" s="316"/>
      <c r="KW86" s="316"/>
      <c r="KX86" s="316"/>
      <c r="KY86" s="316"/>
      <c r="KZ86" s="316"/>
      <c r="LA86" s="316"/>
      <c r="LB86" s="316"/>
      <c r="LC86" s="316"/>
      <c r="LD86" s="316"/>
      <c r="LE86" s="316"/>
      <c r="LF86" s="316"/>
      <c r="LG86" s="316"/>
      <c r="LH86" s="316"/>
      <c r="LI86" s="316"/>
    </row>
    <row r="87" spans="3:321" ht="30">
      <c r="D87" s="72">
        <v>4151</v>
      </c>
      <c r="E87" s="76" t="s">
        <v>186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82">
        <v>166</v>
      </c>
      <c r="DW87" s="282">
        <v>566834.01</v>
      </c>
      <c r="DX87" s="282">
        <v>1094105.28</v>
      </c>
      <c r="DY87" s="282">
        <v>567011.84000000008</v>
      </c>
      <c r="DZ87" s="310">
        <v>1441605.28</v>
      </c>
      <c r="EC87" s="313"/>
      <c r="ED87" s="313"/>
      <c r="EE87" s="313"/>
      <c r="EF87" s="313"/>
      <c r="EG87" s="313"/>
      <c r="EH87" s="316"/>
      <c r="EI87" s="316"/>
      <c r="EJ87" s="316"/>
      <c r="EK87" s="316"/>
      <c r="EL87" s="316"/>
      <c r="EM87" s="316"/>
      <c r="EN87" s="316"/>
      <c r="EO87" s="316"/>
      <c r="EP87" s="316"/>
      <c r="EQ87" s="316"/>
      <c r="ER87" s="316"/>
      <c r="ES87" s="316"/>
      <c r="ET87" s="316"/>
      <c r="EU87" s="316"/>
      <c r="EV87" s="316"/>
      <c r="EW87" s="316"/>
      <c r="EX87" s="316"/>
      <c r="EY87" s="316"/>
      <c r="EZ87" s="316"/>
      <c r="FA87" s="316"/>
      <c r="FB87" s="316"/>
      <c r="FC87" s="316"/>
      <c r="FD87" s="316"/>
      <c r="FE87" s="316"/>
      <c r="FF87" s="316"/>
      <c r="FG87" s="316"/>
      <c r="FH87" s="316"/>
      <c r="FI87" s="316"/>
      <c r="FJ87" s="316"/>
      <c r="FK87" s="316"/>
      <c r="FL87" s="369"/>
      <c r="FM87" s="316"/>
      <c r="FN87" s="316"/>
      <c r="FO87" s="316"/>
      <c r="FP87" s="316"/>
      <c r="FQ87" s="316"/>
      <c r="FR87" s="316"/>
      <c r="FS87" s="316"/>
      <c r="FT87" s="316"/>
      <c r="FU87" s="316"/>
      <c r="FV87" s="316"/>
      <c r="FW87" s="316"/>
      <c r="FX87" s="316"/>
      <c r="FY87" s="316"/>
      <c r="FZ87" s="316"/>
      <c r="GA87" s="316"/>
      <c r="GB87" s="316"/>
      <c r="GC87" s="316"/>
      <c r="GD87" s="316"/>
      <c r="GF87" s="316"/>
      <c r="GG87" s="316"/>
      <c r="GH87" s="316"/>
      <c r="GI87" s="316"/>
      <c r="GJ87" s="316"/>
      <c r="GK87" s="316"/>
      <c r="GL87" s="316"/>
      <c r="GM87" s="316"/>
      <c r="GN87" s="316"/>
      <c r="GO87" s="316"/>
      <c r="GP87" s="316"/>
      <c r="GQ87" s="316"/>
      <c r="GR87" s="316"/>
      <c r="GS87" s="316"/>
      <c r="GT87" s="316"/>
      <c r="GU87" s="316"/>
      <c r="GV87" s="316"/>
      <c r="GW87" s="316"/>
      <c r="GX87" s="316"/>
      <c r="GY87" s="316"/>
      <c r="GZ87" s="316"/>
      <c r="HA87" s="316"/>
      <c r="HB87" s="316"/>
      <c r="HC87" s="316"/>
      <c r="HD87" s="316"/>
      <c r="HE87" s="316"/>
      <c r="HF87" s="316"/>
      <c r="HG87" s="316"/>
      <c r="HH87" s="316"/>
      <c r="HI87" s="316"/>
      <c r="HJ87" s="316"/>
      <c r="HK87" s="316"/>
      <c r="HL87" s="316"/>
      <c r="HM87" s="316"/>
      <c r="HN87" s="316"/>
      <c r="HO87" s="316"/>
      <c r="HP87" s="316"/>
      <c r="HQ87" s="316"/>
      <c r="HR87" s="316"/>
      <c r="HS87" s="316"/>
      <c r="HT87" s="316"/>
      <c r="HU87" s="316"/>
      <c r="HV87" s="316"/>
      <c r="HW87" s="316"/>
      <c r="HX87" s="316"/>
      <c r="HY87" s="316"/>
      <c r="HZ87" s="316"/>
      <c r="IA87" s="316"/>
      <c r="IB87" s="316"/>
      <c r="IC87" s="316"/>
      <c r="ID87" s="316"/>
      <c r="IE87" s="316"/>
      <c r="IF87" s="316"/>
      <c r="IG87" s="316"/>
      <c r="IH87" s="316"/>
      <c r="II87" s="316"/>
      <c r="IJ87" s="316"/>
      <c r="IK87" s="316"/>
      <c r="IL87" s="316"/>
      <c r="IM87" s="316"/>
      <c r="IN87" s="316"/>
      <c r="IO87" s="316"/>
      <c r="IP87" s="316"/>
      <c r="IQ87" s="316"/>
      <c r="IR87" s="316"/>
      <c r="IS87" s="316"/>
      <c r="IT87" s="316"/>
      <c r="IU87" s="316"/>
      <c r="IV87" s="316"/>
      <c r="IW87" s="316"/>
      <c r="IX87" s="316"/>
      <c r="IY87" s="316"/>
      <c r="IZ87" s="316"/>
      <c r="JA87" s="316"/>
      <c r="JB87" s="316"/>
      <c r="JC87" s="316"/>
      <c r="JD87" s="316"/>
      <c r="JE87" s="316"/>
      <c r="JF87" s="316"/>
      <c r="JG87" s="316"/>
      <c r="JH87" s="316"/>
      <c r="JI87" s="316"/>
      <c r="JJ87" s="316"/>
      <c r="JK87" s="316"/>
      <c r="JL87" s="316"/>
      <c r="JM87" s="316"/>
      <c r="JN87" s="316"/>
      <c r="JO87" s="316"/>
      <c r="JP87" s="316"/>
      <c r="JQ87" s="316"/>
      <c r="JR87" s="316"/>
      <c r="JS87" s="316"/>
      <c r="JT87" s="316"/>
      <c r="JU87" s="316"/>
      <c r="JV87" s="316"/>
      <c r="JW87" s="316"/>
      <c r="JX87" s="316"/>
      <c r="JY87" s="316"/>
      <c r="JZ87" s="316"/>
      <c r="KA87" s="316"/>
      <c r="KB87" s="316"/>
      <c r="KC87" s="316"/>
      <c r="KD87" s="316"/>
      <c r="KE87" s="316"/>
      <c r="KF87" s="316"/>
      <c r="KG87" s="316"/>
      <c r="KH87" s="316"/>
      <c r="KI87" s="316"/>
      <c r="KJ87" s="316"/>
      <c r="KK87" s="316"/>
      <c r="KL87" s="316"/>
      <c r="KM87" s="316"/>
      <c r="KN87" s="316"/>
      <c r="KO87" s="316"/>
      <c r="KP87" s="316"/>
      <c r="KQ87" s="316"/>
      <c r="KR87" s="316"/>
      <c r="KS87" s="316"/>
      <c r="KT87" s="316"/>
      <c r="KU87" s="316"/>
      <c r="KV87" s="316"/>
      <c r="KW87" s="316"/>
      <c r="KX87" s="316"/>
      <c r="KY87" s="316"/>
      <c r="KZ87" s="316"/>
      <c r="LA87" s="316"/>
      <c r="LB87" s="316"/>
      <c r="LC87" s="316"/>
      <c r="LD87" s="316"/>
      <c r="LE87" s="316"/>
      <c r="LF87" s="316"/>
      <c r="LG87" s="316"/>
      <c r="LH87" s="316"/>
      <c r="LI87" s="316"/>
    </row>
    <row r="88" spans="3:321" ht="30">
      <c r="D88" s="72">
        <v>4152</v>
      </c>
      <c r="E88" s="76" t="s">
        <v>188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82">
        <v>42547.840000000004</v>
      </c>
      <c r="DW88" s="282">
        <v>44260.23</v>
      </c>
      <c r="DX88" s="282">
        <v>197207.06</v>
      </c>
      <c r="DY88" s="282">
        <v>112167.74999999999</v>
      </c>
      <c r="DZ88" s="310">
        <v>54569.3</v>
      </c>
      <c r="EC88" s="313"/>
      <c r="ED88" s="313"/>
      <c r="EE88" s="313"/>
      <c r="EF88" s="313"/>
      <c r="EG88" s="313"/>
      <c r="EH88" s="316"/>
      <c r="EI88" s="316"/>
      <c r="EJ88" s="316"/>
      <c r="EK88" s="316"/>
      <c r="EL88" s="316"/>
      <c r="EM88" s="316"/>
      <c r="EN88" s="316"/>
      <c r="EO88" s="316"/>
      <c r="EP88" s="316"/>
      <c r="EQ88" s="316"/>
      <c r="ER88" s="316"/>
      <c r="ES88" s="316"/>
      <c r="ET88" s="316"/>
      <c r="EU88" s="316"/>
      <c r="EV88" s="316"/>
      <c r="EW88" s="316"/>
      <c r="EX88" s="316"/>
      <c r="EY88" s="316"/>
      <c r="EZ88" s="316"/>
      <c r="FA88" s="316"/>
      <c r="FB88" s="316"/>
      <c r="FC88" s="316"/>
      <c r="FD88" s="316"/>
      <c r="FE88" s="316"/>
      <c r="FF88" s="316"/>
      <c r="FG88" s="316"/>
      <c r="FH88" s="316"/>
      <c r="FI88" s="316"/>
      <c r="FJ88" s="316"/>
      <c r="FK88" s="316"/>
      <c r="FL88" s="369"/>
      <c r="FM88" s="316"/>
      <c r="FN88" s="316"/>
      <c r="FO88" s="316"/>
      <c r="FP88" s="316"/>
      <c r="FQ88" s="316"/>
      <c r="FR88" s="316"/>
      <c r="FS88" s="316"/>
      <c r="FT88" s="316"/>
      <c r="FU88" s="316"/>
      <c r="FV88" s="316"/>
      <c r="FW88" s="316"/>
      <c r="FX88" s="316"/>
      <c r="FY88" s="316"/>
      <c r="FZ88" s="316"/>
      <c r="GA88" s="316"/>
      <c r="GB88" s="316"/>
      <c r="GC88" s="316"/>
      <c r="GD88" s="316"/>
      <c r="GF88" s="316"/>
      <c r="GG88" s="316"/>
      <c r="GH88" s="316"/>
      <c r="GI88" s="316"/>
      <c r="GJ88" s="316"/>
      <c r="GK88" s="316"/>
      <c r="GL88" s="316"/>
      <c r="GM88" s="316"/>
      <c r="GN88" s="316"/>
      <c r="GO88" s="316"/>
      <c r="GP88" s="316"/>
      <c r="GQ88" s="316"/>
      <c r="GR88" s="316"/>
      <c r="GS88" s="316"/>
      <c r="GT88" s="316"/>
      <c r="GU88" s="316"/>
      <c r="GV88" s="316"/>
      <c r="GW88" s="316"/>
      <c r="GX88" s="316"/>
      <c r="GY88" s="316"/>
      <c r="GZ88" s="316"/>
      <c r="HA88" s="316"/>
      <c r="HB88" s="316"/>
      <c r="HC88" s="316"/>
      <c r="HD88" s="316"/>
      <c r="HE88" s="316"/>
      <c r="HF88" s="316"/>
      <c r="HG88" s="316"/>
      <c r="HH88" s="316"/>
      <c r="HI88" s="316"/>
      <c r="HJ88" s="316"/>
      <c r="HK88" s="316"/>
      <c r="HL88" s="316"/>
      <c r="HM88" s="316"/>
      <c r="HN88" s="316"/>
      <c r="HO88" s="316"/>
      <c r="HP88" s="316"/>
      <c r="HQ88" s="316"/>
      <c r="HR88" s="316"/>
      <c r="HS88" s="316"/>
      <c r="HT88" s="316"/>
      <c r="HU88" s="316"/>
      <c r="HV88" s="316"/>
      <c r="HW88" s="316"/>
      <c r="HX88" s="316"/>
      <c r="HY88" s="316"/>
      <c r="HZ88" s="316"/>
      <c r="IA88" s="316"/>
      <c r="IB88" s="316"/>
      <c r="IC88" s="316"/>
      <c r="ID88" s="316"/>
      <c r="IE88" s="316"/>
      <c r="IF88" s="316"/>
      <c r="IG88" s="316"/>
      <c r="IH88" s="316"/>
      <c r="II88" s="316"/>
      <c r="IJ88" s="316"/>
      <c r="IK88" s="316"/>
      <c r="IL88" s="316"/>
      <c r="IM88" s="316"/>
      <c r="IN88" s="316"/>
      <c r="IO88" s="316"/>
      <c r="IP88" s="316"/>
      <c r="IQ88" s="316"/>
      <c r="IR88" s="316"/>
      <c r="IS88" s="316"/>
      <c r="IT88" s="316"/>
      <c r="IU88" s="316"/>
      <c r="IV88" s="316"/>
      <c r="IW88" s="316"/>
      <c r="IX88" s="316"/>
      <c r="IY88" s="316"/>
      <c r="IZ88" s="316"/>
      <c r="JA88" s="316"/>
      <c r="JB88" s="316"/>
      <c r="JC88" s="316"/>
      <c r="JD88" s="316"/>
      <c r="JE88" s="316"/>
      <c r="JF88" s="316"/>
      <c r="JG88" s="316"/>
      <c r="JH88" s="316"/>
      <c r="JI88" s="316"/>
      <c r="JJ88" s="316"/>
      <c r="JK88" s="316"/>
      <c r="JL88" s="316"/>
      <c r="JM88" s="316"/>
      <c r="JN88" s="316"/>
      <c r="JO88" s="316"/>
      <c r="JP88" s="316"/>
      <c r="JQ88" s="316"/>
      <c r="JR88" s="316"/>
      <c r="JS88" s="316"/>
      <c r="JT88" s="316"/>
      <c r="JU88" s="316"/>
      <c r="JV88" s="316"/>
      <c r="JW88" s="316"/>
      <c r="JX88" s="316"/>
      <c r="JY88" s="316"/>
      <c r="JZ88" s="316"/>
      <c r="KA88" s="316"/>
      <c r="KB88" s="316"/>
      <c r="KC88" s="316"/>
      <c r="KD88" s="316"/>
      <c r="KE88" s="316"/>
      <c r="KF88" s="316"/>
      <c r="KG88" s="316"/>
      <c r="KH88" s="316"/>
      <c r="KI88" s="316"/>
      <c r="KJ88" s="316"/>
      <c r="KK88" s="316"/>
      <c r="KL88" s="316"/>
      <c r="KM88" s="316"/>
      <c r="KN88" s="316"/>
      <c r="KO88" s="316"/>
      <c r="KP88" s="316"/>
      <c r="KQ88" s="316"/>
      <c r="KR88" s="316"/>
      <c r="KS88" s="316"/>
      <c r="KT88" s="316"/>
      <c r="KU88" s="316"/>
      <c r="KV88" s="316"/>
      <c r="KW88" s="316"/>
      <c r="KX88" s="316"/>
      <c r="KY88" s="316"/>
      <c r="KZ88" s="316"/>
      <c r="LA88" s="316"/>
      <c r="LB88" s="316"/>
      <c r="LC88" s="316"/>
      <c r="LD88" s="316"/>
      <c r="LE88" s="316"/>
      <c r="LF88" s="316"/>
      <c r="LG88" s="316"/>
      <c r="LH88" s="316"/>
      <c r="LI88" s="316"/>
    </row>
    <row r="89" spans="3:321">
      <c r="D89" s="72">
        <v>4153</v>
      </c>
      <c r="E89" s="76" t="s">
        <v>190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82">
        <v>51307.99</v>
      </c>
      <c r="DW89" s="282">
        <v>115491.95999999995</v>
      </c>
      <c r="DX89" s="282">
        <v>209821.33000000007</v>
      </c>
      <c r="DY89" s="282">
        <v>138611.59</v>
      </c>
      <c r="DZ89" s="310">
        <v>149946.75</v>
      </c>
      <c r="EC89" s="313"/>
      <c r="ED89" s="313"/>
      <c r="EE89" s="313"/>
      <c r="EF89" s="313"/>
      <c r="EG89" s="313"/>
      <c r="ET89" s="316"/>
      <c r="EU89" s="316"/>
      <c r="EV89" s="316"/>
      <c r="EW89" s="316"/>
      <c r="EX89" s="316"/>
      <c r="EY89" s="316"/>
      <c r="EZ89" s="316"/>
      <c r="FA89" s="316"/>
      <c r="FB89" s="316"/>
      <c r="FC89" s="316"/>
      <c r="FD89" s="316"/>
      <c r="FE89" s="316"/>
      <c r="FF89" s="316"/>
      <c r="FG89" s="316"/>
      <c r="FH89" s="316"/>
      <c r="FI89" s="316"/>
      <c r="FJ89" s="316"/>
      <c r="FK89" s="316"/>
      <c r="FL89" s="369"/>
      <c r="FM89" s="316"/>
      <c r="FN89" s="316"/>
      <c r="FO89" s="316"/>
      <c r="FP89" s="316"/>
      <c r="FQ89" s="316"/>
      <c r="FR89" s="316"/>
      <c r="FS89" s="316"/>
      <c r="FT89" s="316"/>
      <c r="FU89" s="316"/>
      <c r="FV89" s="316"/>
      <c r="FW89" s="316"/>
      <c r="FX89" s="316"/>
      <c r="FY89" s="316"/>
      <c r="FZ89" s="316"/>
      <c r="GA89" s="316"/>
      <c r="GB89" s="316"/>
      <c r="GC89" s="316"/>
      <c r="GD89" s="316"/>
      <c r="GF89" s="316"/>
      <c r="GG89" s="316"/>
      <c r="GH89" s="316"/>
      <c r="GI89" s="316"/>
      <c r="GJ89" s="316"/>
      <c r="GK89" s="316"/>
      <c r="GL89" s="316"/>
      <c r="GM89" s="316"/>
      <c r="GN89" s="316"/>
      <c r="GO89" s="316"/>
      <c r="GP89" s="316"/>
      <c r="GQ89" s="316"/>
      <c r="GR89" s="316"/>
      <c r="GS89" s="316"/>
      <c r="GT89" s="316"/>
      <c r="GU89" s="316"/>
      <c r="GV89" s="316"/>
      <c r="GW89" s="316"/>
      <c r="GX89" s="316"/>
      <c r="GY89" s="316"/>
      <c r="GZ89" s="316"/>
      <c r="HA89" s="316"/>
      <c r="HB89" s="316"/>
      <c r="HC89" s="316"/>
      <c r="HD89" s="316"/>
      <c r="HE89" s="316"/>
      <c r="HF89" s="316"/>
      <c r="HG89" s="316"/>
      <c r="HH89" s="316"/>
      <c r="HI89" s="316"/>
      <c r="HJ89" s="316"/>
      <c r="HK89" s="316"/>
      <c r="HL89" s="316"/>
      <c r="HM89" s="316"/>
      <c r="HN89" s="316"/>
      <c r="HO89" s="316"/>
      <c r="HP89" s="316"/>
      <c r="HQ89" s="316"/>
      <c r="HR89" s="316"/>
      <c r="HS89" s="316"/>
      <c r="HT89" s="316"/>
      <c r="HU89" s="316"/>
      <c r="HV89" s="316"/>
      <c r="HW89" s="316"/>
      <c r="HX89" s="316"/>
      <c r="HY89" s="316"/>
      <c r="HZ89" s="316"/>
      <c r="IA89" s="316"/>
      <c r="IB89" s="316"/>
      <c r="IC89" s="316"/>
      <c r="ID89" s="316"/>
      <c r="IE89" s="316"/>
      <c r="IF89" s="316"/>
      <c r="IG89" s="316"/>
      <c r="IH89" s="316"/>
      <c r="II89" s="316"/>
      <c r="IJ89" s="316"/>
      <c r="IK89" s="316"/>
      <c r="IL89" s="316"/>
      <c r="IM89" s="316"/>
      <c r="IN89" s="316"/>
      <c r="IO89" s="316"/>
      <c r="IP89" s="316"/>
      <c r="IQ89" s="316"/>
      <c r="IR89" s="316"/>
      <c r="IS89" s="316"/>
      <c r="IT89" s="316"/>
      <c r="IU89" s="316"/>
      <c r="IV89" s="316"/>
      <c r="IW89" s="316"/>
      <c r="IX89" s="316"/>
      <c r="IY89" s="316"/>
      <c r="IZ89" s="316"/>
      <c r="JA89" s="316"/>
      <c r="JB89" s="316"/>
      <c r="JC89" s="316"/>
      <c r="JD89" s="316"/>
      <c r="JE89" s="316"/>
      <c r="JF89" s="316"/>
      <c r="JG89" s="316"/>
      <c r="JH89" s="316"/>
      <c r="JI89" s="316"/>
      <c r="JJ89" s="316"/>
      <c r="JK89" s="316"/>
      <c r="JL89" s="316"/>
      <c r="JM89" s="316"/>
      <c r="JN89" s="316"/>
      <c r="JO89" s="316"/>
      <c r="JP89" s="316"/>
      <c r="JQ89" s="316"/>
      <c r="JR89" s="316"/>
      <c r="JS89" s="316"/>
      <c r="JT89" s="316"/>
      <c r="JU89" s="316"/>
      <c r="JV89" s="316"/>
      <c r="JW89" s="316"/>
      <c r="JX89" s="316"/>
      <c r="JY89" s="316"/>
      <c r="JZ89" s="316"/>
      <c r="KA89" s="316"/>
      <c r="KB89" s="316"/>
      <c r="KC89" s="316"/>
      <c r="KD89" s="316"/>
      <c r="KE89" s="316"/>
      <c r="KF89" s="316"/>
      <c r="KG89" s="316"/>
      <c r="KH89" s="316"/>
      <c r="KI89" s="316"/>
      <c r="KJ89" s="316"/>
      <c r="KK89" s="316"/>
      <c r="KL89" s="316"/>
      <c r="KM89" s="316"/>
      <c r="KN89" s="316"/>
      <c r="KO89" s="316"/>
      <c r="KP89" s="316"/>
      <c r="KQ89" s="316"/>
      <c r="KR89" s="316"/>
      <c r="KS89" s="316"/>
      <c r="KT89" s="316"/>
      <c r="KU89" s="316"/>
      <c r="KV89" s="316"/>
      <c r="KW89" s="316"/>
      <c r="KX89" s="316"/>
      <c r="KY89" s="316"/>
      <c r="KZ89" s="316"/>
      <c r="LA89" s="316"/>
      <c r="LB89" s="316"/>
      <c r="LC89" s="316"/>
      <c r="LD89" s="316"/>
      <c r="LE89" s="316"/>
      <c r="LF89" s="316"/>
      <c r="LG89" s="316"/>
      <c r="LH89" s="316"/>
      <c r="LI89" s="316"/>
    </row>
    <row r="90" spans="3:321">
      <c r="C90" s="72">
        <v>416</v>
      </c>
      <c r="D90" s="72">
        <v>416</v>
      </c>
      <c r="E90" s="76" t="s">
        <v>192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82">
        <v>3853176.02</v>
      </c>
      <c r="DW90" s="282">
        <v>923447.88</v>
      </c>
      <c r="DX90" s="282">
        <v>26673541.219999999</v>
      </c>
      <c r="DY90" s="282">
        <v>16836216.219999999</v>
      </c>
      <c r="DZ90" s="310">
        <v>16044663.550000001</v>
      </c>
      <c r="EA90" s="310">
        <v>2932165.72</v>
      </c>
      <c r="EB90" s="313">
        <v>6331227.2400000002</v>
      </c>
      <c r="EC90" s="320">
        <v>1492919.53</v>
      </c>
      <c r="ED90" s="313">
        <v>2590259.06</v>
      </c>
      <c r="EE90" s="313">
        <v>414135.02</v>
      </c>
      <c r="EF90" s="313">
        <v>552221.05000000005</v>
      </c>
      <c r="EG90" s="313">
        <v>2932108.14</v>
      </c>
      <c r="EH90" s="316">
        <v>3229720.9</v>
      </c>
      <c r="EI90" s="316">
        <v>1105648.4099999999</v>
      </c>
      <c r="EJ90" s="316">
        <v>39350670.159999996</v>
      </c>
      <c r="EK90" s="316">
        <v>18359667.859999999</v>
      </c>
      <c r="EL90" s="316">
        <v>16347481.07</v>
      </c>
      <c r="EM90" s="316">
        <v>2519907.7599999998</v>
      </c>
      <c r="EN90" s="316">
        <v>6570219.0800000001</v>
      </c>
      <c r="EO90" s="316">
        <v>1254218.04</v>
      </c>
      <c r="EP90" s="316">
        <v>2016695.15</v>
      </c>
      <c r="EQ90" s="316">
        <v>1739140.99</v>
      </c>
      <c r="ER90" s="316">
        <v>3918626.83</v>
      </c>
      <c r="ES90" s="316">
        <v>2293382.33</v>
      </c>
      <c r="ET90" s="316">
        <v>4324077.55</v>
      </c>
      <c r="EU90" s="316">
        <v>1050801.23</v>
      </c>
      <c r="EV90" s="316">
        <v>39514676.710000001</v>
      </c>
      <c r="EW90" s="316">
        <v>17000784.449999999</v>
      </c>
      <c r="EX90" s="316">
        <v>10064809.060000001</v>
      </c>
      <c r="EY90" s="316">
        <v>1838720.63</v>
      </c>
      <c r="EZ90" s="316">
        <v>7518062.3499999996</v>
      </c>
      <c r="FA90" s="316">
        <v>1168435.74</v>
      </c>
      <c r="FB90" s="316">
        <v>3617355.6</v>
      </c>
      <c r="FC90" s="316">
        <v>1538688.3</v>
      </c>
      <c r="FD90" s="316">
        <v>4283049.2</v>
      </c>
      <c r="FE90" s="316">
        <v>5677848.6699999999</v>
      </c>
      <c r="FF90" s="316">
        <v>6154852.9000000004</v>
      </c>
      <c r="FG90" s="316">
        <v>999341.54</v>
      </c>
      <c r="FH90" s="316">
        <v>28695513.649999999</v>
      </c>
      <c r="FI90" s="316">
        <v>18435271.789999999</v>
      </c>
      <c r="FJ90" s="316">
        <v>10258844.07</v>
      </c>
      <c r="FK90" s="316">
        <v>5411766.9400000004</v>
      </c>
      <c r="FL90" s="368">
        <v>9047333.1999999993</v>
      </c>
      <c r="FM90" s="316">
        <v>1051267.33</v>
      </c>
      <c r="FN90" s="316">
        <v>2999385.93</v>
      </c>
      <c r="FO90" s="316">
        <v>12529193.49</v>
      </c>
      <c r="FP90" s="316">
        <v>4455810.1900000004</v>
      </c>
      <c r="FQ90" s="316">
        <v>5627705.1600000001</v>
      </c>
      <c r="FR90" s="316">
        <v>7546241.2199999997</v>
      </c>
      <c r="FS90" s="316">
        <v>1839801.88</v>
      </c>
      <c r="FT90" s="316"/>
      <c r="FU90" s="316"/>
      <c r="FV90" s="316"/>
      <c r="FW90" s="316"/>
      <c r="FX90" s="316"/>
      <c r="FY90" s="316"/>
      <c r="FZ90" s="316"/>
      <c r="GA90" s="316"/>
      <c r="GB90" s="316"/>
      <c r="GC90" s="316"/>
      <c r="GD90" s="316"/>
      <c r="GF90" s="316"/>
      <c r="GG90" s="316"/>
      <c r="GH90" s="316"/>
      <c r="GI90" s="316"/>
      <c r="GJ90" s="316"/>
      <c r="GK90" s="316"/>
      <c r="GL90" s="316"/>
      <c r="GM90" s="316"/>
      <c r="GN90" s="316"/>
      <c r="GO90" s="316"/>
      <c r="GP90" s="316"/>
      <c r="GQ90" s="316"/>
      <c r="GR90" s="316"/>
      <c r="GS90" s="316"/>
      <c r="GT90" s="316"/>
      <c r="GU90" s="316"/>
      <c r="GV90" s="316"/>
      <c r="GW90" s="316"/>
      <c r="GX90" s="316"/>
      <c r="GY90" s="316"/>
      <c r="GZ90" s="316"/>
      <c r="HA90" s="316"/>
      <c r="HB90" s="316"/>
      <c r="HC90" s="316"/>
      <c r="HD90" s="316"/>
      <c r="HE90" s="316"/>
      <c r="HF90" s="316"/>
      <c r="HG90" s="316"/>
      <c r="HH90" s="316"/>
      <c r="HI90" s="316"/>
      <c r="HJ90" s="316"/>
      <c r="HK90" s="316"/>
      <c r="HL90" s="316"/>
      <c r="HM90" s="316"/>
      <c r="HN90" s="316"/>
      <c r="HO90" s="316"/>
      <c r="HP90" s="316"/>
      <c r="HQ90" s="316"/>
      <c r="HR90" s="316"/>
      <c r="HS90" s="316"/>
      <c r="HT90" s="316"/>
      <c r="HU90" s="316"/>
      <c r="HV90" s="316"/>
      <c r="HW90" s="316"/>
      <c r="HX90" s="316"/>
      <c r="HY90" s="316"/>
      <c r="HZ90" s="316"/>
      <c r="IA90" s="316"/>
      <c r="IB90" s="316"/>
      <c r="IC90" s="316"/>
      <c r="ID90" s="316"/>
      <c r="IE90" s="316"/>
      <c r="IF90" s="316"/>
      <c r="IG90" s="316"/>
      <c r="IH90" s="316"/>
      <c r="II90" s="316"/>
      <c r="IJ90" s="316"/>
      <c r="IK90" s="316"/>
      <c r="IL90" s="316"/>
      <c r="IM90" s="316"/>
      <c r="IN90" s="316"/>
      <c r="IO90" s="316"/>
      <c r="IP90" s="316"/>
      <c r="IQ90" s="316"/>
      <c r="IR90" s="316"/>
      <c r="IS90" s="316"/>
      <c r="IT90" s="316"/>
      <c r="IU90" s="316"/>
      <c r="IV90" s="316"/>
      <c r="IW90" s="316"/>
      <c r="IX90" s="316"/>
      <c r="IY90" s="316"/>
      <c r="IZ90" s="316"/>
      <c r="JA90" s="316"/>
      <c r="JB90" s="316"/>
      <c r="JC90" s="316"/>
      <c r="JD90" s="316"/>
      <c r="JE90" s="316"/>
      <c r="JF90" s="316"/>
      <c r="JG90" s="316"/>
      <c r="JH90" s="316"/>
      <c r="JI90" s="316"/>
      <c r="JJ90" s="316"/>
      <c r="JK90" s="316"/>
      <c r="JL90" s="316"/>
      <c r="JM90" s="316"/>
      <c r="JN90" s="316"/>
      <c r="JO90" s="316"/>
      <c r="JP90" s="316"/>
      <c r="JQ90" s="316"/>
      <c r="JR90" s="316"/>
      <c r="JS90" s="316"/>
      <c r="JT90" s="316"/>
      <c r="JU90" s="316"/>
      <c r="JV90" s="316"/>
      <c r="JW90" s="316"/>
      <c r="JX90" s="316"/>
      <c r="JY90" s="316"/>
      <c r="JZ90" s="316"/>
      <c r="KA90" s="316"/>
      <c r="KB90" s="316"/>
      <c r="KC90" s="316"/>
      <c r="KD90" s="316"/>
      <c r="KE90" s="316"/>
      <c r="KF90" s="316"/>
      <c r="KG90" s="316"/>
      <c r="KH90" s="316"/>
      <c r="KI90" s="316"/>
      <c r="KJ90" s="316"/>
      <c r="KK90" s="316"/>
      <c r="KL90" s="316"/>
      <c r="KM90" s="316"/>
      <c r="KN90" s="316"/>
      <c r="KO90" s="316"/>
      <c r="KP90" s="316"/>
      <c r="KQ90" s="316"/>
      <c r="KR90" s="316"/>
      <c r="KS90" s="316"/>
      <c r="KT90" s="316"/>
      <c r="KU90" s="316"/>
      <c r="KV90" s="316"/>
      <c r="KW90" s="316"/>
      <c r="KX90" s="316"/>
      <c r="KY90" s="316"/>
      <c r="KZ90" s="316"/>
      <c r="LA90" s="316"/>
      <c r="LB90" s="316"/>
      <c r="LC90" s="316"/>
      <c r="LD90" s="316"/>
      <c r="LE90" s="316"/>
      <c r="LF90" s="316"/>
      <c r="LG90" s="316"/>
      <c r="LH90" s="316"/>
      <c r="LI90" s="316"/>
    </row>
    <row r="91" spans="3:321">
      <c r="D91" s="72">
        <v>4161</v>
      </c>
      <c r="E91" s="76" t="s">
        <v>194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82">
        <v>73377.890000000014</v>
      </c>
      <c r="DW91" s="282">
        <v>287510.59999999998</v>
      </c>
      <c r="DX91" s="282">
        <v>1394593.96</v>
      </c>
      <c r="DY91" s="282">
        <v>207911.91</v>
      </c>
      <c r="DZ91" s="310">
        <v>67626.53</v>
      </c>
      <c r="EC91" s="320">
        <v>759145.46</v>
      </c>
      <c r="ED91" s="313"/>
      <c r="EE91" s="313"/>
      <c r="EF91" s="313"/>
      <c r="EG91" s="313"/>
      <c r="EH91" s="316"/>
      <c r="EI91" s="316"/>
      <c r="EJ91" s="316"/>
      <c r="EK91" s="316"/>
      <c r="EL91" s="316"/>
      <c r="EM91" s="316"/>
      <c r="EN91" s="316"/>
      <c r="EO91" s="316"/>
      <c r="EP91" s="316"/>
      <c r="EQ91" s="316"/>
      <c r="ER91" s="316"/>
      <c r="ES91" s="316"/>
      <c r="ET91" s="316"/>
      <c r="EU91" s="316"/>
      <c r="EV91" s="316"/>
      <c r="EW91" s="316"/>
      <c r="EX91" s="316"/>
      <c r="EY91" s="316"/>
      <c r="EZ91" s="316"/>
      <c r="FA91" s="316"/>
      <c r="FB91" s="316"/>
      <c r="FC91" s="316"/>
      <c r="FD91" s="316"/>
      <c r="FE91" s="316"/>
      <c r="FF91" s="316"/>
      <c r="FG91" s="316"/>
      <c r="FH91" s="316"/>
      <c r="FI91" s="316"/>
      <c r="FJ91" s="316"/>
      <c r="FK91" s="316"/>
      <c r="FL91" s="369"/>
      <c r="FM91" s="316"/>
      <c r="FN91" s="316"/>
      <c r="FO91" s="316"/>
      <c r="FP91" s="316"/>
      <c r="FQ91" s="316"/>
      <c r="FR91" s="316"/>
      <c r="FS91" s="316"/>
      <c r="FT91" s="316"/>
      <c r="FU91" s="316"/>
      <c r="FV91" s="316"/>
      <c r="FW91" s="316"/>
      <c r="FX91" s="316"/>
      <c r="FY91" s="316"/>
      <c r="FZ91" s="316"/>
      <c r="GA91" s="316"/>
      <c r="GB91" s="316"/>
      <c r="GC91" s="316"/>
      <c r="GD91" s="316"/>
      <c r="GF91" s="316"/>
      <c r="GG91" s="316"/>
      <c r="GH91" s="316"/>
      <c r="GI91" s="316"/>
      <c r="GJ91" s="316"/>
      <c r="GK91" s="316"/>
      <c r="GL91" s="316"/>
      <c r="GM91" s="316"/>
      <c r="GN91" s="316"/>
      <c r="GO91" s="316"/>
      <c r="GP91" s="316"/>
      <c r="GQ91" s="316"/>
      <c r="GR91" s="316"/>
      <c r="GS91" s="316"/>
      <c r="GT91" s="316"/>
      <c r="GU91" s="316"/>
      <c r="GV91" s="316"/>
      <c r="GW91" s="316"/>
      <c r="GX91" s="316"/>
      <c r="GY91" s="316"/>
      <c r="GZ91" s="316"/>
      <c r="HA91" s="316"/>
      <c r="HB91" s="316"/>
      <c r="HC91" s="316"/>
      <c r="HD91" s="316"/>
      <c r="HE91" s="316"/>
      <c r="HF91" s="316"/>
      <c r="HG91" s="316"/>
      <c r="HH91" s="316"/>
      <c r="HI91" s="316"/>
      <c r="HJ91" s="316"/>
      <c r="HK91" s="316"/>
      <c r="HL91" s="316"/>
      <c r="HM91" s="316"/>
      <c r="HN91" s="316"/>
      <c r="HO91" s="316"/>
      <c r="HP91" s="316"/>
      <c r="HQ91" s="316"/>
      <c r="HR91" s="316"/>
      <c r="HS91" s="316"/>
      <c r="HT91" s="316"/>
      <c r="HU91" s="316"/>
      <c r="HV91" s="316"/>
      <c r="HW91" s="316"/>
      <c r="HX91" s="316"/>
      <c r="HY91" s="316"/>
      <c r="HZ91" s="316"/>
      <c r="IA91" s="316"/>
      <c r="IB91" s="316"/>
      <c r="IC91" s="316"/>
      <c r="ID91" s="316"/>
      <c r="IE91" s="316"/>
      <c r="IF91" s="316"/>
      <c r="IG91" s="316"/>
      <c r="IH91" s="316"/>
      <c r="II91" s="316"/>
      <c r="IJ91" s="316"/>
      <c r="IK91" s="316"/>
      <c r="IL91" s="316"/>
      <c r="IM91" s="316"/>
      <c r="IN91" s="316"/>
      <c r="IO91" s="316"/>
      <c r="IP91" s="316"/>
      <c r="IQ91" s="316"/>
      <c r="IR91" s="316"/>
      <c r="IS91" s="316"/>
      <c r="IT91" s="316"/>
      <c r="IU91" s="316"/>
      <c r="IV91" s="316"/>
      <c r="IW91" s="316"/>
      <c r="IX91" s="316"/>
      <c r="IY91" s="316"/>
      <c r="IZ91" s="316"/>
      <c r="JA91" s="316"/>
      <c r="JB91" s="316"/>
      <c r="JC91" s="316"/>
      <c r="JD91" s="316"/>
      <c r="JE91" s="316"/>
      <c r="JF91" s="316"/>
      <c r="JG91" s="316"/>
      <c r="JH91" s="316"/>
      <c r="JI91" s="316"/>
      <c r="JJ91" s="316"/>
      <c r="JK91" s="316"/>
      <c r="JL91" s="316"/>
      <c r="JM91" s="316"/>
      <c r="JN91" s="316"/>
      <c r="JO91" s="316"/>
      <c r="JP91" s="316"/>
      <c r="JQ91" s="316"/>
      <c r="JR91" s="316"/>
      <c r="JS91" s="316"/>
      <c r="JT91" s="316"/>
      <c r="JU91" s="316"/>
      <c r="JV91" s="316"/>
      <c r="JW91" s="316"/>
      <c r="JX91" s="316"/>
      <c r="JY91" s="316"/>
      <c r="JZ91" s="316"/>
      <c r="KA91" s="316"/>
      <c r="KB91" s="316"/>
      <c r="KC91" s="316"/>
      <c r="KD91" s="316"/>
      <c r="KE91" s="316"/>
      <c r="KF91" s="316"/>
      <c r="KG91" s="316"/>
      <c r="KH91" s="316"/>
      <c r="KI91" s="316"/>
      <c r="KJ91" s="316"/>
      <c r="KK91" s="316"/>
      <c r="KL91" s="316"/>
      <c r="KM91" s="316"/>
      <c r="KN91" s="316"/>
      <c r="KO91" s="316"/>
      <c r="KP91" s="316"/>
      <c r="KQ91" s="316"/>
      <c r="KR91" s="316"/>
      <c r="KS91" s="316"/>
      <c r="KT91" s="316"/>
      <c r="KU91" s="316"/>
      <c r="KV91" s="316"/>
      <c r="KW91" s="316"/>
      <c r="KX91" s="316"/>
      <c r="KY91" s="316"/>
      <c r="KZ91" s="316"/>
      <c r="LA91" s="316"/>
      <c r="LB91" s="316"/>
      <c r="LC91" s="316"/>
      <c r="LD91" s="316"/>
      <c r="LE91" s="316"/>
      <c r="LF91" s="316"/>
      <c r="LG91" s="316"/>
      <c r="LH91" s="316"/>
      <c r="LI91" s="316"/>
    </row>
    <row r="92" spans="3:321">
      <c r="D92" s="72">
        <v>4162</v>
      </c>
      <c r="E92" s="76" t="s">
        <v>196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82">
        <v>3779798.13</v>
      </c>
      <c r="DW92" s="282">
        <v>635937.28000000003</v>
      </c>
      <c r="DX92" s="282">
        <v>21712938.809999999</v>
      </c>
      <c r="DY92" s="282">
        <v>16628312.609999999</v>
      </c>
      <c r="DZ92" s="310">
        <v>15920481.640000001</v>
      </c>
      <c r="EC92" s="320">
        <v>733774.07</v>
      </c>
      <c r="ED92" s="313"/>
      <c r="EE92" s="313"/>
      <c r="EF92" s="313"/>
      <c r="EG92" s="313"/>
      <c r="ET92" s="316"/>
      <c r="EU92" s="316"/>
      <c r="EV92" s="316"/>
      <c r="EW92" s="316"/>
      <c r="EX92" s="316"/>
      <c r="EY92" s="316"/>
      <c r="EZ92" s="316"/>
      <c r="FA92" s="316"/>
      <c r="FB92" s="316"/>
      <c r="FC92" s="316"/>
      <c r="FD92" s="316"/>
      <c r="FE92" s="316"/>
      <c r="FF92" s="316"/>
      <c r="FG92" s="316"/>
      <c r="FH92" s="316"/>
      <c r="FI92" s="316"/>
      <c r="FJ92" s="316"/>
      <c r="FK92" s="316"/>
      <c r="FL92" s="369"/>
      <c r="FM92" s="316"/>
      <c r="FN92" s="316"/>
      <c r="FO92" s="316"/>
      <c r="FP92" s="316"/>
      <c r="FQ92" s="316"/>
      <c r="FR92" s="316"/>
      <c r="FS92" s="316"/>
      <c r="FT92" s="316"/>
      <c r="FU92" s="316"/>
      <c r="FV92" s="316"/>
      <c r="FW92" s="316"/>
      <c r="FX92" s="316"/>
      <c r="FY92" s="316"/>
      <c r="FZ92" s="316"/>
      <c r="GA92" s="316"/>
      <c r="GB92" s="316"/>
      <c r="GC92" s="316"/>
      <c r="GD92" s="316"/>
      <c r="GF92" s="316"/>
      <c r="GG92" s="316"/>
      <c r="GH92" s="316"/>
      <c r="GI92" s="316"/>
      <c r="GJ92" s="316"/>
      <c r="GK92" s="316"/>
      <c r="GL92" s="316"/>
      <c r="GM92" s="316"/>
      <c r="GN92" s="316"/>
      <c r="GO92" s="316"/>
      <c r="GP92" s="316"/>
      <c r="GQ92" s="316"/>
      <c r="GR92" s="316"/>
      <c r="GS92" s="316"/>
      <c r="GT92" s="316"/>
      <c r="GU92" s="316"/>
      <c r="GV92" s="316"/>
      <c r="GW92" s="316"/>
      <c r="GX92" s="316"/>
      <c r="GY92" s="316"/>
      <c r="GZ92" s="316"/>
      <c r="HA92" s="316"/>
      <c r="HB92" s="316"/>
      <c r="HC92" s="316"/>
      <c r="HD92" s="316"/>
      <c r="HE92" s="316"/>
      <c r="HF92" s="316"/>
      <c r="HG92" s="316"/>
      <c r="HH92" s="316"/>
      <c r="HI92" s="316"/>
      <c r="HJ92" s="316"/>
      <c r="HK92" s="316"/>
      <c r="HL92" s="316"/>
      <c r="HM92" s="316"/>
      <c r="HN92" s="316"/>
      <c r="HO92" s="316"/>
      <c r="HP92" s="316"/>
      <c r="HQ92" s="316"/>
      <c r="HR92" s="316"/>
      <c r="HS92" s="316"/>
      <c r="HT92" s="316"/>
      <c r="HU92" s="316"/>
      <c r="HV92" s="316"/>
      <c r="HW92" s="316"/>
      <c r="HX92" s="316"/>
      <c r="HY92" s="316"/>
      <c r="HZ92" s="316"/>
      <c r="IA92" s="316"/>
      <c r="IB92" s="316"/>
      <c r="IC92" s="316"/>
      <c r="ID92" s="316"/>
      <c r="IE92" s="316"/>
      <c r="IF92" s="316"/>
      <c r="IG92" s="316"/>
      <c r="IH92" s="316"/>
      <c r="II92" s="316"/>
      <c r="IJ92" s="316"/>
      <c r="IK92" s="316"/>
      <c r="IL92" s="316"/>
      <c r="IM92" s="316"/>
      <c r="IN92" s="316"/>
      <c r="IO92" s="316"/>
      <c r="IP92" s="316"/>
      <c r="IQ92" s="316"/>
      <c r="IR92" s="316"/>
      <c r="IS92" s="316"/>
      <c r="IT92" s="316"/>
      <c r="IU92" s="316"/>
      <c r="IV92" s="316"/>
      <c r="IW92" s="316"/>
      <c r="IX92" s="316"/>
      <c r="IY92" s="316"/>
      <c r="IZ92" s="316"/>
      <c r="JA92" s="316"/>
      <c r="JB92" s="316"/>
      <c r="JC92" s="316"/>
      <c r="JD92" s="316"/>
      <c r="JE92" s="316"/>
      <c r="JF92" s="316"/>
      <c r="JG92" s="316"/>
      <c r="JH92" s="316"/>
      <c r="JI92" s="316"/>
      <c r="JJ92" s="316"/>
      <c r="JK92" s="316"/>
      <c r="JL92" s="316"/>
      <c r="JM92" s="316"/>
      <c r="JN92" s="316"/>
      <c r="JO92" s="316"/>
      <c r="JP92" s="316"/>
      <c r="JQ92" s="316"/>
      <c r="JR92" s="316"/>
      <c r="JS92" s="316"/>
      <c r="JT92" s="316"/>
      <c r="JU92" s="316"/>
      <c r="JV92" s="316"/>
      <c r="JW92" s="316"/>
      <c r="JX92" s="316"/>
      <c r="JY92" s="316"/>
      <c r="JZ92" s="316"/>
      <c r="KA92" s="316"/>
      <c r="KB92" s="316"/>
      <c r="KC92" s="316"/>
      <c r="KD92" s="316"/>
      <c r="KE92" s="316"/>
      <c r="KF92" s="316"/>
      <c r="KG92" s="316"/>
      <c r="KH92" s="316"/>
      <c r="KI92" s="316"/>
      <c r="KJ92" s="316"/>
      <c r="KK92" s="316"/>
      <c r="KL92" s="316"/>
      <c r="KM92" s="316"/>
      <c r="KN92" s="316"/>
      <c r="KO92" s="316"/>
      <c r="KP92" s="316"/>
      <c r="KQ92" s="316"/>
      <c r="KR92" s="316"/>
      <c r="KS92" s="316"/>
      <c r="KT92" s="316"/>
      <c r="KU92" s="316"/>
      <c r="KV92" s="316"/>
      <c r="KW92" s="316"/>
      <c r="KX92" s="316"/>
      <c r="KY92" s="316"/>
      <c r="KZ92" s="316"/>
      <c r="LA92" s="316"/>
      <c r="LB92" s="316"/>
      <c r="LC92" s="316"/>
      <c r="LD92" s="316"/>
      <c r="LE92" s="316"/>
      <c r="LF92" s="316"/>
      <c r="LG92" s="316"/>
      <c r="LH92" s="316"/>
      <c r="LI92" s="316"/>
    </row>
    <row r="93" spans="3:321">
      <c r="C93" s="72">
        <v>417</v>
      </c>
      <c r="D93" s="72">
        <v>417</v>
      </c>
      <c r="E93" s="76" t="s">
        <v>198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82">
        <v>732339.00999999978</v>
      </c>
      <c r="DW93" s="282">
        <v>864772.2</v>
      </c>
      <c r="DX93" s="282">
        <v>908359.28</v>
      </c>
      <c r="DY93" s="282">
        <v>644491.55000000005</v>
      </c>
      <c r="DZ93" s="310">
        <v>633916.04</v>
      </c>
      <c r="EA93" s="310">
        <v>547580.09</v>
      </c>
      <c r="EB93" s="313">
        <v>683009.06</v>
      </c>
      <c r="EC93" s="320">
        <v>712804.15</v>
      </c>
      <c r="ED93" s="313">
        <v>668129.85</v>
      </c>
      <c r="EE93" s="313">
        <v>606022.38</v>
      </c>
      <c r="EF93" s="313">
        <v>538062.98</v>
      </c>
      <c r="EG93" s="313">
        <v>1676542.74</v>
      </c>
      <c r="EH93" s="316">
        <v>576439.54</v>
      </c>
      <c r="EI93" s="316">
        <v>609518.68999999994</v>
      </c>
      <c r="EJ93" s="316">
        <v>647095.18000000005</v>
      </c>
      <c r="EK93" s="316">
        <v>737903.15</v>
      </c>
      <c r="EL93" s="316">
        <v>649640.18999999994</v>
      </c>
      <c r="EM93" s="316">
        <v>723692.29</v>
      </c>
      <c r="EN93" s="316">
        <v>744151.17</v>
      </c>
      <c r="EO93" s="316">
        <v>655865.84</v>
      </c>
      <c r="EP93" s="316">
        <v>680175.47</v>
      </c>
      <c r="EQ93" s="316">
        <v>802737.21</v>
      </c>
      <c r="ER93" s="316">
        <v>721286.02</v>
      </c>
      <c r="ES93" s="316">
        <v>1392442.62</v>
      </c>
      <c r="ET93" s="316">
        <v>175603.34</v>
      </c>
      <c r="EU93" s="316">
        <v>1124463.03</v>
      </c>
      <c r="EV93" s="316">
        <v>523950.18</v>
      </c>
      <c r="EW93" s="316">
        <v>641415.42000000004</v>
      </c>
      <c r="EX93" s="316">
        <v>933048.68</v>
      </c>
      <c r="EY93" s="316">
        <v>835746.88</v>
      </c>
      <c r="EZ93" s="316">
        <v>824828.88</v>
      </c>
      <c r="FA93" s="316">
        <v>555711.06999999995</v>
      </c>
      <c r="FB93" s="316">
        <v>949304.64</v>
      </c>
      <c r="FC93" s="316">
        <v>827176.94</v>
      </c>
      <c r="FD93" s="316">
        <v>584262.68000000005</v>
      </c>
      <c r="FE93" s="316">
        <v>2717616.81</v>
      </c>
      <c r="FF93" s="316">
        <v>218026.46</v>
      </c>
      <c r="FG93" s="316">
        <v>777233.65</v>
      </c>
      <c r="FH93" s="316">
        <v>800870.53</v>
      </c>
      <c r="FI93" s="316">
        <v>1119902.21</v>
      </c>
      <c r="FJ93" s="316">
        <v>986505.29</v>
      </c>
      <c r="FK93" s="316">
        <v>606326.98</v>
      </c>
      <c r="FL93" s="368">
        <v>1397044.86</v>
      </c>
      <c r="FM93" s="316">
        <v>824993.89</v>
      </c>
      <c r="FN93" s="316">
        <v>653814.94999999995</v>
      </c>
      <c r="FO93" s="316">
        <v>804750.67</v>
      </c>
      <c r="FP93" s="316">
        <v>559052.02</v>
      </c>
      <c r="FQ93" s="316">
        <v>2287205.65</v>
      </c>
      <c r="FR93" s="316">
        <v>616777.93000000005</v>
      </c>
      <c r="FS93" s="316">
        <v>930050.26</v>
      </c>
      <c r="FT93" s="316"/>
      <c r="FU93" s="316"/>
      <c r="FV93" s="316"/>
      <c r="FW93" s="316"/>
      <c r="FX93" s="316"/>
      <c r="FY93" s="316"/>
      <c r="FZ93" s="316"/>
      <c r="GA93" s="316"/>
      <c r="GB93" s="316"/>
      <c r="GC93" s="316"/>
      <c r="GD93" s="316"/>
      <c r="GF93" s="316"/>
      <c r="GG93" s="316"/>
      <c r="GH93" s="316"/>
      <c r="GI93" s="316"/>
      <c r="GJ93" s="316"/>
      <c r="GK93" s="316"/>
      <c r="GL93" s="316"/>
      <c r="GM93" s="316"/>
      <c r="GN93" s="316"/>
      <c r="GO93" s="316"/>
      <c r="GP93" s="316"/>
      <c r="GQ93" s="316"/>
      <c r="GR93" s="316"/>
      <c r="GS93" s="316"/>
      <c r="GT93" s="316"/>
      <c r="GU93" s="316"/>
      <c r="GV93" s="316"/>
      <c r="GW93" s="316"/>
      <c r="GX93" s="316"/>
      <c r="GY93" s="316"/>
      <c r="GZ93" s="316"/>
      <c r="HA93" s="316"/>
      <c r="HB93" s="316"/>
      <c r="HC93" s="316"/>
      <c r="HD93" s="316"/>
      <c r="HE93" s="316"/>
      <c r="HF93" s="316"/>
      <c r="HG93" s="316"/>
      <c r="HH93" s="316"/>
      <c r="HI93" s="316"/>
      <c r="HJ93" s="316"/>
      <c r="HK93" s="316"/>
      <c r="HL93" s="316"/>
      <c r="HM93" s="316"/>
      <c r="HN93" s="316"/>
      <c r="HO93" s="316"/>
      <c r="HP93" s="316"/>
      <c r="HQ93" s="316"/>
      <c r="HR93" s="316"/>
      <c r="HS93" s="316"/>
      <c r="HT93" s="316"/>
      <c r="HU93" s="316"/>
      <c r="HV93" s="316"/>
      <c r="HW93" s="316"/>
      <c r="HX93" s="316"/>
      <c r="HY93" s="316"/>
      <c r="HZ93" s="316"/>
      <c r="IA93" s="316"/>
      <c r="IB93" s="316"/>
      <c r="IC93" s="316"/>
      <c r="ID93" s="316"/>
      <c r="IE93" s="316"/>
      <c r="IF93" s="316"/>
      <c r="IG93" s="316"/>
      <c r="IH93" s="316"/>
      <c r="II93" s="316"/>
      <c r="IJ93" s="316"/>
      <c r="IK93" s="316"/>
      <c r="IL93" s="316"/>
      <c r="IM93" s="316"/>
      <c r="IN93" s="316"/>
      <c r="IO93" s="316"/>
      <c r="IP93" s="316"/>
      <c r="IQ93" s="316"/>
      <c r="IR93" s="316"/>
      <c r="IS93" s="316"/>
      <c r="IT93" s="316"/>
      <c r="IU93" s="316"/>
      <c r="IV93" s="316"/>
      <c r="IW93" s="316"/>
      <c r="IX93" s="316"/>
      <c r="IY93" s="316"/>
      <c r="IZ93" s="316"/>
      <c r="JA93" s="316"/>
      <c r="JB93" s="316"/>
      <c r="JC93" s="316"/>
      <c r="JD93" s="316"/>
      <c r="JE93" s="316"/>
      <c r="JF93" s="316"/>
      <c r="JG93" s="316"/>
      <c r="JH93" s="316"/>
      <c r="JI93" s="316"/>
      <c r="JJ93" s="316"/>
      <c r="JK93" s="316"/>
      <c r="JL93" s="316"/>
      <c r="JM93" s="316"/>
      <c r="JN93" s="316"/>
      <c r="JO93" s="316"/>
      <c r="JP93" s="316"/>
      <c r="JQ93" s="316"/>
      <c r="JR93" s="316"/>
      <c r="JS93" s="316"/>
      <c r="JT93" s="316"/>
      <c r="JU93" s="316"/>
      <c r="JV93" s="316"/>
      <c r="JW93" s="316"/>
      <c r="JX93" s="316"/>
      <c r="JY93" s="316"/>
      <c r="JZ93" s="316"/>
      <c r="KA93" s="316"/>
      <c r="KB93" s="316"/>
      <c r="KC93" s="316"/>
      <c r="KD93" s="316"/>
      <c r="KE93" s="316"/>
      <c r="KF93" s="316"/>
      <c r="KG93" s="316"/>
      <c r="KH93" s="316"/>
      <c r="KI93" s="316"/>
      <c r="KJ93" s="316"/>
      <c r="KK93" s="316"/>
      <c r="KL93" s="316"/>
      <c r="KM93" s="316"/>
      <c r="KN93" s="316"/>
      <c r="KO93" s="316"/>
      <c r="KP93" s="316"/>
      <c r="KQ93" s="316"/>
      <c r="KR93" s="316"/>
      <c r="KS93" s="316"/>
      <c r="KT93" s="316"/>
      <c r="KU93" s="316"/>
      <c r="KV93" s="316"/>
      <c r="KW93" s="316"/>
      <c r="KX93" s="316"/>
      <c r="KY93" s="316"/>
      <c r="KZ93" s="316"/>
      <c r="LA93" s="316"/>
      <c r="LB93" s="316"/>
      <c r="LC93" s="316"/>
      <c r="LD93" s="316"/>
      <c r="LE93" s="316"/>
      <c r="LF93" s="316"/>
      <c r="LG93" s="316"/>
      <c r="LH93" s="316"/>
      <c r="LI93" s="316"/>
    </row>
    <row r="94" spans="3:321">
      <c r="D94" s="72">
        <v>4171</v>
      </c>
      <c r="E94" s="76" t="s">
        <v>200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82">
        <v>716401.68999999983</v>
      </c>
      <c r="DW94" s="282">
        <v>841014.30999999994</v>
      </c>
      <c r="DX94" s="282">
        <v>836284.17999999993</v>
      </c>
      <c r="DY94" s="282">
        <v>621743.63000000012</v>
      </c>
      <c r="DZ94" s="310">
        <v>588196.75</v>
      </c>
      <c r="EC94" s="313"/>
      <c r="ED94" s="313"/>
      <c r="EE94" s="313"/>
      <c r="EF94" s="313"/>
      <c r="EG94" s="313"/>
      <c r="EH94" s="316"/>
      <c r="EI94" s="316"/>
      <c r="EJ94" s="316"/>
      <c r="EK94" s="316"/>
      <c r="EL94" s="316"/>
      <c r="EM94" s="316"/>
      <c r="EN94" s="316"/>
      <c r="EO94" s="316"/>
      <c r="EP94" s="316"/>
      <c r="EQ94" s="316"/>
      <c r="ER94" s="316"/>
      <c r="ES94" s="316"/>
      <c r="ET94" s="316"/>
      <c r="EU94" s="316"/>
      <c r="EV94" s="316"/>
      <c r="EW94" s="316"/>
      <c r="EX94" s="316"/>
      <c r="EY94" s="316"/>
      <c r="EZ94" s="316"/>
      <c r="FA94" s="316"/>
      <c r="FB94" s="316"/>
      <c r="FC94" s="316"/>
      <c r="FD94" s="316"/>
      <c r="FE94" s="316"/>
      <c r="FF94" s="316"/>
      <c r="FG94" s="316"/>
      <c r="FH94" s="316"/>
      <c r="FI94" s="316"/>
      <c r="FJ94" s="316"/>
      <c r="FK94" s="316"/>
      <c r="FL94" s="369"/>
      <c r="FM94" s="316"/>
      <c r="FN94" s="316"/>
      <c r="FO94" s="316"/>
      <c r="FP94" s="316"/>
      <c r="FQ94" s="316"/>
      <c r="FR94" s="316"/>
      <c r="FS94" s="316"/>
      <c r="FT94" s="316"/>
      <c r="FU94" s="316"/>
      <c r="FV94" s="316"/>
      <c r="FW94" s="316"/>
      <c r="FX94" s="316"/>
      <c r="FY94" s="316"/>
      <c r="FZ94" s="316"/>
      <c r="GA94" s="316"/>
      <c r="GB94" s="316"/>
      <c r="GC94" s="316"/>
      <c r="GD94" s="316"/>
      <c r="GF94" s="316"/>
      <c r="GG94" s="316"/>
      <c r="GH94" s="316"/>
      <c r="GI94" s="316"/>
      <c r="GJ94" s="316"/>
      <c r="GK94" s="316"/>
      <c r="GL94" s="316"/>
      <c r="GM94" s="316"/>
      <c r="GN94" s="316"/>
      <c r="GO94" s="316"/>
      <c r="GP94" s="316"/>
      <c r="GQ94" s="316"/>
      <c r="GR94" s="316"/>
      <c r="GS94" s="316"/>
      <c r="GT94" s="316"/>
      <c r="GU94" s="316"/>
      <c r="GV94" s="316"/>
      <c r="GW94" s="316"/>
      <c r="GX94" s="316"/>
      <c r="GY94" s="316"/>
      <c r="GZ94" s="316"/>
      <c r="HA94" s="316"/>
      <c r="HB94" s="316"/>
      <c r="HC94" s="316"/>
      <c r="HD94" s="316"/>
      <c r="HE94" s="316"/>
      <c r="HF94" s="316"/>
      <c r="HG94" s="316"/>
      <c r="HH94" s="316"/>
      <c r="HI94" s="316"/>
      <c r="HJ94" s="316"/>
      <c r="HK94" s="316"/>
      <c r="HL94" s="316"/>
      <c r="HM94" s="316"/>
      <c r="HN94" s="316"/>
      <c r="HO94" s="316"/>
      <c r="HP94" s="316"/>
      <c r="HQ94" s="316"/>
      <c r="HR94" s="316"/>
      <c r="HS94" s="316"/>
      <c r="HT94" s="316"/>
      <c r="HU94" s="316"/>
      <c r="HV94" s="316"/>
      <c r="HW94" s="316"/>
      <c r="HX94" s="316"/>
      <c r="HY94" s="316"/>
      <c r="HZ94" s="316"/>
      <c r="IA94" s="316"/>
      <c r="IB94" s="316"/>
      <c r="IC94" s="316"/>
      <c r="ID94" s="316"/>
      <c r="IE94" s="316"/>
      <c r="IF94" s="316"/>
      <c r="IG94" s="316"/>
      <c r="IH94" s="316"/>
      <c r="II94" s="316"/>
      <c r="IJ94" s="316"/>
      <c r="IK94" s="316"/>
      <c r="IL94" s="316"/>
      <c r="IM94" s="316"/>
      <c r="IN94" s="316"/>
      <c r="IO94" s="316"/>
      <c r="IP94" s="316"/>
      <c r="IQ94" s="316"/>
      <c r="IR94" s="316"/>
      <c r="IS94" s="316"/>
      <c r="IT94" s="316"/>
      <c r="IU94" s="316"/>
      <c r="IV94" s="316"/>
      <c r="IW94" s="316"/>
      <c r="IX94" s="316"/>
      <c r="IY94" s="316"/>
      <c r="IZ94" s="316"/>
      <c r="JA94" s="316"/>
      <c r="JB94" s="316"/>
      <c r="JC94" s="316"/>
      <c r="JD94" s="316"/>
      <c r="JE94" s="316"/>
      <c r="JF94" s="316"/>
      <c r="JG94" s="316"/>
      <c r="JH94" s="316"/>
      <c r="JI94" s="316"/>
      <c r="JJ94" s="316"/>
      <c r="JK94" s="316"/>
      <c r="JL94" s="316"/>
      <c r="JM94" s="316"/>
      <c r="JN94" s="316"/>
      <c r="JO94" s="316"/>
      <c r="JP94" s="316"/>
      <c r="JQ94" s="316"/>
      <c r="JR94" s="316"/>
      <c r="JS94" s="316"/>
      <c r="JT94" s="316"/>
      <c r="JU94" s="316"/>
      <c r="JV94" s="316"/>
      <c r="JW94" s="316"/>
      <c r="JX94" s="316"/>
      <c r="JY94" s="316"/>
      <c r="JZ94" s="316"/>
      <c r="KA94" s="316"/>
      <c r="KB94" s="316"/>
      <c r="KC94" s="316"/>
      <c r="KD94" s="316"/>
      <c r="KE94" s="316"/>
      <c r="KF94" s="316"/>
      <c r="KG94" s="316"/>
      <c r="KH94" s="316"/>
      <c r="KI94" s="316"/>
      <c r="KJ94" s="316"/>
      <c r="KK94" s="316"/>
      <c r="KL94" s="316"/>
      <c r="KM94" s="316"/>
      <c r="KN94" s="316"/>
      <c r="KO94" s="316"/>
      <c r="KP94" s="316"/>
      <c r="KQ94" s="316"/>
      <c r="KR94" s="316"/>
      <c r="KS94" s="316"/>
      <c r="KT94" s="316"/>
      <c r="KU94" s="316"/>
      <c r="KV94" s="316"/>
      <c r="KW94" s="316"/>
      <c r="KX94" s="316"/>
      <c r="KY94" s="316"/>
      <c r="KZ94" s="316"/>
      <c r="LA94" s="316"/>
      <c r="LB94" s="316"/>
      <c r="LC94" s="316"/>
      <c r="LD94" s="316"/>
      <c r="LE94" s="316"/>
      <c r="LF94" s="316"/>
      <c r="LG94" s="316"/>
      <c r="LH94" s="316"/>
      <c r="LI94" s="316"/>
    </row>
    <row r="95" spans="3:321">
      <c r="D95" s="72">
        <v>4172</v>
      </c>
      <c r="E95" s="76" t="s">
        <v>202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82">
        <v>15937.32</v>
      </c>
      <c r="DW95" s="282">
        <v>22584.29</v>
      </c>
      <c r="DX95" s="282">
        <v>71626.299999999988</v>
      </c>
      <c r="DY95" s="282">
        <v>21930.720000000001</v>
      </c>
      <c r="DZ95" s="310">
        <v>44173.69</v>
      </c>
      <c r="EC95" s="313"/>
      <c r="ED95" s="313"/>
      <c r="EE95" s="313"/>
      <c r="EF95" s="313"/>
      <c r="EG95" s="313"/>
      <c r="EH95" s="316"/>
      <c r="EI95" s="316"/>
      <c r="EJ95" s="316"/>
      <c r="EK95" s="316"/>
      <c r="EL95" s="316"/>
      <c r="EM95" s="316"/>
      <c r="EN95" s="316"/>
      <c r="EO95" s="316"/>
      <c r="EP95" s="316"/>
      <c r="EQ95" s="316"/>
      <c r="ER95" s="316"/>
      <c r="ES95" s="316"/>
      <c r="ET95" s="316"/>
      <c r="EU95" s="316"/>
      <c r="EV95" s="316"/>
      <c r="EW95" s="316"/>
      <c r="EX95" s="316"/>
      <c r="EY95" s="316"/>
      <c r="EZ95" s="316"/>
      <c r="FA95" s="316"/>
      <c r="FB95" s="316"/>
      <c r="FC95" s="316"/>
      <c r="FD95" s="316"/>
      <c r="FE95" s="316"/>
      <c r="FF95" s="316"/>
      <c r="FG95" s="316"/>
      <c r="FH95" s="316"/>
      <c r="FI95" s="316"/>
      <c r="FJ95" s="316"/>
      <c r="FK95" s="316"/>
      <c r="FL95" s="369"/>
      <c r="FM95" s="316"/>
      <c r="FN95" s="316"/>
      <c r="FO95" s="316"/>
      <c r="FP95" s="316"/>
      <c r="FQ95" s="316"/>
      <c r="FR95" s="316"/>
      <c r="FS95" s="316"/>
      <c r="FT95" s="316"/>
      <c r="FU95" s="316"/>
      <c r="FV95" s="316"/>
      <c r="FW95" s="316"/>
      <c r="FX95" s="316"/>
      <c r="FY95" s="316"/>
      <c r="FZ95" s="316"/>
      <c r="GA95" s="316"/>
      <c r="GB95" s="316"/>
      <c r="GC95" s="316"/>
      <c r="GD95" s="316"/>
      <c r="GF95" s="316"/>
      <c r="GG95" s="316"/>
      <c r="GH95" s="316"/>
      <c r="GI95" s="316"/>
      <c r="GJ95" s="316"/>
      <c r="GK95" s="316"/>
      <c r="GL95" s="316"/>
      <c r="GM95" s="316"/>
      <c r="GN95" s="316"/>
      <c r="GO95" s="316"/>
      <c r="GP95" s="316"/>
      <c r="GQ95" s="316"/>
      <c r="GR95" s="316"/>
      <c r="GS95" s="316"/>
      <c r="GT95" s="316"/>
      <c r="GU95" s="316"/>
      <c r="GV95" s="316"/>
      <c r="GW95" s="316"/>
      <c r="GX95" s="316"/>
      <c r="GY95" s="316"/>
      <c r="GZ95" s="316"/>
      <c r="HA95" s="316"/>
      <c r="HB95" s="316"/>
      <c r="HC95" s="316"/>
      <c r="HD95" s="316"/>
      <c r="HE95" s="316"/>
      <c r="HF95" s="316"/>
      <c r="HG95" s="316"/>
      <c r="HH95" s="316"/>
      <c r="HI95" s="316"/>
      <c r="HJ95" s="316"/>
      <c r="HK95" s="316"/>
      <c r="HL95" s="316"/>
      <c r="HM95" s="316"/>
      <c r="HN95" s="316"/>
      <c r="HO95" s="316"/>
      <c r="HP95" s="316"/>
      <c r="HQ95" s="316"/>
      <c r="HR95" s="316"/>
      <c r="HS95" s="316"/>
      <c r="HT95" s="316"/>
      <c r="HU95" s="316"/>
      <c r="HV95" s="316"/>
      <c r="HW95" s="316"/>
      <c r="HX95" s="316"/>
      <c r="HY95" s="316"/>
      <c r="HZ95" s="316"/>
      <c r="IA95" s="316"/>
      <c r="IB95" s="316"/>
      <c r="IC95" s="316"/>
      <c r="ID95" s="316"/>
      <c r="IE95" s="316"/>
      <c r="IF95" s="316"/>
      <c r="IG95" s="316"/>
      <c r="IH95" s="316"/>
      <c r="II95" s="316"/>
      <c r="IJ95" s="316"/>
      <c r="IK95" s="316"/>
      <c r="IL95" s="316"/>
      <c r="IM95" s="316"/>
      <c r="IN95" s="316"/>
      <c r="IO95" s="316"/>
      <c r="IP95" s="316"/>
      <c r="IQ95" s="316"/>
      <c r="IR95" s="316"/>
      <c r="IS95" s="316"/>
      <c r="IT95" s="316"/>
      <c r="IU95" s="316"/>
      <c r="IV95" s="316"/>
      <c r="IW95" s="316"/>
      <c r="IX95" s="316"/>
      <c r="IY95" s="316"/>
      <c r="IZ95" s="316"/>
      <c r="JA95" s="316"/>
      <c r="JB95" s="316"/>
      <c r="JC95" s="316"/>
      <c r="JD95" s="316"/>
      <c r="JE95" s="316"/>
      <c r="JF95" s="316"/>
      <c r="JG95" s="316"/>
      <c r="JH95" s="316"/>
      <c r="JI95" s="316"/>
      <c r="JJ95" s="316"/>
      <c r="JK95" s="316"/>
      <c r="JL95" s="316"/>
      <c r="JM95" s="316"/>
      <c r="JN95" s="316"/>
      <c r="JO95" s="316"/>
      <c r="JP95" s="316"/>
      <c r="JQ95" s="316"/>
      <c r="JR95" s="316"/>
      <c r="JS95" s="316"/>
      <c r="JT95" s="316"/>
      <c r="JU95" s="316"/>
      <c r="JV95" s="316"/>
      <c r="JW95" s="316"/>
      <c r="JX95" s="316"/>
      <c r="JY95" s="316"/>
      <c r="JZ95" s="316"/>
      <c r="KA95" s="316"/>
      <c r="KB95" s="316"/>
      <c r="KC95" s="316"/>
      <c r="KD95" s="316"/>
      <c r="KE95" s="316"/>
      <c r="KF95" s="316"/>
      <c r="KG95" s="316"/>
      <c r="KH95" s="316"/>
      <c r="KI95" s="316"/>
      <c r="KJ95" s="316"/>
      <c r="KK95" s="316"/>
      <c r="KL95" s="316"/>
      <c r="KM95" s="316"/>
      <c r="KN95" s="316"/>
      <c r="KO95" s="316"/>
      <c r="KP95" s="316"/>
      <c r="KQ95" s="316"/>
      <c r="KR95" s="316"/>
      <c r="KS95" s="316"/>
      <c r="KT95" s="316"/>
      <c r="KU95" s="316"/>
      <c r="KV95" s="316"/>
      <c r="KW95" s="316"/>
      <c r="KX95" s="316"/>
      <c r="KY95" s="316"/>
      <c r="KZ95" s="316"/>
      <c r="LA95" s="316"/>
      <c r="LB95" s="316"/>
      <c r="LC95" s="316"/>
      <c r="LD95" s="316"/>
      <c r="LE95" s="316"/>
      <c r="LF95" s="316"/>
      <c r="LG95" s="316"/>
      <c r="LH95" s="316"/>
      <c r="LI95" s="316"/>
    </row>
    <row r="96" spans="3:321">
      <c r="D96" s="72">
        <v>4173</v>
      </c>
      <c r="E96" s="76" t="s">
        <v>204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82">
        <v>0</v>
      </c>
      <c r="DW96" s="282">
        <v>1173.6000000000001</v>
      </c>
      <c r="DX96" s="282">
        <v>448.8</v>
      </c>
      <c r="DY96" s="282">
        <v>817.2</v>
      </c>
      <c r="DZ96" s="310">
        <v>1545.6</v>
      </c>
      <c r="EC96" s="313"/>
      <c r="ED96" s="313"/>
      <c r="EE96" s="313"/>
      <c r="EF96" s="313"/>
      <c r="EG96" s="313"/>
      <c r="ET96" s="316"/>
      <c r="EU96" s="316"/>
      <c r="EV96" s="316"/>
      <c r="EW96" s="316"/>
      <c r="EX96" s="316"/>
      <c r="EY96" s="316"/>
      <c r="EZ96" s="316"/>
      <c r="FA96" s="316"/>
      <c r="FB96" s="316"/>
      <c r="FC96" s="316"/>
      <c r="FD96" s="316"/>
      <c r="FE96" s="316"/>
      <c r="FF96" s="316"/>
      <c r="FG96" s="316"/>
      <c r="FH96" s="316"/>
      <c r="FI96" s="316"/>
      <c r="FJ96" s="316"/>
      <c r="FK96" s="316"/>
      <c r="FL96" s="369"/>
      <c r="FM96" s="316"/>
      <c r="FN96" s="316"/>
      <c r="FO96" s="316"/>
      <c r="FP96" s="316"/>
      <c r="FQ96" s="316"/>
      <c r="FR96" s="316"/>
      <c r="FS96" s="316"/>
      <c r="FT96" s="316"/>
      <c r="FU96" s="316"/>
      <c r="FV96" s="316"/>
      <c r="FW96" s="316"/>
      <c r="FX96" s="316"/>
      <c r="FY96" s="316"/>
      <c r="FZ96" s="316"/>
      <c r="GA96" s="316"/>
      <c r="GB96" s="316"/>
      <c r="GC96" s="316"/>
      <c r="GD96" s="316"/>
      <c r="GF96" s="316"/>
      <c r="GG96" s="316"/>
      <c r="GH96" s="316"/>
      <c r="GI96" s="316"/>
      <c r="GJ96" s="316"/>
      <c r="GK96" s="316"/>
      <c r="GL96" s="316"/>
      <c r="GM96" s="316"/>
      <c r="GN96" s="316"/>
      <c r="GO96" s="316"/>
      <c r="GP96" s="316"/>
      <c r="GQ96" s="316"/>
      <c r="GR96" s="316"/>
      <c r="GS96" s="316"/>
      <c r="GT96" s="316"/>
      <c r="GU96" s="316"/>
      <c r="GV96" s="316"/>
      <c r="GW96" s="316"/>
      <c r="GX96" s="316"/>
      <c r="GY96" s="316"/>
      <c r="GZ96" s="316"/>
      <c r="HA96" s="316"/>
      <c r="HB96" s="316"/>
      <c r="HC96" s="316"/>
      <c r="HD96" s="316"/>
      <c r="HE96" s="316"/>
      <c r="HF96" s="316"/>
      <c r="HG96" s="316"/>
      <c r="HH96" s="316"/>
      <c r="HI96" s="316"/>
      <c r="HJ96" s="316"/>
      <c r="HK96" s="316"/>
      <c r="HL96" s="316"/>
      <c r="HM96" s="316"/>
      <c r="HN96" s="316"/>
      <c r="HO96" s="316"/>
      <c r="HP96" s="316"/>
      <c r="HQ96" s="316"/>
      <c r="HR96" s="316"/>
      <c r="HS96" s="316"/>
      <c r="HT96" s="316"/>
      <c r="HU96" s="316"/>
      <c r="HV96" s="316"/>
      <c r="HW96" s="316"/>
      <c r="HX96" s="316"/>
      <c r="HY96" s="316"/>
      <c r="HZ96" s="316"/>
      <c r="IA96" s="316"/>
      <c r="IB96" s="316"/>
      <c r="IC96" s="316"/>
      <c r="ID96" s="316"/>
      <c r="IE96" s="316"/>
      <c r="IF96" s="316"/>
      <c r="IG96" s="316"/>
      <c r="IH96" s="316"/>
      <c r="II96" s="316"/>
      <c r="IJ96" s="316"/>
      <c r="IK96" s="316"/>
      <c r="IL96" s="316"/>
      <c r="IM96" s="316"/>
      <c r="IN96" s="316"/>
      <c r="IO96" s="316"/>
      <c r="IP96" s="316"/>
      <c r="IQ96" s="316"/>
      <c r="IR96" s="316"/>
      <c r="IS96" s="316"/>
      <c r="IT96" s="316"/>
      <c r="IU96" s="316"/>
      <c r="IV96" s="316"/>
      <c r="IW96" s="316"/>
      <c r="IX96" s="316"/>
      <c r="IY96" s="316"/>
      <c r="IZ96" s="316"/>
      <c r="JA96" s="316"/>
      <c r="JB96" s="316"/>
      <c r="JC96" s="316"/>
      <c r="JD96" s="316"/>
      <c r="JE96" s="316"/>
      <c r="JF96" s="316"/>
      <c r="JG96" s="316"/>
      <c r="JH96" s="316"/>
      <c r="JI96" s="316"/>
      <c r="JJ96" s="316"/>
      <c r="JK96" s="316"/>
      <c r="JL96" s="316"/>
      <c r="JM96" s="316"/>
      <c r="JN96" s="316"/>
      <c r="JO96" s="316"/>
      <c r="JP96" s="316"/>
      <c r="JQ96" s="316"/>
      <c r="JR96" s="316"/>
      <c r="JS96" s="316"/>
      <c r="JT96" s="316"/>
      <c r="JU96" s="316"/>
      <c r="JV96" s="316"/>
      <c r="JW96" s="316"/>
      <c r="JX96" s="316"/>
      <c r="JY96" s="316"/>
      <c r="JZ96" s="316"/>
      <c r="KA96" s="316"/>
      <c r="KB96" s="316"/>
      <c r="KC96" s="316"/>
      <c r="KD96" s="316"/>
      <c r="KE96" s="316"/>
      <c r="KF96" s="316"/>
      <c r="KG96" s="316"/>
      <c r="KH96" s="316"/>
      <c r="KI96" s="316"/>
      <c r="KJ96" s="316"/>
      <c r="KK96" s="316"/>
      <c r="KL96" s="316"/>
      <c r="KM96" s="316"/>
      <c r="KN96" s="316"/>
      <c r="KO96" s="316"/>
      <c r="KP96" s="316"/>
      <c r="KQ96" s="316"/>
      <c r="KR96" s="316"/>
      <c r="KS96" s="316"/>
      <c r="KT96" s="316"/>
      <c r="KU96" s="316"/>
      <c r="KV96" s="316"/>
      <c r="KW96" s="316"/>
      <c r="KX96" s="316"/>
      <c r="KY96" s="316"/>
      <c r="KZ96" s="316"/>
      <c r="LA96" s="316"/>
      <c r="LB96" s="316"/>
      <c r="LC96" s="316"/>
      <c r="LD96" s="316"/>
      <c r="LE96" s="316"/>
      <c r="LF96" s="316"/>
      <c r="LG96" s="316"/>
      <c r="LH96" s="316"/>
      <c r="LI96" s="316"/>
    </row>
    <row r="97" spans="2:321">
      <c r="C97" s="72">
        <v>418</v>
      </c>
      <c r="D97" s="72">
        <v>418</v>
      </c>
      <c r="E97" s="76" t="s">
        <v>206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82">
        <v>10079.34</v>
      </c>
      <c r="DW97" s="282">
        <v>643210.05999999982</v>
      </c>
      <c r="DX97" s="282">
        <v>2357652.9900000002</v>
      </c>
      <c r="DY97" s="282">
        <v>1200641.0900000001</v>
      </c>
      <c r="DZ97" s="310">
        <v>2439014.4700000002</v>
      </c>
      <c r="EA97" s="310">
        <v>164335.99</v>
      </c>
      <c r="EB97" s="313">
        <v>1051165.42</v>
      </c>
      <c r="EC97" s="320">
        <v>526120.15</v>
      </c>
      <c r="ED97" s="313">
        <v>3410704.75</v>
      </c>
      <c r="EE97" s="313">
        <v>1866021.33</v>
      </c>
      <c r="EF97" s="313">
        <v>2935296.45</v>
      </c>
      <c r="EG97" s="313">
        <v>10516579.09</v>
      </c>
      <c r="EH97" s="316">
        <v>1010</v>
      </c>
      <c r="EI97" s="316">
        <v>437077.96</v>
      </c>
      <c r="EJ97" s="316">
        <v>2564740.2200000002</v>
      </c>
      <c r="EK97" s="316">
        <v>735427.01</v>
      </c>
      <c r="EL97" s="316">
        <v>700208.25</v>
      </c>
      <c r="EM97" s="316">
        <v>1456109.61</v>
      </c>
      <c r="EN97" s="316">
        <v>1493000.87</v>
      </c>
      <c r="EO97" s="316">
        <v>2964968.57</v>
      </c>
      <c r="EP97" s="316">
        <v>3824679.63</v>
      </c>
      <c r="EQ97" s="316">
        <v>2388415.48</v>
      </c>
      <c r="ER97" s="316">
        <v>3022483.62</v>
      </c>
      <c r="ES97" s="316">
        <v>8215705.0499999998</v>
      </c>
      <c r="ET97" s="316">
        <v>31033.66</v>
      </c>
      <c r="EU97" s="316">
        <v>2281116.2599999998</v>
      </c>
      <c r="EV97" s="316">
        <v>3600137.18</v>
      </c>
      <c r="EW97" s="316">
        <v>1218773.67</v>
      </c>
      <c r="EX97" s="316">
        <v>1488510.36</v>
      </c>
      <c r="EY97" s="316">
        <v>2469572.83</v>
      </c>
      <c r="EZ97" s="316">
        <v>1172428.94</v>
      </c>
      <c r="FA97" s="316">
        <v>2244079.69</v>
      </c>
      <c r="FB97" s="316">
        <v>3480196.8</v>
      </c>
      <c r="FC97" s="316">
        <v>3547724.18</v>
      </c>
      <c r="FD97" s="316">
        <v>2265915.5499999998</v>
      </c>
      <c r="FE97" s="316">
        <v>6761395.8499999996</v>
      </c>
      <c r="FF97" s="316">
        <v>99006.6</v>
      </c>
      <c r="FG97" s="316">
        <v>1819632.21</v>
      </c>
      <c r="FH97" s="316">
        <v>3556257.45</v>
      </c>
      <c r="FI97" s="316">
        <v>1298353.71</v>
      </c>
      <c r="FJ97" s="316">
        <v>2194236.0299999998</v>
      </c>
      <c r="FK97" s="316">
        <v>1487101.06</v>
      </c>
      <c r="FL97" s="368">
        <v>3695060.6</v>
      </c>
      <c r="FM97" s="316">
        <v>1069449</v>
      </c>
      <c r="FN97" s="316">
        <v>3742161.66</v>
      </c>
      <c r="FO97" s="316">
        <v>4843530.18</v>
      </c>
      <c r="FP97" s="316">
        <v>3109078.63</v>
      </c>
      <c r="FQ97" s="316">
        <v>7625878.5099999998</v>
      </c>
      <c r="FR97" s="316">
        <v>186907.92</v>
      </c>
      <c r="FS97" s="316">
        <v>1211715.27</v>
      </c>
      <c r="FT97" s="316"/>
      <c r="FU97" s="316"/>
      <c r="FV97" s="316"/>
      <c r="FW97" s="316"/>
      <c r="FX97" s="316"/>
      <c r="FY97" s="316"/>
      <c r="FZ97" s="316"/>
      <c r="GA97" s="316"/>
      <c r="GB97" s="316"/>
      <c r="GC97" s="316"/>
      <c r="GD97" s="316"/>
      <c r="GF97" s="316"/>
      <c r="GG97" s="316"/>
      <c r="GH97" s="316"/>
      <c r="GI97" s="316"/>
      <c r="GJ97" s="316"/>
      <c r="GK97" s="316"/>
      <c r="GL97" s="316"/>
      <c r="GM97" s="316"/>
      <c r="GN97" s="316"/>
      <c r="GO97" s="316"/>
      <c r="GP97" s="316"/>
      <c r="GQ97" s="316"/>
      <c r="GR97" s="316"/>
      <c r="GS97" s="316"/>
      <c r="GT97" s="316"/>
      <c r="GU97" s="316"/>
      <c r="GV97" s="316"/>
      <c r="GW97" s="316"/>
      <c r="GX97" s="316"/>
      <c r="GY97" s="316"/>
      <c r="GZ97" s="316"/>
      <c r="HA97" s="316"/>
      <c r="HB97" s="316"/>
      <c r="HC97" s="316"/>
      <c r="HD97" s="316"/>
      <c r="HE97" s="316"/>
      <c r="HF97" s="316"/>
      <c r="HG97" s="316"/>
      <c r="HH97" s="316"/>
      <c r="HI97" s="316"/>
      <c r="HJ97" s="316"/>
      <c r="HK97" s="316"/>
      <c r="HL97" s="316"/>
      <c r="HM97" s="316"/>
      <c r="HN97" s="316"/>
      <c r="HO97" s="316"/>
      <c r="HP97" s="316"/>
      <c r="HQ97" s="316"/>
      <c r="HR97" s="316"/>
      <c r="HS97" s="316"/>
      <c r="HT97" s="316"/>
      <c r="HU97" s="316"/>
      <c r="HV97" s="316"/>
      <c r="HW97" s="316"/>
      <c r="HX97" s="316"/>
      <c r="HY97" s="316"/>
      <c r="HZ97" s="316"/>
      <c r="IA97" s="316"/>
      <c r="IB97" s="316"/>
      <c r="IC97" s="316"/>
      <c r="ID97" s="316"/>
      <c r="IE97" s="316"/>
      <c r="IF97" s="316"/>
      <c r="IG97" s="316"/>
      <c r="IH97" s="316"/>
      <c r="II97" s="316"/>
      <c r="IJ97" s="316"/>
      <c r="IK97" s="316"/>
      <c r="IL97" s="316"/>
      <c r="IM97" s="316"/>
      <c r="IN97" s="316"/>
      <c r="IO97" s="316"/>
      <c r="IP97" s="316"/>
      <c r="IQ97" s="316"/>
      <c r="IR97" s="316"/>
      <c r="IS97" s="316"/>
      <c r="IT97" s="316"/>
      <c r="IU97" s="316"/>
      <c r="IV97" s="316"/>
      <c r="IW97" s="316"/>
      <c r="IX97" s="316"/>
      <c r="IY97" s="316"/>
      <c r="IZ97" s="316"/>
      <c r="JA97" s="316"/>
      <c r="JB97" s="316"/>
      <c r="JC97" s="316"/>
      <c r="JD97" s="316"/>
      <c r="JE97" s="316"/>
      <c r="JF97" s="316"/>
      <c r="JG97" s="316"/>
      <c r="JH97" s="316"/>
      <c r="JI97" s="316"/>
      <c r="JJ97" s="316"/>
      <c r="JK97" s="316"/>
      <c r="JL97" s="316"/>
      <c r="JM97" s="316"/>
      <c r="JN97" s="316"/>
      <c r="JO97" s="316"/>
      <c r="JP97" s="316"/>
      <c r="JQ97" s="316"/>
      <c r="JR97" s="316"/>
      <c r="JS97" s="316"/>
      <c r="JT97" s="316"/>
      <c r="JU97" s="316"/>
      <c r="JV97" s="316"/>
      <c r="JW97" s="316"/>
      <c r="JX97" s="316"/>
      <c r="JY97" s="316"/>
      <c r="JZ97" s="316"/>
      <c r="KA97" s="316"/>
      <c r="KB97" s="316"/>
      <c r="KC97" s="316"/>
      <c r="KD97" s="316"/>
      <c r="KE97" s="316"/>
      <c r="KF97" s="316"/>
      <c r="KG97" s="316"/>
      <c r="KH97" s="316"/>
      <c r="KI97" s="316"/>
      <c r="KJ97" s="316"/>
      <c r="KK97" s="316"/>
      <c r="KL97" s="316"/>
      <c r="KM97" s="316"/>
      <c r="KN97" s="316"/>
      <c r="KO97" s="316"/>
      <c r="KP97" s="316"/>
      <c r="KQ97" s="316"/>
      <c r="KR97" s="316"/>
      <c r="KS97" s="316"/>
      <c r="KT97" s="316"/>
      <c r="KU97" s="316"/>
      <c r="KV97" s="316"/>
      <c r="KW97" s="316"/>
      <c r="KX97" s="316"/>
      <c r="KY97" s="316"/>
      <c r="KZ97" s="316"/>
      <c r="LA97" s="316"/>
      <c r="LB97" s="316"/>
      <c r="LC97" s="316"/>
      <c r="LD97" s="316"/>
      <c r="LE97" s="316"/>
      <c r="LF97" s="316"/>
      <c r="LG97" s="316"/>
      <c r="LH97" s="316"/>
      <c r="LI97" s="316"/>
    </row>
    <row r="98" spans="2:321" ht="30">
      <c r="D98" s="72">
        <v>4181</v>
      </c>
      <c r="E98" s="76" t="s">
        <v>208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82">
        <v>10079.34</v>
      </c>
      <c r="DW98" s="282">
        <v>643210.05999999982</v>
      </c>
      <c r="DX98" s="282">
        <v>2357652.9900000002</v>
      </c>
      <c r="DY98" s="282">
        <v>1200641.0900000001</v>
      </c>
      <c r="DZ98" s="310">
        <v>2439014.4700000002</v>
      </c>
      <c r="EB98" s="313"/>
      <c r="EC98" s="313"/>
      <c r="ED98" s="313"/>
      <c r="EE98" s="313"/>
      <c r="EF98" s="313"/>
      <c r="EG98" s="313"/>
      <c r="ET98" s="316"/>
      <c r="EU98" s="316"/>
      <c r="EV98" s="316"/>
      <c r="EW98" s="316"/>
      <c r="EX98" s="316"/>
      <c r="EY98" s="316"/>
      <c r="EZ98" s="316"/>
      <c r="FA98" s="316"/>
      <c r="FB98" s="316"/>
      <c r="FC98" s="316"/>
      <c r="FD98" s="316"/>
      <c r="FE98" s="316"/>
      <c r="FF98" s="316"/>
      <c r="FG98" s="316"/>
      <c r="FH98" s="316"/>
      <c r="FI98" s="316"/>
      <c r="FJ98" s="316"/>
      <c r="FK98" s="316"/>
      <c r="FL98" s="369"/>
      <c r="FM98" s="316"/>
      <c r="FN98" s="316"/>
      <c r="FO98" s="316"/>
      <c r="FP98" s="316"/>
      <c r="FQ98" s="316"/>
      <c r="FR98" s="316"/>
      <c r="FS98" s="316"/>
      <c r="FT98" s="316"/>
      <c r="FU98" s="316"/>
      <c r="FV98" s="316"/>
      <c r="FW98" s="316"/>
      <c r="FX98" s="316"/>
      <c r="FY98" s="316"/>
      <c r="FZ98" s="316"/>
      <c r="GA98" s="316"/>
      <c r="GB98" s="316"/>
      <c r="GC98" s="316"/>
      <c r="GD98" s="316"/>
      <c r="GF98" s="316"/>
      <c r="GG98" s="316"/>
      <c r="GH98" s="316"/>
      <c r="GI98" s="316"/>
      <c r="GJ98" s="316"/>
      <c r="GK98" s="316"/>
      <c r="GL98" s="316"/>
      <c r="GM98" s="316"/>
      <c r="GN98" s="316"/>
      <c r="GO98" s="316"/>
      <c r="GP98" s="316"/>
      <c r="GQ98" s="316"/>
      <c r="GR98" s="316"/>
      <c r="GS98" s="316"/>
      <c r="GT98" s="316"/>
      <c r="GU98" s="316"/>
      <c r="GV98" s="316"/>
      <c r="GW98" s="316"/>
      <c r="GX98" s="316"/>
      <c r="GY98" s="316"/>
      <c r="GZ98" s="316"/>
      <c r="HA98" s="316"/>
      <c r="HB98" s="316"/>
      <c r="HC98" s="316"/>
      <c r="HD98" s="316"/>
      <c r="HE98" s="316"/>
      <c r="HF98" s="316"/>
      <c r="HG98" s="316"/>
      <c r="HH98" s="316"/>
      <c r="HI98" s="316"/>
      <c r="HJ98" s="316"/>
      <c r="HK98" s="316"/>
      <c r="HL98" s="316"/>
      <c r="HM98" s="316"/>
      <c r="HN98" s="316"/>
      <c r="HO98" s="316"/>
      <c r="HP98" s="316"/>
      <c r="HQ98" s="316"/>
      <c r="HR98" s="316"/>
      <c r="HS98" s="316"/>
      <c r="HT98" s="316"/>
      <c r="HU98" s="316"/>
      <c r="HV98" s="316"/>
      <c r="HW98" s="316"/>
      <c r="HX98" s="316"/>
      <c r="HY98" s="316"/>
      <c r="HZ98" s="316"/>
      <c r="IA98" s="316"/>
      <c r="IB98" s="316"/>
      <c r="IC98" s="316"/>
      <c r="ID98" s="316"/>
      <c r="IE98" s="316"/>
      <c r="IF98" s="316"/>
      <c r="IG98" s="316"/>
      <c r="IH98" s="316"/>
      <c r="II98" s="316"/>
      <c r="IJ98" s="316"/>
      <c r="IK98" s="316"/>
      <c r="IL98" s="316"/>
      <c r="IM98" s="316"/>
      <c r="IN98" s="316"/>
      <c r="IO98" s="316"/>
      <c r="IP98" s="316"/>
      <c r="IQ98" s="316"/>
      <c r="IR98" s="316"/>
      <c r="IS98" s="316"/>
      <c r="IT98" s="316"/>
      <c r="IU98" s="316"/>
      <c r="IV98" s="316"/>
      <c r="IW98" s="316"/>
      <c r="IX98" s="316"/>
      <c r="IY98" s="316"/>
      <c r="IZ98" s="316"/>
      <c r="JA98" s="316"/>
      <c r="JB98" s="316"/>
      <c r="JC98" s="316"/>
      <c r="JD98" s="316"/>
      <c r="JE98" s="316"/>
      <c r="JF98" s="316"/>
      <c r="JG98" s="316"/>
      <c r="JH98" s="316"/>
      <c r="JI98" s="316"/>
      <c r="JJ98" s="316"/>
      <c r="JK98" s="316"/>
      <c r="JL98" s="316"/>
      <c r="JM98" s="316"/>
      <c r="JN98" s="316"/>
      <c r="JO98" s="316"/>
      <c r="JP98" s="316"/>
      <c r="JQ98" s="316"/>
      <c r="JR98" s="316"/>
      <c r="JS98" s="316"/>
      <c r="JT98" s="316"/>
      <c r="JU98" s="316"/>
      <c r="JV98" s="316"/>
      <c r="JW98" s="316"/>
      <c r="JX98" s="316"/>
      <c r="JY98" s="316"/>
      <c r="JZ98" s="316"/>
      <c r="KA98" s="316"/>
      <c r="KB98" s="316"/>
      <c r="KC98" s="316"/>
      <c r="KD98" s="316"/>
      <c r="KE98" s="316"/>
      <c r="KF98" s="316"/>
      <c r="KG98" s="316"/>
      <c r="KH98" s="316"/>
      <c r="KI98" s="316"/>
      <c r="KJ98" s="316"/>
      <c r="KK98" s="316"/>
      <c r="KL98" s="316"/>
      <c r="KM98" s="316"/>
      <c r="KN98" s="316"/>
      <c r="KO98" s="316"/>
      <c r="KP98" s="316"/>
      <c r="KQ98" s="316"/>
      <c r="KR98" s="316"/>
      <c r="KS98" s="316"/>
      <c r="KT98" s="316"/>
      <c r="KU98" s="316"/>
      <c r="KV98" s="316"/>
      <c r="KW98" s="316"/>
      <c r="KX98" s="316"/>
      <c r="KY98" s="316"/>
      <c r="KZ98" s="316"/>
      <c r="LA98" s="316"/>
      <c r="LB98" s="316"/>
      <c r="LC98" s="316"/>
      <c r="LD98" s="316"/>
      <c r="LE98" s="316"/>
      <c r="LF98" s="316"/>
      <c r="LG98" s="316"/>
      <c r="LH98" s="316"/>
      <c r="LI98" s="316"/>
    </row>
    <row r="99" spans="2:321">
      <c r="D99" s="72">
        <v>4182</v>
      </c>
      <c r="E99" s="76" t="s">
        <v>210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82">
        <v>0</v>
      </c>
      <c r="DW99" s="282">
        <v>0</v>
      </c>
      <c r="DX99" s="282">
        <v>0</v>
      </c>
      <c r="DY99" s="282">
        <v>0</v>
      </c>
      <c r="DZ99" s="310"/>
      <c r="EB99" s="313"/>
      <c r="EC99" s="313"/>
      <c r="ED99" s="313"/>
      <c r="EE99" s="313"/>
      <c r="EF99" s="313"/>
      <c r="EG99" s="313"/>
      <c r="EH99" s="316"/>
      <c r="EI99" s="316"/>
      <c r="EJ99" s="316"/>
      <c r="EK99" s="316"/>
      <c r="EL99" s="316"/>
      <c r="EM99" s="316"/>
      <c r="EN99" s="316"/>
      <c r="EO99" s="316"/>
      <c r="EP99" s="316"/>
      <c r="EQ99" s="316"/>
      <c r="ER99" s="316"/>
      <c r="ES99" s="316"/>
      <c r="ET99" s="316"/>
      <c r="EU99" s="316"/>
      <c r="EV99" s="316"/>
      <c r="EW99" s="316"/>
      <c r="EX99" s="316"/>
      <c r="EY99" s="316"/>
      <c r="EZ99" s="316"/>
      <c r="FA99" s="316"/>
      <c r="FB99" s="316"/>
      <c r="FC99" s="316"/>
      <c r="FD99" s="316"/>
      <c r="FE99" s="316"/>
      <c r="FF99" s="316"/>
      <c r="FG99" s="316"/>
      <c r="FH99" s="316"/>
      <c r="FI99" s="316"/>
      <c r="FJ99" s="316"/>
      <c r="FK99" s="316"/>
      <c r="FL99" s="369"/>
      <c r="FM99" s="316"/>
      <c r="FN99" s="316"/>
      <c r="FO99" s="316"/>
      <c r="FP99" s="316"/>
      <c r="FQ99" s="316"/>
      <c r="FR99" s="316"/>
      <c r="FS99" s="316"/>
      <c r="FT99" s="316"/>
      <c r="FU99" s="316"/>
      <c r="FV99" s="316"/>
      <c r="FW99" s="316"/>
      <c r="FX99" s="316"/>
      <c r="FY99" s="316"/>
      <c r="FZ99" s="316"/>
      <c r="GA99" s="316"/>
      <c r="GB99" s="316"/>
      <c r="GC99" s="316"/>
      <c r="GD99" s="316"/>
      <c r="GF99" s="316"/>
      <c r="GG99" s="316"/>
      <c r="GH99" s="316"/>
      <c r="GI99" s="316"/>
      <c r="GJ99" s="316"/>
      <c r="GK99" s="316"/>
      <c r="GL99" s="316"/>
      <c r="GM99" s="316"/>
      <c r="GN99" s="316"/>
      <c r="GO99" s="316"/>
      <c r="GP99" s="316"/>
      <c r="GQ99" s="316"/>
      <c r="GR99" s="316"/>
      <c r="GS99" s="316"/>
      <c r="GT99" s="316"/>
      <c r="GU99" s="316"/>
      <c r="GV99" s="316"/>
      <c r="GW99" s="316"/>
      <c r="GX99" s="316"/>
      <c r="GY99" s="316"/>
      <c r="GZ99" s="316"/>
      <c r="HA99" s="316"/>
      <c r="HB99" s="316"/>
      <c r="HC99" s="316"/>
      <c r="HD99" s="316"/>
      <c r="HE99" s="316"/>
      <c r="HF99" s="316"/>
      <c r="HG99" s="316"/>
      <c r="HH99" s="316"/>
      <c r="HI99" s="316"/>
      <c r="HJ99" s="316"/>
      <c r="HK99" s="316"/>
      <c r="HL99" s="316"/>
      <c r="HM99" s="316"/>
      <c r="HN99" s="316"/>
      <c r="HO99" s="316"/>
      <c r="HP99" s="316"/>
      <c r="HQ99" s="316"/>
      <c r="HR99" s="316"/>
      <c r="HS99" s="316"/>
      <c r="HT99" s="316"/>
      <c r="HU99" s="316"/>
      <c r="HV99" s="316"/>
      <c r="HW99" s="316"/>
      <c r="HX99" s="316"/>
      <c r="HY99" s="316"/>
      <c r="HZ99" s="316"/>
      <c r="IA99" s="316"/>
      <c r="IB99" s="316"/>
      <c r="IC99" s="316"/>
      <c r="ID99" s="316"/>
      <c r="IE99" s="316"/>
      <c r="IF99" s="316"/>
      <c r="IG99" s="316"/>
      <c r="IH99" s="316"/>
      <c r="II99" s="316"/>
      <c r="IJ99" s="316"/>
      <c r="IK99" s="316"/>
      <c r="IL99" s="316"/>
      <c r="IM99" s="316"/>
      <c r="IN99" s="316"/>
      <c r="IO99" s="316"/>
      <c r="IP99" s="316"/>
      <c r="IQ99" s="316"/>
      <c r="IR99" s="316"/>
      <c r="IS99" s="316"/>
      <c r="IT99" s="316"/>
      <c r="IU99" s="316"/>
      <c r="IV99" s="316"/>
      <c r="IW99" s="316"/>
      <c r="IX99" s="316"/>
      <c r="IY99" s="316"/>
      <c r="IZ99" s="316"/>
      <c r="JA99" s="316"/>
      <c r="JB99" s="316"/>
      <c r="JC99" s="316"/>
      <c r="JD99" s="316"/>
      <c r="JE99" s="316"/>
      <c r="JF99" s="316"/>
      <c r="JG99" s="316"/>
      <c r="JH99" s="316"/>
      <c r="JI99" s="316"/>
      <c r="JJ99" s="316"/>
      <c r="JK99" s="316"/>
      <c r="JL99" s="316"/>
      <c r="JM99" s="316"/>
      <c r="JN99" s="316"/>
      <c r="JO99" s="316"/>
      <c r="JP99" s="316"/>
      <c r="JQ99" s="316"/>
      <c r="JR99" s="316"/>
      <c r="JS99" s="316"/>
      <c r="JT99" s="316"/>
      <c r="JU99" s="316"/>
      <c r="JV99" s="316"/>
      <c r="JW99" s="316"/>
      <c r="JX99" s="316"/>
      <c r="JY99" s="316"/>
      <c r="JZ99" s="316"/>
      <c r="KA99" s="316"/>
      <c r="KB99" s="316"/>
      <c r="KC99" s="316"/>
      <c r="KD99" s="316"/>
      <c r="KE99" s="316"/>
      <c r="KF99" s="316"/>
      <c r="KG99" s="316"/>
      <c r="KH99" s="316"/>
      <c r="KI99" s="316"/>
      <c r="KJ99" s="316"/>
      <c r="KK99" s="316"/>
      <c r="KL99" s="316"/>
      <c r="KM99" s="316"/>
      <c r="KN99" s="316"/>
      <c r="KO99" s="316"/>
      <c r="KP99" s="316"/>
      <c r="KQ99" s="316"/>
      <c r="KR99" s="316"/>
      <c r="KS99" s="316"/>
      <c r="KT99" s="316"/>
      <c r="KU99" s="316"/>
      <c r="KV99" s="316"/>
      <c r="KW99" s="316"/>
      <c r="KX99" s="316"/>
      <c r="KY99" s="316"/>
      <c r="KZ99" s="316"/>
      <c r="LA99" s="316"/>
      <c r="LB99" s="316"/>
      <c r="LC99" s="316"/>
      <c r="LD99" s="316"/>
      <c r="LE99" s="316"/>
      <c r="LF99" s="316"/>
      <c r="LG99" s="316"/>
      <c r="LH99" s="316"/>
      <c r="LI99" s="316"/>
    </row>
    <row r="100" spans="2:321">
      <c r="D100" s="72">
        <v>4183</v>
      </c>
      <c r="E100" s="76" t="s">
        <v>212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82">
        <v>0</v>
      </c>
      <c r="DW100" s="282">
        <v>0</v>
      </c>
      <c r="DX100" s="282">
        <v>0</v>
      </c>
      <c r="DY100" s="282">
        <v>0</v>
      </c>
      <c r="DZ100" s="310"/>
      <c r="EB100" s="313"/>
      <c r="EC100" s="313"/>
      <c r="ED100" s="313"/>
      <c r="EE100" s="313"/>
      <c r="EF100" s="313"/>
      <c r="EG100" s="313"/>
      <c r="ET100" s="316"/>
      <c r="EU100" s="316"/>
      <c r="EV100" s="316"/>
      <c r="EW100" s="316"/>
      <c r="EX100" s="316"/>
      <c r="EY100" s="316"/>
      <c r="EZ100" s="316"/>
      <c r="FA100" s="316"/>
      <c r="FB100" s="316"/>
      <c r="FC100" s="316"/>
      <c r="FD100" s="316"/>
      <c r="FE100" s="316"/>
      <c r="FF100" s="316"/>
      <c r="FG100" s="316"/>
      <c r="FH100" s="316"/>
      <c r="FI100" s="316"/>
      <c r="FJ100" s="316"/>
      <c r="FK100" s="316"/>
      <c r="FL100" s="369"/>
      <c r="FM100" s="316"/>
      <c r="FN100" s="316"/>
      <c r="FO100" s="316"/>
      <c r="FP100" s="316"/>
      <c r="FQ100" s="316"/>
      <c r="FR100" s="316"/>
      <c r="FS100" s="316"/>
      <c r="FT100" s="316"/>
      <c r="FU100" s="316"/>
      <c r="FV100" s="316"/>
      <c r="FW100" s="316"/>
      <c r="FX100" s="316"/>
      <c r="FY100" s="316"/>
      <c r="FZ100" s="316"/>
      <c r="GA100" s="316"/>
      <c r="GB100" s="316"/>
      <c r="GC100" s="316"/>
      <c r="GD100" s="316"/>
      <c r="GF100" s="316"/>
      <c r="GG100" s="316"/>
      <c r="GH100" s="316"/>
      <c r="GI100" s="316"/>
      <c r="GJ100" s="316"/>
      <c r="GK100" s="316"/>
      <c r="GL100" s="316"/>
      <c r="GM100" s="316"/>
      <c r="GN100" s="316"/>
      <c r="GO100" s="316"/>
      <c r="GP100" s="316"/>
      <c r="GQ100" s="316"/>
      <c r="GR100" s="316"/>
      <c r="GS100" s="316"/>
      <c r="GT100" s="316"/>
      <c r="GU100" s="316"/>
      <c r="GV100" s="316"/>
      <c r="GW100" s="316"/>
      <c r="GX100" s="316"/>
      <c r="GY100" s="316"/>
      <c r="GZ100" s="316"/>
      <c r="HA100" s="316"/>
      <c r="HB100" s="316"/>
      <c r="HC100" s="316"/>
      <c r="HD100" s="316"/>
      <c r="HE100" s="316"/>
      <c r="HF100" s="316"/>
      <c r="HG100" s="316"/>
      <c r="HH100" s="316"/>
      <c r="HI100" s="316"/>
      <c r="HJ100" s="316"/>
      <c r="HK100" s="316"/>
      <c r="HL100" s="316"/>
      <c r="HM100" s="316"/>
      <c r="HN100" s="316"/>
      <c r="HO100" s="316"/>
      <c r="HP100" s="316"/>
      <c r="HQ100" s="316"/>
      <c r="HR100" s="316"/>
      <c r="HS100" s="316"/>
      <c r="HT100" s="316"/>
      <c r="HU100" s="316"/>
      <c r="HV100" s="316"/>
      <c r="HW100" s="316"/>
      <c r="HX100" s="316"/>
      <c r="HY100" s="316"/>
      <c r="HZ100" s="316"/>
      <c r="IA100" s="316"/>
      <c r="IB100" s="316"/>
      <c r="IC100" s="316"/>
      <c r="ID100" s="316"/>
      <c r="IE100" s="316"/>
      <c r="IF100" s="316"/>
      <c r="IG100" s="316"/>
      <c r="IH100" s="316"/>
      <c r="II100" s="316"/>
      <c r="IJ100" s="316"/>
      <c r="IK100" s="316"/>
      <c r="IL100" s="316"/>
      <c r="IM100" s="316"/>
      <c r="IN100" s="316"/>
      <c r="IO100" s="316"/>
      <c r="IP100" s="316"/>
      <c r="IQ100" s="316"/>
      <c r="IR100" s="316"/>
      <c r="IS100" s="316"/>
      <c r="IT100" s="316"/>
      <c r="IU100" s="316"/>
      <c r="IV100" s="316"/>
      <c r="IW100" s="316"/>
      <c r="IX100" s="316"/>
      <c r="IY100" s="316"/>
      <c r="IZ100" s="316"/>
      <c r="JA100" s="316"/>
      <c r="JB100" s="316"/>
      <c r="JC100" s="316"/>
      <c r="JD100" s="316"/>
      <c r="JE100" s="316"/>
      <c r="JF100" s="316"/>
      <c r="JG100" s="316"/>
      <c r="JH100" s="316"/>
      <c r="JI100" s="316"/>
      <c r="JJ100" s="316"/>
      <c r="JK100" s="316"/>
      <c r="JL100" s="316"/>
      <c r="JM100" s="316"/>
      <c r="JN100" s="316"/>
      <c r="JO100" s="316"/>
      <c r="JP100" s="316"/>
      <c r="JQ100" s="316"/>
      <c r="JR100" s="316"/>
      <c r="JS100" s="316"/>
      <c r="JT100" s="316"/>
      <c r="JU100" s="316"/>
      <c r="JV100" s="316"/>
      <c r="JW100" s="316"/>
      <c r="JX100" s="316"/>
      <c r="JY100" s="316"/>
      <c r="JZ100" s="316"/>
      <c r="KA100" s="316"/>
      <c r="KB100" s="316"/>
      <c r="KC100" s="316"/>
      <c r="KD100" s="316"/>
      <c r="KE100" s="316"/>
      <c r="KF100" s="316"/>
      <c r="KG100" s="316"/>
      <c r="KH100" s="316"/>
      <c r="KI100" s="316"/>
      <c r="KJ100" s="316"/>
      <c r="KK100" s="316"/>
      <c r="KL100" s="316"/>
      <c r="KM100" s="316"/>
      <c r="KN100" s="316"/>
      <c r="KO100" s="316"/>
      <c r="KP100" s="316"/>
      <c r="KQ100" s="316"/>
      <c r="KR100" s="316"/>
      <c r="KS100" s="316"/>
      <c r="KT100" s="316"/>
      <c r="KU100" s="316"/>
      <c r="KV100" s="316"/>
      <c r="KW100" s="316"/>
      <c r="KX100" s="316"/>
      <c r="KY100" s="316"/>
      <c r="KZ100" s="316"/>
      <c r="LA100" s="316"/>
      <c r="LB100" s="316"/>
      <c r="LC100" s="316"/>
      <c r="LD100" s="316"/>
      <c r="LE100" s="316"/>
      <c r="LF100" s="316"/>
      <c r="LG100" s="316"/>
      <c r="LH100" s="316"/>
      <c r="LI100" s="316"/>
    </row>
    <row r="101" spans="2:321">
      <c r="C101" s="72">
        <v>419</v>
      </c>
      <c r="D101" s="72">
        <v>419</v>
      </c>
      <c r="E101" s="76" t="s">
        <v>214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84">
        <v>957980.63</v>
      </c>
      <c r="DW101" s="284">
        <v>3319870.14</v>
      </c>
      <c r="DX101" s="284">
        <v>3074118.5</v>
      </c>
      <c r="DY101" s="282">
        <v>2282641.9700000002</v>
      </c>
      <c r="DZ101" s="310">
        <v>2819109.17</v>
      </c>
      <c r="EA101" s="310">
        <v>2698411.47</v>
      </c>
      <c r="EB101" s="313">
        <v>1727146.57</v>
      </c>
      <c r="EC101" s="320">
        <v>2512983.86</v>
      </c>
      <c r="ED101" s="313">
        <v>3344109.35</v>
      </c>
      <c r="EE101" s="313">
        <v>2190412.1</v>
      </c>
      <c r="EF101" s="313">
        <v>2741929.74</v>
      </c>
      <c r="EG101" s="313">
        <v>6700842.0499999998</v>
      </c>
      <c r="EH101" s="316">
        <v>640573.4</v>
      </c>
      <c r="EI101" s="316">
        <v>1813144.72</v>
      </c>
      <c r="EJ101" s="316">
        <v>3850774.87</v>
      </c>
      <c r="EK101" s="316">
        <v>2537947.84</v>
      </c>
      <c r="EL101" s="316">
        <v>2629633.84</v>
      </c>
      <c r="EM101" s="316">
        <v>2647992.59</v>
      </c>
      <c r="EN101" s="316">
        <v>2526292.0099999998</v>
      </c>
      <c r="EO101" s="316">
        <v>2670416.61</v>
      </c>
      <c r="EP101" s="316">
        <v>2766749.02</v>
      </c>
      <c r="EQ101" s="316">
        <v>3382897.72</v>
      </c>
      <c r="ER101" s="316">
        <v>4807051.49</v>
      </c>
      <c r="ES101" s="316">
        <v>7968970.9500000002</v>
      </c>
      <c r="ET101" s="316">
        <v>586002.18999999994</v>
      </c>
      <c r="EU101" s="316">
        <v>3384331.52</v>
      </c>
      <c r="EV101" s="316">
        <v>2155321.13</v>
      </c>
      <c r="EW101" s="316">
        <v>2882966.63</v>
      </c>
      <c r="EX101" s="316">
        <v>2637225.6800000002</v>
      </c>
      <c r="EY101" s="316">
        <v>3635960.61</v>
      </c>
      <c r="EZ101" s="316">
        <v>2919935.46</v>
      </c>
      <c r="FA101" s="316">
        <v>3454663.76</v>
      </c>
      <c r="FB101" s="316">
        <v>3201193.66</v>
      </c>
      <c r="FC101" s="316">
        <v>3091262.43</v>
      </c>
      <c r="FD101" s="316">
        <v>3357403.41</v>
      </c>
      <c r="FE101" s="316">
        <v>12250161.189999999</v>
      </c>
      <c r="FF101" s="316">
        <f>693433.59-99772.52</f>
        <v>593661.06999999995</v>
      </c>
      <c r="FG101" s="316">
        <f>3354189.3-169766.85</f>
        <v>3184422.4499999997</v>
      </c>
      <c r="FH101" s="316">
        <f>2292294.35-380700.43</f>
        <v>1911593.9200000002</v>
      </c>
      <c r="FI101" s="316">
        <f>5377993.49-317617.32</f>
        <v>5060376.17</v>
      </c>
      <c r="FJ101" s="316">
        <f>2113701.01-322036.33</f>
        <v>1791664.6799999997</v>
      </c>
      <c r="FK101" s="316">
        <f>4480934.04-861588.43</f>
        <v>3619345.61</v>
      </c>
      <c r="FL101" s="368">
        <f>3827386.53-392905.38</f>
        <v>3434481.15</v>
      </c>
      <c r="FM101" s="316">
        <f>4013042.17-500300.19</f>
        <v>3512741.98</v>
      </c>
      <c r="FN101" s="316">
        <f>4099694.74-1475938.62</f>
        <v>2623756.12</v>
      </c>
      <c r="FO101" s="316">
        <f>3042856.49-357345.66</f>
        <v>2685510.83</v>
      </c>
      <c r="FP101" s="316">
        <f>3173787.81-398911.38</f>
        <v>2774876.43</v>
      </c>
      <c r="FQ101" s="316">
        <f>13550254.87-5858623.94</f>
        <v>7691630.9299999988</v>
      </c>
      <c r="FR101" s="316">
        <v>1397051.29</v>
      </c>
      <c r="FS101" s="316">
        <v>3848578.53</v>
      </c>
      <c r="FT101" s="316"/>
      <c r="FU101" s="316"/>
      <c r="FV101" s="316"/>
      <c r="FW101" s="316"/>
      <c r="FX101" s="316"/>
      <c r="FY101" s="316"/>
      <c r="FZ101" s="316"/>
      <c r="GA101" s="316"/>
      <c r="GB101" s="316"/>
      <c r="GC101" s="316"/>
      <c r="GD101" s="316"/>
      <c r="GF101" s="316"/>
      <c r="GG101" s="316"/>
      <c r="GH101" s="316"/>
      <c r="GI101" s="316"/>
      <c r="GJ101" s="316"/>
      <c r="GK101" s="316"/>
      <c r="GL101" s="316"/>
      <c r="GM101" s="316"/>
      <c r="GN101" s="316"/>
      <c r="GO101" s="316"/>
      <c r="GP101" s="316"/>
      <c r="GQ101" s="316"/>
      <c r="GR101" s="316"/>
      <c r="GS101" s="316"/>
      <c r="GT101" s="316"/>
      <c r="GU101" s="316"/>
      <c r="GV101" s="316"/>
      <c r="GW101" s="316"/>
      <c r="GX101" s="316"/>
      <c r="GY101" s="316"/>
      <c r="GZ101" s="316"/>
      <c r="HA101" s="316"/>
      <c r="HB101" s="316"/>
      <c r="HC101" s="316"/>
      <c r="HD101" s="316"/>
      <c r="HE101" s="316"/>
      <c r="HF101" s="316"/>
      <c r="HG101" s="316"/>
      <c r="HH101" s="316"/>
      <c r="HI101" s="316"/>
      <c r="HJ101" s="316"/>
      <c r="HK101" s="316"/>
      <c r="HL101" s="316"/>
      <c r="HM101" s="316"/>
      <c r="HN101" s="316"/>
      <c r="HO101" s="316"/>
      <c r="HP101" s="316"/>
      <c r="HQ101" s="316"/>
      <c r="HR101" s="316"/>
      <c r="HS101" s="316"/>
      <c r="HT101" s="316"/>
      <c r="HU101" s="316"/>
      <c r="HV101" s="316"/>
      <c r="HW101" s="316"/>
      <c r="HX101" s="316"/>
      <c r="HY101" s="316"/>
      <c r="HZ101" s="316"/>
      <c r="IA101" s="316"/>
      <c r="IB101" s="316"/>
      <c r="IC101" s="316"/>
      <c r="ID101" s="316"/>
      <c r="IE101" s="316"/>
      <c r="IF101" s="316"/>
      <c r="IG101" s="316"/>
      <c r="IH101" s="316"/>
      <c r="II101" s="316"/>
      <c r="IJ101" s="316"/>
      <c r="IK101" s="316"/>
      <c r="IL101" s="316"/>
      <c r="IM101" s="316"/>
      <c r="IN101" s="316"/>
      <c r="IO101" s="316"/>
      <c r="IP101" s="316"/>
      <c r="IQ101" s="316"/>
      <c r="IR101" s="316"/>
      <c r="IS101" s="316"/>
      <c r="IT101" s="316"/>
      <c r="IU101" s="316"/>
      <c r="IV101" s="316"/>
      <c r="IW101" s="316"/>
      <c r="IX101" s="316"/>
      <c r="IY101" s="316"/>
      <c r="IZ101" s="316"/>
      <c r="JA101" s="316"/>
      <c r="JB101" s="316"/>
      <c r="JC101" s="316"/>
      <c r="JD101" s="316"/>
      <c r="JE101" s="316"/>
      <c r="JF101" s="316"/>
      <c r="JG101" s="316"/>
      <c r="JH101" s="316"/>
      <c r="JI101" s="316"/>
      <c r="JJ101" s="316"/>
      <c r="JK101" s="316"/>
      <c r="JL101" s="316"/>
      <c r="JM101" s="316"/>
      <c r="JN101" s="316"/>
      <c r="JO101" s="316"/>
      <c r="JP101" s="316"/>
      <c r="JQ101" s="316"/>
      <c r="JR101" s="316"/>
      <c r="JS101" s="316"/>
      <c r="JT101" s="316"/>
      <c r="JU101" s="316"/>
      <c r="JV101" s="316"/>
      <c r="JW101" s="316"/>
      <c r="JX101" s="316"/>
      <c r="JY101" s="316"/>
      <c r="JZ101" s="316"/>
      <c r="KA101" s="316"/>
      <c r="KB101" s="316"/>
      <c r="KC101" s="316"/>
      <c r="KD101" s="316"/>
      <c r="KE101" s="316"/>
      <c r="KF101" s="316"/>
      <c r="KG101" s="316"/>
      <c r="KH101" s="316"/>
      <c r="KI101" s="316"/>
      <c r="KJ101" s="316"/>
      <c r="KK101" s="316"/>
      <c r="KL101" s="316"/>
      <c r="KM101" s="316"/>
      <c r="KN101" s="316"/>
      <c r="KO101" s="316"/>
      <c r="KP101" s="316"/>
      <c r="KQ101" s="316"/>
      <c r="KR101" s="316"/>
      <c r="KS101" s="316"/>
      <c r="KT101" s="316"/>
      <c r="KU101" s="316"/>
      <c r="KV101" s="316"/>
      <c r="KW101" s="316"/>
      <c r="KX101" s="316"/>
      <c r="KY101" s="316"/>
      <c r="KZ101" s="316"/>
      <c r="LA101" s="316"/>
      <c r="LB101" s="316"/>
      <c r="LC101" s="316"/>
      <c r="LD101" s="316"/>
      <c r="LE101" s="316"/>
      <c r="LF101" s="316"/>
      <c r="LG101" s="316"/>
      <c r="LH101" s="316"/>
      <c r="LI101" s="316"/>
    </row>
    <row r="102" spans="2:321" ht="30">
      <c r="D102" s="72">
        <v>4191</v>
      </c>
      <c r="E102" s="76" t="s">
        <v>216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82">
        <v>668748.63999999966</v>
      </c>
      <c r="DW102" s="282">
        <v>581398.2099999995</v>
      </c>
      <c r="DX102" s="282">
        <v>584947.7899999998</v>
      </c>
      <c r="DY102" s="282">
        <v>537409.48000000045</v>
      </c>
      <c r="DZ102" s="310">
        <v>590009.09</v>
      </c>
      <c r="EB102" s="313"/>
      <c r="EC102" s="313"/>
      <c r="ED102" s="313"/>
      <c r="EE102" s="313"/>
      <c r="EF102" s="313"/>
      <c r="EG102" s="313"/>
      <c r="EH102" s="316"/>
      <c r="EI102" s="316"/>
      <c r="EJ102" s="316"/>
      <c r="EK102" s="316"/>
      <c r="EL102" s="316"/>
      <c r="EM102" s="316"/>
      <c r="EN102" s="316"/>
      <c r="EO102" s="316"/>
      <c r="EP102" s="316"/>
      <c r="EQ102" s="316"/>
      <c r="ER102" s="316"/>
      <c r="ES102" s="316"/>
      <c r="ET102" s="316"/>
      <c r="EU102" s="316"/>
      <c r="EV102" s="316"/>
      <c r="EW102" s="316"/>
      <c r="EX102" s="316"/>
      <c r="EY102" s="316"/>
      <c r="EZ102" s="316"/>
      <c r="FA102" s="316"/>
      <c r="FB102" s="316"/>
      <c r="FC102" s="316"/>
      <c r="FD102" s="316"/>
      <c r="FE102" s="316"/>
      <c r="FF102" s="316"/>
      <c r="FG102" s="316"/>
      <c r="FH102" s="316"/>
      <c r="FI102" s="316"/>
      <c r="FJ102" s="316"/>
      <c r="FK102" s="316"/>
      <c r="FL102" s="369"/>
      <c r="FM102" s="316"/>
      <c r="FN102" s="316"/>
      <c r="FO102" s="316"/>
      <c r="FP102" s="316"/>
      <c r="FQ102" s="316"/>
      <c r="FR102" s="316"/>
      <c r="FS102" s="316"/>
      <c r="FT102" s="316"/>
      <c r="FU102" s="316"/>
      <c r="FV102" s="316"/>
      <c r="FW102" s="316"/>
      <c r="FX102" s="316"/>
      <c r="FY102" s="316"/>
      <c r="FZ102" s="316"/>
      <c r="GA102" s="316"/>
      <c r="GB102" s="316"/>
      <c r="GC102" s="316"/>
      <c r="GD102" s="316"/>
      <c r="GF102" s="316"/>
      <c r="GG102" s="316"/>
      <c r="GH102" s="316"/>
      <c r="GI102" s="316"/>
      <c r="GJ102" s="316"/>
      <c r="GK102" s="316"/>
      <c r="GL102" s="316"/>
      <c r="GM102" s="316"/>
      <c r="GN102" s="316"/>
      <c r="GO102" s="316"/>
      <c r="GP102" s="316"/>
      <c r="GQ102" s="316"/>
      <c r="GR102" s="316"/>
      <c r="GS102" s="316"/>
      <c r="GT102" s="316"/>
      <c r="GU102" s="316"/>
      <c r="GV102" s="316"/>
      <c r="GW102" s="316"/>
      <c r="GX102" s="316"/>
      <c r="GY102" s="316"/>
      <c r="GZ102" s="316"/>
      <c r="HA102" s="316"/>
      <c r="HB102" s="316"/>
      <c r="HC102" s="316"/>
      <c r="HD102" s="316"/>
      <c r="HE102" s="316"/>
      <c r="HF102" s="316"/>
      <c r="HG102" s="316"/>
      <c r="HH102" s="316"/>
      <c r="HI102" s="316"/>
      <c r="HJ102" s="316"/>
      <c r="HK102" s="316"/>
      <c r="HL102" s="316"/>
      <c r="HM102" s="316"/>
      <c r="HN102" s="316"/>
      <c r="HO102" s="316"/>
      <c r="HP102" s="316"/>
      <c r="HQ102" s="316"/>
      <c r="HR102" s="316"/>
      <c r="HS102" s="316"/>
      <c r="HT102" s="316"/>
      <c r="HU102" s="316"/>
      <c r="HV102" s="316"/>
      <c r="HW102" s="316"/>
      <c r="HX102" s="316"/>
      <c r="HY102" s="316"/>
      <c r="HZ102" s="316"/>
      <c r="IA102" s="316"/>
      <c r="IB102" s="316"/>
      <c r="IC102" s="316"/>
      <c r="ID102" s="316"/>
      <c r="IE102" s="316"/>
      <c r="IF102" s="316"/>
      <c r="IG102" s="316"/>
      <c r="IH102" s="316"/>
      <c r="II102" s="316"/>
      <c r="IJ102" s="316"/>
      <c r="IK102" s="316"/>
      <c r="IL102" s="316"/>
      <c r="IM102" s="316"/>
      <c r="IN102" s="316"/>
      <c r="IO102" s="316"/>
      <c r="IP102" s="316"/>
      <c r="IQ102" s="316"/>
      <c r="IR102" s="316"/>
      <c r="IS102" s="316"/>
      <c r="IT102" s="316"/>
      <c r="IU102" s="316"/>
      <c r="IV102" s="316"/>
      <c r="IW102" s="316"/>
      <c r="IX102" s="316"/>
      <c r="IY102" s="316"/>
      <c r="IZ102" s="316"/>
      <c r="JA102" s="316"/>
      <c r="JB102" s="316"/>
      <c r="JC102" s="316"/>
      <c r="JD102" s="316"/>
      <c r="JE102" s="316"/>
      <c r="JF102" s="316"/>
      <c r="JG102" s="316"/>
      <c r="JH102" s="316"/>
      <c r="JI102" s="316"/>
      <c r="JJ102" s="316"/>
      <c r="JK102" s="316"/>
      <c r="JL102" s="316"/>
      <c r="JM102" s="316"/>
      <c r="JN102" s="316"/>
      <c r="JO102" s="316"/>
      <c r="JP102" s="316"/>
      <c r="JQ102" s="316"/>
      <c r="JR102" s="316"/>
      <c r="JS102" s="316"/>
      <c r="JT102" s="316"/>
      <c r="JU102" s="316"/>
      <c r="JV102" s="316"/>
      <c r="JW102" s="316"/>
      <c r="JX102" s="316"/>
      <c r="JY102" s="316"/>
      <c r="JZ102" s="316"/>
      <c r="KA102" s="316"/>
      <c r="KB102" s="316"/>
      <c r="KC102" s="316"/>
      <c r="KD102" s="316"/>
      <c r="KE102" s="316"/>
      <c r="KF102" s="316"/>
      <c r="KG102" s="316"/>
      <c r="KH102" s="316"/>
      <c r="KI102" s="316"/>
      <c r="KJ102" s="316"/>
      <c r="KK102" s="316"/>
      <c r="KL102" s="316"/>
      <c r="KM102" s="316"/>
      <c r="KN102" s="316"/>
      <c r="KO102" s="316"/>
      <c r="KP102" s="316"/>
      <c r="KQ102" s="316"/>
      <c r="KR102" s="316"/>
      <c r="KS102" s="316"/>
      <c r="KT102" s="316"/>
      <c r="KU102" s="316"/>
      <c r="KV102" s="316"/>
      <c r="KW102" s="316"/>
      <c r="KX102" s="316"/>
      <c r="KY102" s="316"/>
      <c r="KZ102" s="316"/>
      <c r="LA102" s="316"/>
      <c r="LB102" s="316"/>
      <c r="LC102" s="316"/>
      <c r="LD102" s="316"/>
      <c r="LE102" s="316"/>
      <c r="LF102" s="316"/>
      <c r="LG102" s="316"/>
      <c r="LH102" s="316"/>
      <c r="LI102" s="316"/>
    </row>
    <row r="103" spans="2:321" ht="30">
      <c r="D103" s="72">
        <v>4192</v>
      </c>
      <c r="E103" s="76" t="s">
        <v>218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82">
        <v>77621.729999999981</v>
      </c>
      <c r="DW103" s="282">
        <v>83327.360000000044</v>
      </c>
      <c r="DX103" s="282">
        <v>191716.78</v>
      </c>
      <c r="DY103" s="282">
        <v>177688.4800000001</v>
      </c>
      <c r="DZ103" s="310">
        <v>144527.78</v>
      </c>
      <c r="EB103" s="313"/>
      <c r="EC103" s="313"/>
      <c r="ED103" s="313"/>
      <c r="EE103" s="313"/>
      <c r="EF103" s="313"/>
      <c r="EG103" s="313"/>
      <c r="EH103" s="316"/>
      <c r="EI103" s="316"/>
      <c r="EJ103" s="316"/>
      <c r="EK103" s="316"/>
      <c r="EL103" s="316"/>
      <c r="EM103" s="316"/>
      <c r="EN103" s="316"/>
      <c r="EO103" s="316"/>
      <c r="EP103" s="316"/>
      <c r="EQ103" s="316"/>
      <c r="ER103" s="316"/>
      <c r="ES103" s="316"/>
      <c r="ET103" s="316"/>
      <c r="EU103" s="316"/>
      <c r="EV103" s="316"/>
      <c r="EW103" s="316"/>
      <c r="EX103" s="316"/>
      <c r="EY103" s="316"/>
      <c r="EZ103" s="316"/>
      <c r="FA103" s="316"/>
      <c r="FB103" s="316"/>
      <c r="FC103" s="316"/>
      <c r="FD103" s="316"/>
      <c r="FE103" s="316"/>
      <c r="FF103" s="316"/>
      <c r="FG103" s="316"/>
      <c r="FH103" s="316"/>
      <c r="FI103" s="316"/>
      <c r="FJ103" s="316"/>
      <c r="FK103" s="316"/>
      <c r="FL103" s="369"/>
      <c r="FM103" s="316"/>
      <c r="FN103" s="316"/>
      <c r="FO103" s="316"/>
      <c r="FP103" s="316"/>
      <c r="FQ103" s="316"/>
      <c r="FR103" s="316"/>
      <c r="FS103" s="316"/>
      <c r="FT103" s="316"/>
      <c r="FU103" s="316"/>
      <c r="FV103" s="316"/>
      <c r="FW103" s="316"/>
      <c r="FX103" s="316"/>
      <c r="FY103" s="316"/>
      <c r="FZ103" s="316"/>
      <c r="GA103" s="316"/>
      <c r="GB103" s="316"/>
      <c r="GC103" s="316"/>
      <c r="GD103" s="316"/>
      <c r="GF103" s="316"/>
      <c r="GG103" s="316"/>
      <c r="GH103" s="316"/>
      <c r="GI103" s="316"/>
      <c r="GJ103" s="316"/>
      <c r="GK103" s="316"/>
      <c r="GL103" s="316"/>
      <c r="GM103" s="316"/>
      <c r="GN103" s="316"/>
      <c r="GO103" s="316"/>
      <c r="GP103" s="316"/>
      <c r="GQ103" s="316"/>
      <c r="GR103" s="316"/>
      <c r="GS103" s="316"/>
      <c r="GT103" s="316"/>
      <c r="GU103" s="316"/>
      <c r="GV103" s="316"/>
      <c r="GW103" s="316"/>
      <c r="GX103" s="316"/>
      <c r="GY103" s="316"/>
      <c r="GZ103" s="316"/>
      <c r="HA103" s="316"/>
      <c r="HB103" s="316"/>
      <c r="HC103" s="316"/>
      <c r="HD103" s="316"/>
      <c r="HE103" s="316"/>
      <c r="HF103" s="316"/>
      <c r="HG103" s="316"/>
      <c r="HH103" s="316"/>
      <c r="HI103" s="316"/>
      <c r="HJ103" s="316"/>
      <c r="HK103" s="316"/>
      <c r="HL103" s="316"/>
      <c r="HM103" s="316"/>
      <c r="HN103" s="316"/>
      <c r="HO103" s="316"/>
      <c r="HP103" s="316"/>
      <c r="HQ103" s="316"/>
      <c r="HR103" s="316"/>
      <c r="HS103" s="316"/>
      <c r="HT103" s="316"/>
      <c r="HU103" s="316"/>
      <c r="HV103" s="316"/>
      <c r="HW103" s="316"/>
      <c r="HX103" s="316"/>
      <c r="HY103" s="316"/>
      <c r="HZ103" s="316"/>
      <c r="IA103" s="316"/>
      <c r="IB103" s="316"/>
      <c r="IC103" s="316"/>
      <c r="ID103" s="316"/>
      <c r="IE103" s="316"/>
      <c r="IF103" s="316"/>
      <c r="IG103" s="316"/>
      <c r="IH103" s="316"/>
      <c r="II103" s="316"/>
      <c r="IJ103" s="316"/>
      <c r="IK103" s="316"/>
      <c r="IL103" s="316"/>
      <c r="IM103" s="316"/>
      <c r="IN103" s="316"/>
      <c r="IO103" s="316"/>
      <c r="IP103" s="316"/>
      <c r="IQ103" s="316"/>
      <c r="IR103" s="316"/>
      <c r="IS103" s="316"/>
      <c r="IT103" s="316"/>
      <c r="IU103" s="316"/>
      <c r="IV103" s="316"/>
      <c r="IW103" s="316"/>
      <c r="IX103" s="316"/>
      <c r="IY103" s="316"/>
      <c r="IZ103" s="316"/>
      <c r="JA103" s="316"/>
      <c r="JB103" s="316"/>
      <c r="JC103" s="316"/>
      <c r="JD103" s="316"/>
      <c r="JE103" s="316"/>
      <c r="JF103" s="316"/>
      <c r="JG103" s="316"/>
      <c r="JH103" s="316"/>
      <c r="JI103" s="316"/>
      <c r="JJ103" s="316"/>
      <c r="JK103" s="316"/>
      <c r="JL103" s="316"/>
      <c r="JM103" s="316"/>
      <c r="JN103" s="316"/>
      <c r="JO103" s="316"/>
      <c r="JP103" s="316"/>
      <c r="JQ103" s="316"/>
      <c r="JR103" s="316"/>
      <c r="JS103" s="316"/>
      <c r="JT103" s="316"/>
      <c r="JU103" s="316"/>
      <c r="JV103" s="316"/>
      <c r="JW103" s="316"/>
      <c r="JX103" s="316"/>
      <c r="JY103" s="316"/>
      <c r="JZ103" s="316"/>
      <c r="KA103" s="316"/>
      <c r="KB103" s="316"/>
      <c r="KC103" s="316"/>
      <c r="KD103" s="316"/>
      <c r="KE103" s="316"/>
      <c r="KF103" s="316"/>
      <c r="KG103" s="316"/>
      <c r="KH103" s="316"/>
      <c r="KI103" s="316"/>
      <c r="KJ103" s="316"/>
      <c r="KK103" s="316"/>
      <c r="KL103" s="316"/>
      <c r="KM103" s="316"/>
      <c r="KN103" s="316"/>
      <c r="KO103" s="316"/>
      <c r="KP103" s="316"/>
      <c r="KQ103" s="316"/>
      <c r="KR103" s="316"/>
      <c r="KS103" s="316"/>
      <c r="KT103" s="316"/>
      <c r="KU103" s="316"/>
      <c r="KV103" s="316"/>
      <c r="KW103" s="316"/>
      <c r="KX103" s="316"/>
      <c r="KY103" s="316"/>
      <c r="KZ103" s="316"/>
      <c r="LA103" s="316"/>
      <c r="LB103" s="316"/>
      <c r="LC103" s="316"/>
      <c r="LD103" s="316"/>
      <c r="LE103" s="316"/>
      <c r="LF103" s="316"/>
      <c r="LG103" s="316"/>
      <c r="LH103" s="316"/>
      <c r="LI103" s="316"/>
    </row>
    <row r="104" spans="2:321">
      <c r="D104" s="72">
        <v>4193</v>
      </c>
      <c r="E104" s="76" t="s">
        <v>220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82">
        <v>203464.93000000002</v>
      </c>
      <c r="DW104" s="282">
        <v>1439056.7399999998</v>
      </c>
      <c r="DX104" s="282">
        <v>624594.6</v>
      </c>
      <c r="DY104" s="282">
        <v>158360.21</v>
      </c>
      <c r="DZ104" s="310">
        <v>449020</v>
      </c>
      <c r="EB104" s="313"/>
      <c r="EC104" s="313"/>
      <c r="ED104" s="313"/>
      <c r="EE104" s="313"/>
      <c r="EF104" s="313"/>
      <c r="EG104" s="313"/>
      <c r="EH104" s="316"/>
      <c r="EI104" s="316"/>
      <c r="EJ104" s="316"/>
      <c r="EK104" s="316"/>
      <c r="EL104" s="316"/>
      <c r="EM104" s="316"/>
      <c r="EN104" s="316"/>
      <c r="EO104" s="316"/>
      <c r="EP104" s="316"/>
      <c r="EQ104" s="316"/>
      <c r="ER104" s="316"/>
      <c r="ES104" s="316"/>
      <c r="ET104" s="316"/>
      <c r="EU104" s="316"/>
      <c r="EV104" s="316"/>
      <c r="EW104" s="316"/>
      <c r="EX104" s="316"/>
      <c r="EY104" s="316"/>
      <c r="EZ104" s="316"/>
      <c r="FA104" s="316"/>
      <c r="FB104" s="316"/>
      <c r="FC104" s="316"/>
      <c r="FD104" s="316"/>
      <c r="FE104" s="316"/>
      <c r="FF104" s="316"/>
      <c r="FG104" s="316"/>
      <c r="FH104" s="316"/>
      <c r="FI104" s="316"/>
      <c r="FJ104" s="316"/>
      <c r="FK104" s="316"/>
      <c r="FL104" s="369"/>
      <c r="FM104" s="316"/>
      <c r="FN104" s="316"/>
      <c r="FO104" s="316"/>
      <c r="FP104" s="316"/>
      <c r="FQ104" s="316"/>
      <c r="FR104" s="316"/>
      <c r="FS104" s="316"/>
      <c r="FT104" s="316"/>
      <c r="FU104" s="316"/>
      <c r="FV104" s="316"/>
      <c r="FW104" s="316"/>
      <c r="FX104" s="316"/>
      <c r="FY104" s="316"/>
      <c r="FZ104" s="316"/>
      <c r="GA104" s="316"/>
      <c r="GB104" s="316"/>
      <c r="GC104" s="316"/>
      <c r="GD104" s="316"/>
      <c r="GF104" s="316"/>
      <c r="GG104" s="316"/>
      <c r="GH104" s="316"/>
      <c r="GI104" s="316"/>
      <c r="GJ104" s="316"/>
      <c r="GK104" s="316"/>
      <c r="GL104" s="316"/>
      <c r="GM104" s="316"/>
      <c r="GN104" s="316"/>
      <c r="GO104" s="316"/>
      <c r="GP104" s="316"/>
      <c r="GQ104" s="316"/>
      <c r="GR104" s="316"/>
      <c r="GS104" s="316"/>
      <c r="GT104" s="316"/>
      <c r="GU104" s="316"/>
      <c r="GV104" s="316"/>
      <c r="GW104" s="316"/>
      <c r="GX104" s="316"/>
      <c r="GY104" s="316"/>
      <c r="GZ104" s="316"/>
      <c r="HA104" s="316"/>
      <c r="HB104" s="316"/>
      <c r="HC104" s="316"/>
      <c r="HD104" s="316"/>
      <c r="HE104" s="316"/>
      <c r="HF104" s="316"/>
      <c r="HG104" s="316"/>
      <c r="HH104" s="316"/>
      <c r="HI104" s="316"/>
      <c r="HJ104" s="316"/>
      <c r="HK104" s="316"/>
      <c r="HL104" s="316"/>
      <c r="HM104" s="316"/>
      <c r="HN104" s="316"/>
      <c r="HO104" s="316"/>
      <c r="HP104" s="316"/>
      <c r="HQ104" s="316"/>
      <c r="HR104" s="316"/>
      <c r="HS104" s="316"/>
      <c r="HT104" s="316"/>
      <c r="HU104" s="316"/>
      <c r="HV104" s="316"/>
      <c r="HW104" s="316"/>
      <c r="HX104" s="316"/>
      <c r="HY104" s="316"/>
      <c r="HZ104" s="316"/>
      <c r="IA104" s="316"/>
      <c r="IB104" s="316"/>
      <c r="IC104" s="316"/>
      <c r="ID104" s="316"/>
      <c r="IE104" s="316"/>
      <c r="IF104" s="316"/>
      <c r="IG104" s="316"/>
      <c r="IH104" s="316"/>
      <c r="II104" s="316"/>
      <c r="IJ104" s="316"/>
      <c r="IK104" s="316"/>
      <c r="IL104" s="316"/>
      <c r="IM104" s="316"/>
      <c r="IN104" s="316"/>
      <c r="IO104" s="316"/>
      <c r="IP104" s="316"/>
      <c r="IQ104" s="316"/>
      <c r="IR104" s="316"/>
      <c r="IS104" s="316"/>
      <c r="IT104" s="316"/>
      <c r="IU104" s="316"/>
      <c r="IV104" s="316"/>
      <c r="IW104" s="316"/>
      <c r="IX104" s="316"/>
      <c r="IY104" s="316"/>
      <c r="IZ104" s="316"/>
      <c r="JA104" s="316"/>
      <c r="JB104" s="316"/>
      <c r="JC104" s="316"/>
      <c r="JD104" s="316"/>
      <c r="JE104" s="316"/>
      <c r="JF104" s="316"/>
      <c r="JG104" s="316"/>
      <c r="JH104" s="316"/>
      <c r="JI104" s="316"/>
      <c r="JJ104" s="316"/>
      <c r="JK104" s="316"/>
      <c r="JL104" s="316"/>
      <c r="JM104" s="316"/>
      <c r="JN104" s="316"/>
      <c r="JO104" s="316"/>
      <c r="JP104" s="316"/>
      <c r="JQ104" s="316"/>
      <c r="JR104" s="316"/>
      <c r="JS104" s="316"/>
      <c r="JT104" s="316"/>
      <c r="JU104" s="316"/>
      <c r="JV104" s="316"/>
      <c r="JW104" s="316"/>
      <c r="JX104" s="316"/>
      <c r="JY104" s="316"/>
      <c r="JZ104" s="316"/>
      <c r="KA104" s="316"/>
      <c r="KB104" s="316"/>
      <c r="KC104" s="316"/>
      <c r="KD104" s="316"/>
      <c r="KE104" s="316"/>
      <c r="KF104" s="316"/>
      <c r="KG104" s="316"/>
      <c r="KH104" s="316"/>
      <c r="KI104" s="316"/>
      <c r="KJ104" s="316"/>
      <c r="KK104" s="316"/>
      <c r="KL104" s="316"/>
      <c r="KM104" s="316"/>
      <c r="KN104" s="316"/>
      <c r="KO104" s="316"/>
      <c r="KP104" s="316"/>
      <c r="KQ104" s="316"/>
      <c r="KR104" s="316"/>
      <c r="KS104" s="316"/>
      <c r="KT104" s="316"/>
      <c r="KU104" s="316"/>
      <c r="KV104" s="316"/>
      <c r="KW104" s="316"/>
      <c r="KX104" s="316"/>
      <c r="KY104" s="316"/>
      <c r="KZ104" s="316"/>
      <c r="LA104" s="316"/>
      <c r="LB104" s="316"/>
      <c r="LC104" s="316"/>
      <c r="LD104" s="316"/>
      <c r="LE104" s="316"/>
      <c r="LF104" s="316"/>
      <c r="LG104" s="316"/>
      <c r="LH104" s="316"/>
      <c r="LI104" s="316"/>
    </row>
    <row r="105" spans="2:321">
      <c r="D105" s="72">
        <v>4194</v>
      </c>
      <c r="E105" s="76" t="s">
        <v>222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82">
        <v>104059.22</v>
      </c>
      <c r="DW105" s="282">
        <v>127121.38</v>
      </c>
      <c r="DX105" s="282">
        <v>254800.39999999979</v>
      </c>
      <c r="DY105" s="282">
        <v>137632.94000000003</v>
      </c>
      <c r="DZ105" s="310">
        <v>221373.95</v>
      </c>
      <c r="EB105" s="313"/>
      <c r="EC105" s="313"/>
      <c r="ED105" s="313"/>
      <c r="EE105" s="313"/>
      <c r="EF105" s="313"/>
      <c r="EG105" s="313"/>
      <c r="EH105" s="316"/>
      <c r="EI105" s="316"/>
      <c r="EJ105" s="316"/>
      <c r="EK105" s="316"/>
      <c r="EL105" s="316"/>
      <c r="EM105" s="316"/>
      <c r="EN105" s="316"/>
      <c r="EO105" s="316"/>
      <c r="EP105" s="316"/>
      <c r="EQ105" s="316"/>
      <c r="ER105" s="316"/>
      <c r="ES105" s="316"/>
      <c r="ET105" s="316"/>
      <c r="EU105" s="316"/>
      <c r="EV105" s="316"/>
      <c r="EW105" s="316"/>
      <c r="EX105" s="316"/>
      <c r="EY105" s="316"/>
      <c r="EZ105" s="316"/>
      <c r="FA105" s="316"/>
      <c r="FB105" s="316"/>
      <c r="FC105" s="316"/>
      <c r="FD105" s="316"/>
      <c r="FE105" s="316"/>
      <c r="FF105" s="316"/>
      <c r="FG105" s="316"/>
      <c r="FH105" s="316"/>
      <c r="FI105" s="316"/>
      <c r="FJ105" s="316"/>
      <c r="FK105" s="316"/>
      <c r="FL105" s="369"/>
      <c r="FM105" s="316"/>
      <c r="FN105" s="316"/>
      <c r="FO105" s="316"/>
      <c r="FP105" s="316"/>
      <c r="FQ105" s="316"/>
      <c r="FR105" s="316"/>
      <c r="FS105" s="316"/>
      <c r="FT105" s="316"/>
      <c r="FU105" s="316"/>
      <c r="FV105" s="316"/>
      <c r="FW105" s="316"/>
      <c r="FX105" s="316"/>
      <c r="FY105" s="316"/>
      <c r="FZ105" s="316"/>
      <c r="GA105" s="316"/>
      <c r="GB105" s="316"/>
      <c r="GC105" s="316"/>
      <c r="GD105" s="316"/>
      <c r="GF105" s="316"/>
      <c r="GG105" s="316"/>
      <c r="GH105" s="316"/>
      <c r="GI105" s="316"/>
      <c r="GJ105" s="316"/>
      <c r="GK105" s="316"/>
      <c r="GL105" s="316"/>
      <c r="GM105" s="316"/>
      <c r="GN105" s="316"/>
      <c r="GO105" s="316"/>
      <c r="GP105" s="316"/>
      <c r="GQ105" s="316"/>
      <c r="GR105" s="316"/>
      <c r="GS105" s="316"/>
      <c r="GT105" s="316"/>
      <c r="GU105" s="316"/>
      <c r="GV105" s="316"/>
      <c r="GW105" s="316"/>
      <c r="GX105" s="316"/>
      <c r="GY105" s="316"/>
      <c r="GZ105" s="316"/>
      <c r="HA105" s="316"/>
      <c r="HB105" s="316"/>
      <c r="HC105" s="316"/>
      <c r="HD105" s="316"/>
      <c r="HE105" s="316"/>
      <c r="HF105" s="316"/>
      <c r="HG105" s="316"/>
      <c r="HH105" s="316"/>
      <c r="HI105" s="316"/>
      <c r="HJ105" s="316"/>
      <c r="HK105" s="316"/>
      <c r="HL105" s="316"/>
      <c r="HM105" s="316"/>
      <c r="HN105" s="316"/>
      <c r="HO105" s="316"/>
      <c r="HP105" s="316"/>
      <c r="HQ105" s="316"/>
      <c r="HR105" s="316"/>
      <c r="HS105" s="316"/>
      <c r="HT105" s="316"/>
      <c r="HU105" s="316"/>
      <c r="HV105" s="316"/>
      <c r="HW105" s="316"/>
      <c r="HX105" s="316"/>
      <c r="HY105" s="316"/>
      <c r="HZ105" s="316"/>
      <c r="IA105" s="316"/>
      <c r="IB105" s="316"/>
      <c r="IC105" s="316"/>
      <c r="ID105" s="316"/>
      <c r="IE105" s="316"/>
      <c r="IF105" s="316"/>
      <c r="IG105" s="316"/>
      <c r="IH105" s="316"/>
      <c r="II105" s="316"/>
      <c r="IJ105" s="316"/>
      <c r="IK105" s="316"/>
      <c r="IL105" s="316"/>
      <c r="IM105" s="316"/>
      <c r="IN105" s="316"/>
      <c r="IO105" s="316"/>
      <c r="IP105" s="316"/>
      <c r="IQ105" s="316"/>
      <c r="IR105" s="316"/>
      <c r="IS105" s="316"/>
      <c r="IT105" s="316"/>
      <c r="IU105" s="316"/>
      <c r="IV105" s="316"/>
      <c r="IW105" s="316"/>
      <c r="IX105" s="316"/>
      <c r="IY105" s="316"/>
      <c r="IZ105" s="316"/>
      <c r="JA105" s="316"/>
      <c r="JB105" s="316"/>
      <c r="JC105" s="316"/>
      <c r="JD105" s="316"/>
      <c r="JE105" s="316"/>
      <c r="JF105" s="316"/>
      <c r="JG105" s="316"/>
      <c r="JH105" s="316"/>
      <c r="JI105" s="316"/>
      <c r="JJ105" s="316"/>
      <c r="JK105" s="316"/>
      <c r="JL105" s="316"/>
      <c r="JM105" s="316"/>
      <c r="JN105" s="316"/>
      <c r="JO105" s="316"/>
      <c r="JP105" s="316"/>
      <c r="JQ105" s="316"/>
      <c r="JR105" s="316"/>
      <c r="JS105" s="316"/>
      <c r="JT105" s="316"/>
      <c r="JU105" s="316"/>
      <c r="JV105" s="316"/>
      <c r="JW105" s="316"/>
      <c r="JX105" s="316"/>
      <c r="JY105" s="316"/>
      <c r="JZ105" s="316"/>
      <c r="KA105" s="316"/>
      <c r="KB105" s="316"/>
      <c r="KC105" s="316"/>
      <c r="KD105" s="316"/>
      <c r="KE105" s="316"/>
      <c r="KF105" s="316"/>
      <c r="KG105" s="316"/>
      <c r="KH105" s="316"/>
      <c r="KI105" s="316"/>
      <c r="KJ105" s="316"/>
      <c r="KK105" s="316"/>
      <c r="KL105" s="316"/>
      <c r="KM105" s="316"/>
      <c r="KN105" s="316"/>
      <c r="KO105" s="316"/>
      <c r="KP105" s="316"/>
      <c r="KQ105" s="316"/>
      <c r="KR105" s="316"/>
      <c r="KS105" s="316"/>
      <c r="KT105" s="316"/>
      <c r="KU105" s="316"/>
      <c r="KV105" s="316"/>
      <c r="KW105" s="316"/>
      <c r="KX105" s="316"/>
      <c r="KY105" s="316"/>
      <c r="KZ105" s="316"/>
      <c r="LA105" s="316"/>
      <c r="LB105" s="316"/>
      <c r="LC105" s="316"/>
      <c r="LD105" s="316"/>
      <c r="LE105" s="316"/>
      <c r="LF105" s="316"/>
      <c r="LG105" s="316"/>
      <c r="LH105" s="316"/>
      <c r="LI105" s="316"/>
    </row>
    <row r="106" spans="2:321" ht="45">
      <c r="D106" s="72">
        <v>4195</v>
      </c>
      <c r="E106" s="76" t="s">
        <v>224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82">
        <v>46481.02</v>
      </c>
      <c r="DW106" s="282">
        <v>663197.18999999994</v>
      </c>
      <c r="DX106" s="282">
        <v>559198.15999999992</v>
      </c>
      <c r="DY106" s="282">
        <v>324292.06999999995</v>
      </c>
      <c r="DZ106" s="310">
        <v>499860.9</v>
      </c>
      <c r="EB106" s="313"/>
      <c r="EC106" s="313"/>
      <c r="ED106" s="313"/>
      <c r="EE106" s="313"/>
      <c r="EF106" s="313"/>
      <c r="EG106" s="313"/>
      <c r="EH106" s="316"/>
      <c r="EI106" s="316"/>
      <c r="EJ106" s="316"/>
      <c r="EK106" s="316"/>
      <c r="EL106" s="316"/>
      <c r="EM106" s="316"/>
      <c r="EN106" s="316"/>
      <c r="EO106" s="316"/>
      <c r="EP106" s="316"/>
      <c r="EQ106" s="316"/>
      <c r="ER106" s="316"/>
      <c r="ES106" s="316"/>
      <c r="ET106" s="316"/>
      <c r="EU106" s="316"/>
      <c r="EV106" s="316"/>
      <c r="EW106" s="316"/>
      <c r="EX106" s="316"/>
      <c r="EY106" s="316"/>
      <c r="EZ106" s="316"/>
      <c r="FA106" s="316"/>
      <c r="FB106" s="316"/>
      <c r="FC106" s="316"/>
      <c r="FD106" s="316"/>
      <c r="FE106" s="316"/>
      <c r="FF106" s="316"/>
      <c r="FG106" s="316"/>
      <c r="FH106" s="316"/>
      <c r="FI106" s="316"/>
      <c r="FJ106" s="316"/>
      <c r="FK106" s="316"/>
      <c r="FL106" s="369"/>
      <c r="FM106" s="316"/>
      <c r="FN106" s="316"/>
      <c r="FO106" s="316"/>
      <c r="FP106" s="316"/>
      <c r="FQ106" s="316"/>
      <c r="FR106" s="316"/>
      <c r="FS106" s="316"/>
      <c r="FT106" s="316"/>
      <c r="FU106" s="316"/>
      <c r="FV106" s="316"/>
      <c r="FW106" s="316"/>
      <c r="FX106" s="316"/>
      <c r="FY106" s="316"/>
      <c r="FZ106" s="316"/>
      <c r="GA106" s="316"/>
      <c r="GB106" s="316"/>
      <c r="GC106" s="316"/>
      <c r="GD106" s="316"/>
      <c r="GF106" s="316"/>
      <c r="GG106" s="316"/>
      <c r="GH106" s="316"/>
      <c r="GI106" s="316"/>
      <c r="GJ106" s="316"/>
      <c r="GK106" s="316"/>
      <c r="GL106" s="316"/>
      <c r="GM106" s="316"/>
      <c r="GN106" s="316"/>
      <c r="GO106" s="316"/>
      <c r="GP106" s="316"/>
      <c r="GQ106" s="316"/>
      <c r="GR106" s="316"/>
      <c r="GS106" s="316"/>
      <c r="GT106" s="316"/>
      <c r="GU106" s="316"/>
      <c r="GV106" s="316"/>
      <c r="GW106" s="316"/>
      <c r="GX106" s="316"/>
      <c r="GY106" s="316"/>
      <c r="GZ106" s="316"/>
      <c r="HA106" s="316"/>
      <c r="HB106" s="316"/>
      <c r="HC106" s="316"/>
      <c r="HD106" s="316"/>
      <c r="HE106" s="316"/>
      <c r="HF106" s="316"/>
      <c r="HG106" s="316"/>
      <c r="HH106" s="316"/>
      <c r="HI106" s="316"/>
      <c r="HJ106" s="316"/>
      <c r="HK106" s="316"/>
      <c r="HL106" s="316"/>
      <c r="HM106" s="316"/>
      <c r="HN106" s="316"/>
      <c r="HO106" s="316"/>
      <c r="HP106" s="316"/>
      <c r="HQ106" s="316"/>
      <c r="HR106" s="316"/>
      <c r="HS106" s="316"/>
      <c r="HT106" s="316"/>
      <c r="HU106" s="316"/>
      <c r="HV106" s="316"/>
      <c r="HW106" s="316"/>
      <c r="HX106" s="316"/>
      <c r="HY106" s="316"/>
      <c r="HZ106" s="316"/>
      <c r="IA106" s="316"/>
      <c r="IB106" s="316"/>
      <c r="IC106" s="316"/>
      <c r="ID106" s="316"/>
      <c r="IE106" s="316"/>
      <c r="IF106" s="316"/>
      <c r="IG106" s="316"/>
      <c r="IH106" s="316"/>
      <c r="II106" s="316"/>
      <c r="IJ106" s="316"/>
      <c r="IK106" s="316"/>
      <c r="IL106" s="316"/>
      <c r="IM106" s="316"/>
      <c r="IN106" s="316"/>
      <c r="IO106" s="316"/>
      <c r="IP106" s="316"/>
      <c r="IQ106" s="316"/>
      <c r="IR106" s="316"/>
      <c r="IS106" s="316"/>
      <c r="IT106" s="316"/>
      <c r="IU106" s="316"/>
      <c r="IV106" s="316"/>
      <c r="IW106" s="316"/>
      <c r="IX106" s="316"/>
      <c r="IY106" s="316"/>
      <c r="IZ106" s="316"/>
      <c r="JA106" s="316"/>
      <c r="JB106" s="316"/>
      <c r="JC106" s="316"/>
      <c r="JD106" s="316"/>
      <c r="JE106" s="316"/>
      <c r="JF106" s="316"/>
      <c r="JG106" s="316"/>
      <c r="JH106" s="316"/>
      <c r="JI106" s="316"/>
      <c r="JJ106" s="316"/>
      <c r="JK106" s="316"/>
      <c r="JL106" s="316"/>
      <c r="JM106" s="316"/>
      <c r="JN106" s="316"/>
      <c r="JO106" s="316"/>
      <c r="JP106" s="316"/>
      <c r="JQ106" s="316"/>
      <c r="JR106" s="316"/>
      <c r="JS106" s="316"/>
      <c r="JT106" s="316"/>
      <c r="JU106" s="316"/>
      <c r="JV106" s="316"/>
      <c r="JW106" s="316"/>
      <c r="JX106" s="316"/>
      <c r="JY106" s="316"/>
      <c r="JZ106" s="316"/>
      <c r="KA106" s="316"/>
      <c r="KB106" s="316"/>
      <c r="KC106" s="316"/>
      <c r="KD106" s="316"/>
      <c r="KE106" s="316"/>
      <c r="KF106" s="316"/>
      <c r="KG106" s="316"/>
      <c r="KH106" s="316"/>
      <c r="KI106" s="316"/>
      <c r="KJ106" s="316"/>
      <c r="KK106" s="316"/>
      <c r="KL106" s="316"/>
      <c r="KM106" s="316"/>
      <c r="KN106" s="316"/>
      <c r="KO106" s="316"/>
      <c r="KP106" s="316"/>
      <c r="KQ106" s="316"/>
      <c r="KR106" s="316"/>
      <c r="KS106" s="316"/>
      <c r="KT106" s="316"/>
      <c r="KU106" s="316"/>
      <c r="KV106" s="316"/>
      <c r="KW106" s="316"/>
      <c r="KX106" s="316"/>
      <c r="KY106" s="316"/>
      <c r="KZ106" s="316"/>
      <c r="LA106" s="316"/>
      <c r="LB106" s="316"/>
      <c r="LC106" s="316"/>
      <c r="LD106" s="316"/>
      <c r="LE106" s="316"/>
      <c r="LF106" s="316"/>
      <c r="LG106" s="316"/>
      <c r="LH106" s="316"/>
      <c r="LI106" s="316"/>
    </row>
    <row r="107" spans="2:321">
      <c r="D107" s="72">
        <v>4196</v>
      </c>
      <c r="E107" s="76" t="s">
        <v>226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82">
        <v>27282.979999999996</v>
      </c>
      <c r="DW107" s="282">
        <v>209127.41999999998</v>
      </c>
      <c r="DX107" s="282">
        <v>440465.10999999969</v>
      </c>
      <c r="DY107" s="282">
        <v>391949.35999999975</v>
      </c>
      <c r="DZ107" s="310">
        <v>223309.31</v>
      </c>
      <c r="EB107" s="313"/>
      <c r="EC107" s="313"/>
      <c r="ED107" s="313"/>
      <c r="EE107" s="313"/>
      <c r="EF107" s="313"/>
      <c r="EG107" s="313"/>
      <c r="EH107" s="316"/>
      <c r="EI107" s="316"/>
      <c r="EJ107" s="316"/>
      <c r="EK107" s="316"/>
      <c r="EL107" s="316"/>
      <c r="EM107" s="316"/>
      <c r="EN107" s="316"/>
      <c r="EO107" s="316"/>
      <c r="EP107" s="316"/>
      <c r="EQ107" s="316"/>
      <c r="ER107" s="316"/>
      <c r="ES107" s="316"/>
      <c r="ET107" s="316"/>
      <c r="EU107" s="316"/>
      <c r="EV107" s="316"/>
      <c r="EW107" s="316"/>
      <c r="EX107" s="316"/>
      <c r="EY107" s="316"/>
      <c r="EZ107" s="316"/>
      <c r="FA107" s="316"/>
      <c r="FB107" s="316"/>
      <c r="FC107" s="316"/>
      <c r="FD107" s="316"/>
      <c r="FE107" s="316"/>
      <c r="FF107" s="316"/>
      <c r="FG107" s="316"/>
      <c r="FH107" s="316"/>
      <c r="FI107" s="316"/>
      <c r="FJ107" s="316"/>
      <c r="FK107" s="316"/>
      <c r="FL107" s="369"/>
      <c r="FM107" s="316"/>
      <c r="FN107" s="316"/>
      <c r="FO107" s="316"/>
      <c r="FP107" s="316"/>
      <c r="FQ107" s="316"/>
      <c r="FR107" s="316"/>
      <c r="FS107" s="316"/>
      <c r="FT107" s="316"/>
      <c r="FU107" s="316"/>
      <c r="FV107" s="316"/>
      <c r="FW107" s="316"/>
      <c r="FX107" s="316"/>
      <c r="FY107" s="316"/>
      <c r="FZ107" s="316"/>
      <c r="GA107" s="316"/>
      <c r="GB107" s="316"/>
      <c r="GC107" s="316"/>
      <c r="GD107" s="316"/>
      <c r="GF107" s="316"/>
      <c r="GG107" s="316"/>
      <c r="GH107" s="316"/>
      <c r="GI107" s="316"/>
      <c r="GJ107" s="316"/>
      <c r="GK107" s="316"/>
      <c r="GL107" s="316"/>
      <c r="GM107" s="316"/>
      <c r="GN107" s="316"/>
      <c r="GO107" s="316"/>
      <c r="GP107" s="316"/>
      <c r="GQ107" s="316"/>
      <c r="GR107" s="316"/>
      <c r="GS107" s="316"/>
      <c r="GT107" s="316"/>
      <c r="GU107" s="316"/>
      <c r="GV107" s="316"/>
      <c r="GW107" s="316"/>
      <c r="GX107" s="316"/>
      <c r="GY107" s="316"/>
      <c r="GZ107" s="316"/>
      <c r="HA107" s="316"/>
      <c r="HB107" s="316"/>
      <c r="HC107" s="316"/>
      <c r="HD107" s="316"/>
      <c r="HE107" s="316"/>
      <c r="HF107" s="316"/>
      <c r="HG107" s="316"/>
      <c r="HH107" s="316"/>
      <c r="HI107" s="316"/>
      <c r="HJ107" s="316"/>
      <c r="HK107" s="316"/>
      <c r="HL107" s="316"/>
      <c r="HM107" s="316"/>
      <c r="HN107" s="316"/>
      <c r="HO107" s="316"/>
      <c r="HP107" s="316"/>
      <c r="HQ107" s="316"/>
      <c r="HR107" s="316"/>
      <c r="HS107" s="316"/>
      <c r="HT107" s="316"/>
      <c r="HU107" s="316"/>
      <c r="HV107" s="316"/>
      <c r="HW107" s="316"/>
      <c r="HX107" s="316"/>
      <c r="HY107" s="316"/>
      <c r="HZ107" s="316"/>
      <c r="IA107" s="316"/>
      <c r="IB107" s="316"/>
      <c r="IC107" s="316"/>
      <c r="ID107" s="316"/>
      <c r="IE107" s="316"/>
      <c r="IF107" s="316"/>
      <c r="IG107" s="316"/>
      <c r="IH107" s="316"/>
      <c r="II107" s="316"/>
      <c r="IJ107" s="316"/>
      <c r="IK107" s="316"/>
      <c r="IL107" s="316"/>
      <c r="IM107" s="316"/>
      <c r="IN107" s="316"/>
      <c r="IO107" s="316"/>
      <c r="IP107" s="316"/>
      <c r="IQ107" s="316"/>
      <c r="IR107" s="316"/>
      <c r="IS107" s="316"/>
      <c r="IT107" s="316"/>
      <c r="IU107" s="316"/>
      <c r="IV107" s="316"/>
      <c r="IW107" s="316"/>
      <c r="IX107" s="316"/>
      <c r="IY107" s="316"/>
      <c r="IZ107" s="316"/>
      <c r="JA107" s="316"/>
      <c r="JB107" s="316"/>
      <c r="JC107" s="316"/>
      <c r="JD107" s="316"/>
      <c r="JE107" s="316"/>
      <c r="JF107" s="316"/>
      <c r="JG107" s="316"/>
      <c r="JH107" s="316"/>
      <c r="JI107" s="316"/>
      <c r="JJ107" s="316"/>
      <c r="JK107" s="316"/>
      <c r="JL107" s="316"/>
      <c r="JM107" s="316"/>
      <c r="JN107" s="316"/>
      <c r="JO107" s="316"/>
      <c r="JP107" s="316"/>
      <c r="JQ107" s="316"/>
      <c r="JR107" s="316"/>
      <c r="JS107" s="316"/>
      <c r="JT107" s="316"/>
      <c r="JU107" s="316"/>
      <c r="JV107" s="316"/>
      <c r="JW107" s="316"/>
      <c r="JX107" s="316"/>
      <c r="JY107" s="316"/>
      <c r="JZ107" s="316"/>
      <c r="KA107" s="316"/>
      <c r="KB107" s="316"/>
      <c r="KC107" s="316"/>
      <c r="KD107" s="316"/>
      <c r="KE107" s="316"/>
      <c r="KF107" s="316"/>
      <c r="KG107" s="316"/>
      <c r="KH107" s="316"/>
      <c r="KI107" s="316"/>
      <c r="KJ107" s="316"/>
      <c r="KK107" s="316"/>
      <c r="KL107" s="316"/>
      <c r="KM107" s="316"/>
      <c r="KN107" s="316"/>
      <c r="KO107" s="316"/>
      <c r="KP107" s="316"/>
      <c r="KQ107" s="316"/>
      <c r="KR107" s="316"/>
      <c r="KS107" s="316"/>
      <c r="KT107" s="316"/>
      <c r="KU107" s="316"/>
      <c r="KV107" s="316"/>
      <c r="KW107" s="316"/>
      <c r="KX107" s="316"/>
      <c r="KY107" s="316"/>
      <c r="KZ107" s="316"/>
      <c r="LA107" s="316"/>
      <c r="LB107" s="316"/>
      <c r="LC107" s="316"/>
      <c r="LD107" s="316"/>
      <c r="LE107" s="316"/>
      <c r="LF107" s="316"/>
      <c r="LG107" s="316"/>
      <c r="LH107" s="316"/>
      <c r="LI107" s="316"/>
    </row>
    <row r="108" spans="2:321">
      <c r="D108" s="72">
        <v>4197</v>
      </c>
      <c r="E108" s="76" t="s">
        <v>228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82">
        <v>41.67</v>
      </c>
      <c r="DW108" s="282">
        <v>41.67</v>
      </c>
      <c r="DX108" s="282">
        <v>41.67</v>
      </c>
      <c r="DY108" s="282">
        <v>41.67</v>
      </c>
      <c r="DZ108" s="310">
        <v>941.67</v>
      </c>
      <c r="EB108" s="313"/>
      <c r="EC108" s="313"/>
      <c r="ED108" s="313"/>
      <c r="EE108" s="313"/>
      <c r="EF108" s="313"/>
      <c r="EG108" s="313"/>
      <c r="EH108" s="316"/>
      <c r="EI108" s="316"/>
      <c r="EJ108" s="316"/>
      <c r="EK108" s="316"/>
      <c r="EL108" s="316"/>
      <c r="EM108" s="316"/>
      <c r="EN108" s="316"/>
      <c r="EO108" s="316"/>
      <c r="EP108" s="316"/>
      <c r="EQ108" s="316"/>
      <c r="ER108" s="316"/>
      <c r="ES108" s="316"/>
      <c r="ET108" s="316"/>
      <c r="EU108" s="316"/>
      <c r="EV108" s="316"/>
      <c r="EW108" s="316"/>
      <c r="EX108" s="316"/>
      <c r="EY108" s="316"/>
      <c r="EZ108" s="316"/>
      <c r="FA108" s="316"/>
      <c r="FB108" s="316"/>
      <c r="FC108" s="316"/>
      <c r="FD108" s="316"/>
      <c r="FE108" s="316"/>
      <c r="FF108" s="316"/>
      <c r="FG108" s="316"/>
      <c r="FH108" s="316"/>
      <c r="FI108" s="316"/>
      <c r="FJ108" s="316"/>
      <c r="FK108" s="316"/>
      <c r="FL108" s="369"/>
      <c r="FM108" s="316"/>
      <c r="FN108" s="316"/>
      <c r="FO108" s="316"/>
      <c r="FP108" s="316"/>
      <c r="FQ108" s="316"/>
      <c r="FR108" s="316"/>
      <c r="FS108" s="316"/>
      <c r="FT108" s="316"/>
      <c r="FU108" s="316"/>
      <c r="FV108" s="316"/>
      <c r="FW108" s="316"/>
      <c r="FX108" s="316"/>
      <c r="FY108" s="316"/>
      <c r="FZ108" s="316"/>
      <c r="GA108" s="316"/>
      <c r="GB108" s="316"/>
      <c r="GC108" s="316"/>
      <c r="GD108" s="316"/>
      <c r="GF108" s="316"/>
      <c r="GG108" s="316"/>
      <c r="GH108" s="316"/>
      <c r="GI108" s="316"/>
      <c r="GJ108" s="316"/>
      <c r="GK108" s="316"/>
      <c r="GL108" s="316"/>
      <c r="GM108" s="316"/>
      <c r="GN108" s="316"/>
      <c r="GO108" s="316"/>
      <c r="GP108" s="316"/>
      <c r="GQ108" s="316"/>
      <c r="GR108" s="316"/>
      <c r="GS108" s="316"/>
      <c r="GT108" s="316"/>
      <c r="GU108" s="316"/>
      <c r="GV108" s="316"/>
      <c r="GW108" s="316"/>
      <c r="GX108" s="316"/>
      <c r="GY108" s="316"/>
      <c r="GZ108" s="316"/>
      <c r="HA108" s="316"/>
      <c r="HB108" s="316"/>
      <c r="HC108" s="316"/>
      <c r="HD108" s="316"/>
      <c r="HE108" s="316"/>
      <c r="HF108" s="316"/>
      <c r="HG108" s="316"/>
      <c r="HH108" s="316"/>
      <c r="HI108" s="316"/>
      <c r="HJ108" s="316"/>
      <c r="HK108" s="316"/>
      <c r="HL108" s="316"/>
      <c r="HM108" s="316"/>
      <c r="HN108" s="316"/>
      <c r="HO108" s="316"/>
      <c r="HP108" s="316"/>
      <c r="HQ108" s="316"/>
      <c r="HR108" s="316"/>
      <c r="HS108" s="316"/>
      <c r="HT108" s="316"/>
      <c r="HU108" s="316"/>
      <c r="HV108" s="316"/>
      <c r="HW108" s="316"/>
      <c r="HX108" s="316"/>
      <c r="HY108" s="316"/>
      <c r="HZ108" s="316"/>
      <c r="IA108" s="316"/>
      <c r="IB108" s="316"/>
      <c r="IC108" s="316"/>
      <c r="ID108" s="316"/>
      <c r="IE108" s="316"/>
      <c r="IF108" s="316"/>
      <c r="IG108" s="316"/>
      <c r="IH108" s="316"/>
      <c r="II108" s="316"/>
      <c r="IJ108" s="316"/>
      <c r="IK108" s="316"/>
      <c r="IL108" s="316"/>
      <c r="IM108" s="316"/>
      <c r="IN108" s="316"/>
      <c r="IO108" s="316"/>
      <c r="IP108" s="316"/>
      <c r="IQ108" s="316"/>
      <c r="IR108" s="316"/>
      <c r="IS108" s="316"/>
      <c r="IT108" s="316"/>
      <c r="IU108" s="316"/>
      <c r="IV108" s="316"/>
      <c r="IW108" s="316"/>
      <c r="IX108" s="316"/>
      <c r="IY108" s="316"/>
      <c r="IZ108" s="316"/>
      <c r="JA108" s="316"/>
      <c r="JB108" s="316"/>
      <c r="JC108" s="316"/>
      <c r="JD108" s="316"/>
      <c r="JE108" s="316"/>
      <c r="JF108" s="316"/>
      <c r="JG108" s="316"/>
      <c r="JH108" s="316"/>
      <c r="JI108" s="316"/>
      <c r="JJ108" s="316"/>
      <c r="JK108" s="316"/>
      <c r="JL108" s="316"/>
      <c r="JM108" s="316"/>
      <c r="JN108" s="316"/>
      <c r="JO108" s="316"/>
      <c r="JP108" s="316"/>
      <c r="JQ108" s="316"/>
      <c r="JR108" s="316"/>
      <c r="JS108" s="316"/>
      <c r="JT108" s="316"/>
      <c r="JU108" s="316"/>
      <c r="JV108" s="316"/>
      <c r="JW108" s="316"/>
      <c r="JX108" s="316"/>
      <c r="JY108" s="316"/>
      <c r="JZ108" s="316"/>
      <c r="KA108" s="316"/>
      <c r="KB108" s="316"/>
      <c r="KC108" s="316"/>
      <c r="KD108" s="316"/>
      <c r="KE108" s="316"/>
      <c r="KF108" s="316"/>
      <c r="KG108" s="316"/>
      <c r="KH108" s="316"/>
      <c r="KI108" s="316"/>
      <c r="KJ108" s="316"/>
      <c r="KK108" s="316"/>
      <c r="KL108" s="316"/>
      <c r="KM108" s="316"/>
      <c r="KN108" s="316"/>
      <c r="KO108" s="316"/>
      <c r="KP108" s="316"/>
      <c r="KQ108" s="316"/>
      <c r="KR108" s="316"/>
      <c r="KS108" s="316"/>
      <c r="KT108" s="316"/>
      <c r="KU108" s="316"/>
      <c r="KV108" s="316"/>
      <c r="KW108" s="316"/>
      <c r="KX108" s="316"/>
      <c r="KY108" s="316"/>
      <c r="KZ108" s="316"/>
      <c r="LA108" s="316"/>
      <c r="LB108" s="316"/>
      <c r="LC108" s="316"/>
      <c r="LD108" s="316"/>
      <c r="LE108" s="316"/>
      <c r="LF108" s="316"/>
      <c r="LG108" s="316"/>
      <c r="LH108" s="316"/>
      <c r="LI108" s="316"/>
    </row>
    <row r="109" spans="2:321">
      <c r="D109" s="72">
        <v>4198</v>
      </c>
      <c r="E109" s="76" t="s">
        <v>49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82">
        <v>245.01</v>
      </c>
      <c r="DW109" s="282">
        <v>954.08999999999992</v>
      </c>
      <c r="DX109" s="282">
        <v>1024.1499999999996</v>
      </c>
      <c r="DY109" s="282">
        <v>656.57999999999981</v>
      </c>
      <c r="DZ109" s="310">
        <v>1660.12</v>
      </c>
      <c r="EB109" s="313"/>
      <c r="EC109" s="313"/>
      <c r="ED109" s="313"/>
      <c r="EE109" s="313"/>
      <c r="EF109" s="313"/>
      <c r="EG109" s="313"/>
      <c r="EH109" s="316"/>
      <c r="EI109" s="316"/>
      <c r="EJ109" s="316"/>
      <c r="EK109" s="316"/>
      <c r="EL109" s="316"/>
      <c r="EM109" s="316"/>
      <c r="EN109" s="316"/>
      <c r="EO109" s="316"/>
      <c r="EP109" s="316"/>
      <c r="EQ109" s="316"/>
      <c r="ER109" s="316"/>
      <c r="ES109" s="316"/>
      <c r="ET109" s="316"/>
      <c r="EU109" s="316"/>
      <c r="EV109" s="316"/>
      <c r="EW109" s="316"/>
      <c r="EX109" s="316"/>
      <c r="EY109" s="316"/>
      <c r="EZ109" s="316"/>
      <c r="FA109" s="316"/>
      <c r="FB109" s="316"/>
      <c r="FC109" s="316"/>
      <c r="FD109" s="316"/>
      <c r="FE109" s="316"/>
      <c r="FF109" s="316"/>
      <c r="FG109" s="316"/>
      <c r="FH109" s="316"/>
      <c r="FI109" s="316"/>
      <c r="FJ109" s="316"/>
      <c r="FK109" s="316"/>
      <c r="FL109" s="369"/>
      <c r="FM109" s="316"/>
      <c r="FN109" s="316"/>
      <c r="FO109" s="316"/>
      <c r="FP109" s="316"/>
      <c r="FQ109" s="316"/>
      <c r="FR109" s="316"/>
      <c r="FS109" s="316"/>
      <c r="FT109" s="316"/>
      <c r="FU109" s="316"/>
      <c r="FV109" s="316"/>
      <c r="FW109" s="316"/>
      <c r="FX109" s="316"/>
      <c r="FY109" s="316"/>
      <c r="FZ109" s="316"/>
      <c r="GA109" s="316"/>
      <c r="GB109" s="316"/>
      <c r="GC109" s="316"/>
      <c r="GD109" s="316"/>
      <c r="GF109" s="316"/>
      <c r="GG109" s="316"/>
      <c r="GH109" s="316"/>
      <c r="GI109" s="316"/>
      <c r="GJ109" s="316"/>
      <c r="GK109" s="316"/>
      <c r="GL109" s="316"/>
      <c r="GM109" s="316"/>
      <c r="GN109" s="316"/>
      <c r="GO109" s="316"/>
      <c r="GP109" s="316"/>
      <c r="GQ109" s="316"/>
      <c r="GR109" s="316"/>
      <c r="GS109" s="316"/>
      <c r="GT109" s="316"/>
      <c r="GU109" s="316"/>
      <c r="GV109" s="316"/>
      <c r="GW109" s="316"/>
      <c r="GX109" s="316"/>
      <c r="GY109" s="316"/>
      <c r="GZ109" s="316"/>
      <c r="HA109" s="316"/>
      <c r="HB109" s="316"/>
      <c r="HC109" s="316"/>
      <c r="HD109" s="316"/>
      <c r="HE109" s="316"/>
      <c r="HF109" s="316"/>
      <c r="HG109" s="316"/>
      <c r="HH109" s="316"/>
      <c r="HI109" s="316"/>
      <c r="HJ109" s="316"/>
      <c r="HK109" s="316"/>
      <c r="HL109" s="316"/>
      <c r="HM109" s="316"/>
      <c r="HN109" s="316"/>
      <c r="HO109" s="316"/>
      <c r="HP109" s="316"/>
      <c r="HQ109" s="316"/>
      <c r="HR109" s="316"/>
      <c r="HS109" s="316"/>
      <c r="HT109" s="316"/>
      <c r="HU109" s="316"/>
      <c r="HV109" s="316"/>
      <c r="HW109" s="316"/>
      <c r="HX109" s="316"/>
      <c r="HY109" s="316"/>
      <c r="HZ109" s="316"/>
      <c r="IA109" s="316"/>
      <c r="IB109" s="316"/>
      <c r="IC109" s="316"/>
      <c r="ID109" s="316"/>
      <c r="IE109" s="316"/>
      <c r="IF109" s="316"/>
      <c r="IG109" s="316"/>
      <c r="IH109" s="316"/>
      <c r="II109" s="316"/>
      <c r="IJ109" s="316"/>
      <c r="IK109" s="316"/>
      <c r="IL109" s="316"/>
      <c r="IM109" s="316"/>
      <c r="IN109" s="316"/>
      <c r="IO109" s="316"/>
      <c r="IP109" s="316"/>
      <c r="IQ109" s="316"/>
      <c r="IR109" s="316"/>
      <c r="IS109" s="316"/>
      <c r="IT109" s="316"/>
      <c r="IU109" s="316"/>
      <c r="IV109" s="316"/>
      <c r="IW109" s="316"/>
      <c r="IX109" s="316"/>
      <c r="IY109" s="316"/>
      <c r="IZ109" s="316"/>
      <c r="JA109" s="316"/>
      <c r="JB109" s="316"/>
      <c r="JC109" s="316"/>
      <c r="JD109" s="316"/>
      <c r="JE109" s="316"/>
      <c r="JF109" s="316"/>
      <c r="JG109" s="316"/>
      <c r="JH109" s="316"/>
      <c r="JI109" s="316"/>
      <c r="JJ109" s="316"/>
      <c r="JK109" s="316"/>
      <c r="JL109" s="316"/>
      <c r="JM109" s="316"/>
      <c r="JN109" s="316"/>
      <c r="JO109" s="316"/>
      <c r="JP109" s="316"/>
      <c r="JQ109" s="316"/>
      <c r="JR109" s="316"/>
      <c r="JS109" s="316"/>
      <c r="JT109" s="316"/>
      <c r="JU109" s="316"/>
      <c r="JV109" s="316"/>
      <c r="JW109" s="316"/>
      <c r="JX109" s="316"/>
      <c r="JY109" s="316"/>
      <c r="JZ109" s="316"/>
      <c r="KA109" s="316"/>
      <c r="KB109" s="316"/>
      <c r="KC109" s="316"/>
      <c r="KD109" s="316"/>
      <c r="KE109" s="316"/>
      <c r="KF109" s="316"/>
      <c r="KG109" s="316"/>
      <c r="KH109" s="316"/>
      <c r="KI109" s="316"/>
      <c r="KJ109" s="316"/>
      <c r="KK109" s="316"/>
      <c r="KL109" s="316"/>
      <c r="KM109" s="316"/>
      <c r="KN109" s="316"/>
      <c r="KO109" s="316"/>
      <c r="KP109" s="316"/>
      <c r="KQ109" s="316"/>
      <c r="KR109" s="316"/>
      <c r="KS109" s="316"/>
      <c r="KT109" s="316"/>
      <c r="KU109" s="316"/>
      <c r="KV109" s="316"/>
      <c r="KW109" s="316"/>
      <c r="KX109" s="316"/>
      <c r="KY109" s="316"/>
      <c r="KZ109" s="316"/>
      <c r="LA109" s="316"/>
      <c r="LB109" s="316"/>
      <c r="LC109" s="316"/>
      <c r="LD109" s="316"/>
      <c r="LE109" s="316"/>
      <c r="LF109" s="316"/>
      <c r="LG109" s="316"/>
      <c r="LH109" s="316"/>
      <c r="LI109" s="316"/>
    </row>
    <row r="110" spans="2:321">
      <c r="D110" s="72">
        <v>4199</v>
      </c>
      <c r="E110" s="76" t="s">
        <v>230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82">
        <v>307636.45000000007</v>
      </c>
      <c r="DW110" s="282">
        <v>214675.74999999977</v>
      </c>
      <c r="DX110" s="282">
        <v>142270.47</v>
      </c>
      <c r="DY110" s="282">
        <v>197509.72999999995</v>
      </c>
      <c r="DZ110" s="310">
        <v>688408.35</v>
      </c>
      <c r="EB110" s="313"/>
      <c r="EC110" s="313"/>
      <c r="ED110" s="313"/>
      <c r="EE110" s="313"/>
      <c r="EF110" s="313"/>
      <c r="EG110" s="313"/>
      <c r="EH110" s="316"/>
      <c r="EI110" s="316"/>
      <c r="EJ110" s="316"/>
      <c r="EK110" s="316"/>
      <c r="EL110" s="316"/>
      <c r="EM110" s="316"/>
      <c r="EN110" s="316"/>
      <c r="EO110" s="316"/>
      <c r="EP110" s="316"/>
      <c r="EQ110" s="316"/>
      <c r="ER110" s="316"/>
      <c r="ES110" s="316"/>
      <c r="ET110" s="316"/>
      <c r="EU110" s="316"/>
      <c r="EV110" s="316"/>
      <c r="EW110" s="316"/>
      <c r="EX110" s="316"/>
      <c r="EY110" s="316"/>
      <c r="EZ110" s="316"/>
      <c r="FA110" s="316"/>
      <c r="FB110" s="316"/>
      <c r="FC110" s="316"/>
      <c r="FD110" s="316"/>
      <c r="FE110" s="316"/>
      <c r="FF110" s="316"/>
      <c r="FG110" s="316"/>
      <c r="FH110" s="316"/>
      <c r="FI110" s="316"/>
      <c r="FJ110" s="316"/>
      <c r="FK110" s="316"/>
      <c r="FL110" s="369"/>
      <c r="FM110" s="316"/>
      <c r="FN110" s="316"/>
      <c r="FO110" s="316"/>
      <c r="FP110" s="316"/>
      <c r="FQ110" s="316"/>
      <c r="FR110" s="316"/>
      <c r="FS110" s="316"/>
      <c r="FT110" s="316"/>
      <c r="FU110" s="316"/>
      <c r="FV110" s="316"/>
      <c r="FW110" s="316"/>
      <c r="FX110" s="316"/>
      <c r="FY110" s="316"/>
      <c r="FZ110" s="316"/>
      <c r="GA110" s="316"/>
      <c r="GB110" s="316"/>
      <c r="GC110" s="316"/>
      <c r="GD110" s="316"/>
      <c r="GF110" s="316"/>
      <c r="GG110" s="316"/>
      <c r="GH110" s="316"/>
      <c r="GI110" s="316"/>
      <c r="GJ110" s="316"/>
      <c r="GK110" s="316"/>
      <c r="GL110" s="316"/>
      <c r="GM110" s="316"/>
      <c r="GN110" s="316"/>
      <c r="GO110" s="316"/>
      <c r="GP110" s="316"/>
      <c r="GQ110" s="316"/>
      <c r="GR110" s="316"/>
      <c r="GS110" s="316"/>
      <c r="GT110" s="316"/>
      <c r="GU110" s="316"/>
      <c r="GV110" s="316"/>
      <c r="GW110" s="316"/>
      <c r="GX110" s="316"/>
      <c r="GY110" s="316"/>
      <c r="GZ110" s="316"/>
      <c r="HA110" s="316"/>
      <c r="HB110" s="316"/>
      <c r="HC110" s="316"/>
      <c r="HD110" s="316"/>
      <c r="HE110" s="316"/>
      <c r="HF110" s="316"/>
      <c r="HG110" s="316"/>
      <c r="HH110" s="316"/>
      <c r="HI110" s="316"/>
      <c r="HJ110" s="316"/>
      <c r="HK110" s="316"/>
      <c r="HL110" s="316"/>
      <c r="HM110" s="316"/>
      <c r="HN110" s="316"/>
      <c r="HO110" s="316"/>
      <c r="HP110" s="316"/>
      <c r="HQ110" s="316"/>
      <c r="HR110" s="316"/>
      <c r="HS110" s="316"/>
      <c r="HT110" s="316"/>
      <c r="HU110" s="316"/>
      <c r="HV110" s="316"/>
      <c r="HW110" s="316"/>
      <c r="HX110" s="316"/>
      <c r="HY110" s="316"/>
      <c r="HZ110" s="316"/>
      <c r="IA110" s="316"/>
      <c r="IB110" s="316"/>
      <c r="IC110" s="316"/>
      <c r="ID110" s="316"/>
      <c r="IE110" s="316"/>
      <c r="IF110" s="316"/>
      <c r="IG110" s="316"/>
      <c r="IH110" s="316"/>
      <c r="II110" s="316"/>
      <c r="IJ110" s="316"/>
      <c r="IK110" s="316"/>
      <c r="IL110" s="316"/>
      <c r="IM110" s="316"/>
      <c r="IN110" s="316"/>
      <c r="IO110" s="316"/>
      <c r="IP110" s="316"/>
      <c r="IQ110" s="316"/>
      <c r="IR110" s="316"/>
      <c r="IS110" s="316"/>
      <c r="IT110" s="316"/>
      <c r="IU110" s="316"/>
      <c r="IV110" s="316"/>
      <c r="IW110" s="316"/>
      <c r="IX110" s="316"/>
      <c r="IY110" s="316"/>
      <c r="IZ110" s="316"/>
      <c r="JA110" s="316"/>
      <c r="JB110" s="316"/>
      <c r="JC110" s="316"/>
      <c r="JD110" s="316"/>
      <c r="JE110" s="316"/>
      <c r="JF110" s="316"/>
      <c r="JG110" s="316"/>
      <c r="JH110" s="316"/>
      <c r="JI110" s="316"/>
      <c r="JJ110" s="316"/>
      <c r="JK110" s="316"/>
      <c r="JL110" s="316"/>
      <c r="JM110" s="316"/>
      <c r="JN110" s="316"/>
      <c r="JO110" s="316"/>
      <c r="JP110" s="316"/>
      <c r="JQ110" s="316"/>
      <c r="JR110" s="316"/>
      <c r="JS110" s="316"/>
      <c r="JT110" s="316"/>
      <c r="JU110" s="316"/>
      <c r="JV110" s="316"/>
      <c r="JW110" s="316"/>
      <c r="JX110" s="316"/>
      <c r="JY110" s="316"/>
      <c r="JZ110" s="316"/>
      <c r="KA110" s="316"/>
      <c r="KB110" s="316"/>
      <c r="KC110" s="316"/>
      <c r="KD110" s="316"/>
      <c r="KE110" s="316"/>
      <c r="KF110" s="316"/>
      <c r="KG110" s="316"/>
      <c r="KH110" s="316"/>
      <c r="KI110" s="316"/>
      <c r="KJ110" s="316"/>
      <c r="KK110" s="316"/>
      <c r="KL110" s="316"/>
      <c r="KM110" s="316"/>
      <c r="KN110" s="316"/>
      <c r="KO110" s="316"/>
      <c r="KP110" s="316"/>
      <c r="KQ110" s="316"/>
      <c r="KR110" s="316"/>
      <c r="KS110" s="316"/>
      <c r="KT110" s="316"/>
      <c r="KU110" s="316"/>
      <c r="KV110" s="316"/>
      <c r="KW110" s="316"/>
      <c r="KX110" s="316"/>
      <c r="KY110" s="316"/>
      <c r="KZ110" s="316"/>
      <c r="LA110" s="316"/>
      <c r="LB110" s="316"/>
      <c r="LC110" s="316"/>
      <c r="LD110" s="316"/>
      <c r="LE110" s="316"/>
      <c r="LF110" s="316"/>
      <c r="LG110" s="316"/>
      <c r="LH110" s="316"/>
      <c r="LI110" s="316"/>
    </row>
    <row r="111" spans="2:321">
      <c r="B111" s="72">
        <v>42</v>
      </c>
      <c r="C111" s="72" t="s">
        <v>94</v>
      </c>
      <c r="E111" s="76" t="s">
        <v>232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82">
        <v>4897395.42</v>
      </c>
      <c r="DW111" s="282">
        <v>7010560.6399999997</v>
      </c>
      <c r="DX111" s="282">
        <v>8484481.6899999995</v>
      </c>
      <c r="DY111" s="282">
        <v>11157410.01</v>
      </c>
      <c r="DZ111" s="310">
        <v>46657581.579999998</v>
      </c>
      <c r="EA111" s="310">
        <v>44973024.009999998</v>
      </c>
      <c r="EB111" s="313">
        <v>43345397.439999998</v>
      </c>
      <c r="EC111" s="320">
        <v>46665166.369999997</v>
      </c>
      <c r="ED111" s="313"/>
      <c r="EE111" s="313"/>
      <c r="EF111" s="313"/>
      <c r="EG111" s="313"/>
      <c r="ET111" s="316">
        <v>42244817.57</v>
      </c>
      <c r="EU111" s="316">
        <v>45525440.090000004</v>
      </c>
      <c r="EV111" s="316">
        <v>45200709.079999998</v>
      </c>
      <c r="EW111" s="316">
        <v>43012361.310000002</v>
      </c>
      <c r="EX111" s="316">
        <v>43668965.609999999</v>
      </c>
      <c r="EY111" s="316"/>
      <c r="EZ111" s="316"/>
      <c r="FA111" s="316">
        <v>47052428.659999996</v>
      </c>
      <c r="FB111" s="316"/>
      <c r="FC111" s="316"/>
      <c r="FD111" s="316"/>
      <c r="FE111" s="316"/>
      <c r="FF111" s="316"/>
      <c r="FG111" s="316"/>
      <c r="FH111" s="316"/>
      <c r="FI111" s="316"/>
      <c r="FJ111" s="316"/>
      <c r="FK111" s="316"/>
      <c r="FL111" s="369"/>
      <c r="FM111" s="316"/>
      <c r="FN111" s="316"/>
      <c r="FO111" s="316"/>
      <c r="FP111" s="316"/>
      <c r="FQ111" s="316"/>
      <c r="FR111" s="316"/>
      <c r="FS111" s="316"/>
      <c r="FT111" s="316"/>
      <c r="FU111" s="316"/>
      <c r="FV111" s="316"/>
      <c r="FW111" s="316"/>
      <c r="FX111" s="316"/>
      <c r="FY111" s="316"/>
      <c r="FZ111" s="316"/>
      <c r="GA111" s="316"/>
      <c r="GB111" s="316"/>
      <c r="GC111" s="316"/>
      <c r="GD111" s="316"/>
      <c r="GF111" s="316"/>
      <c r="GG111" s="316"/>
      <c r="GH111" s="316"/>
      <c r="GI111" s="316"/>
      <c r="GJ111" s="316"/>
      <c r="GK111" s="316"/>
      <c r="GL111" s="316"/>
      <c r="GM111" s="316"/>
      <c r="GN111" s="316"/>
      <c r="GO111" s="316"/>
      <c r="GP111" s="316"/>
      <c r="GQ111" s="316"/>
      <c r="GR111" s="316"/>
      <c r="GS111" s="316"/>
      <c r="GT111" s="316"/>
      <c r="GU111" s="316"/>
      <c r="GV111" s="316"/>
      <c r="GW111" s="316"/>
      <c r="GX111" s="316"/>
      <c r="GY111" s="316"/>
      <c r="GZ111" s="316"/>
      <c r="HA111" s="316"/>
      <c r="HB111" s="316"/>
      <c r="HC111" s="316"/>
      <c r="HD111" s="316"/>
      <c r="HE111" s="316"/>
      <c r="HF111" s="316"/>
      <c r="HG111" s="316"/>
      <c r="HH111" s="316"/>
      <c r="HI111" s="316"/>
      <c r="HJ111" s="316"/>
      <c r="HK111" s="316"/>
      <c r="HL111" s="316"/>
      <c r="HM111" s="316"/>
      <c r="HN111" s="316"/>
      <c r="HO111" s="316"/>
      <c r="HP111" s="316"/>
      <c r="HQ111" s="316"/>
      <c r="HR111" s="316"/>
      <c r="HS111" s="316"/>
      <c r="HT111" s="316"/>
      <c r="HU111" s="316"/>
      <c r="HV111" s="316"/>
      <c r="HW111" s="316"/>
      <c r="HX111" s="316"/>
      <c r="HY111" s="316"/>
      <c r="HZ111" s="316"/>
      <c r="IA111" s="316"/>
      <c r="IB111" s="316"/>
      <c r="IC111" s="316"/>
      <c r="ID111" s="316"/>
      <c r="IE111" s="316"/>
      <c r="IF111" s="316"/>
      <c r="IG111" s="316"/>
      <c r="IH111" s="316"/>
      <c r="II111" s="316"/>
      <c r="IJ111" s="316"/>
      <c r="IK111" s="316"/>
      <c r="IL111" s="316"/>
      <c r="IM111" s="316"/>
      <c r="IN111" s="316"/>
      <c r="IO111" s="316"/>
      <c r="IP111" s="316"/>
      <c r="IQ111" s="316"/>
      <c r="IR111" s="316"/>
      <c r="IS111" s="316"/>
      <c r="IT111" s="316"/>
      <c r="IU111" s="316"/>
      <c r="IV111" s="316"/>
      <c r="IW111" s="316"/>
      <c r="IX111" s="316"/>
      <c r="IY111" s="316"/>
      <c r="IZ111" s="316"/>
      <c r="JA111" s="316"/>
      <c r="JB111" s="316"/>
      <c r="JC111" s="316"/>
      <c r="JD111" s="316"/>
      <c r="JE111" s="316"/>
      <c r="JF111" s="316"/>
      <c r="JG111" s="316"/>
      <c r="JH111" s="316"/>
      <c r="JI111" s="316"/>
      <c r="JJ111" s="316"/>
      <c r="JK111" s="316"/>
      <c r="JL111" s="316"/>
      <c r="JM111" s="316"/>
      <c r="JN111" s="316"/>
      <c r="JO111" s="316"/>
      <c r="JP111" s="316"/>
      <c r="JQ111" s="316"/>
      <c r="JR111" s="316"/>
      <c r="JS111" s="316"/>
      <c r="JT111" s="316"/>
      <c r="JU111" s="316"/>
      <c r="JV111" s="316"/>
      <c r="JW111" s="316"/>
      <c r="JX111" s="316"/>
      <c r="JY111" s="316"/>
      <c r="JZ111" s="316"/>
      <c r="KA111" s="316"/>
      <c r="KB111" s="316"/>
      <c r="KC111" s="316"/>
      <c r="KD111" s="316"/>
      <c r="KE111" s="316"/>
      <c r="KF111" s="316"/>
      <c r="KG111" s="316"/>
      <c r="KH111" s="316"/>
      <c r="KI111" s="316"/>
      <c r="KJ111" s="316"/>
      <c r="KK111" s="316"/>
      <c r="KL111" s="316"/>
      <c r="KM111" s="316"/>
      <c r="KN111" s="316"/>
      <c r="KO111" s="316"/>
      <c r="KP111" s="316"/>
      <c r="KQ111" s="316"/>
      <c r="KR111" s="316"/>
      <c r="KS111" s="316"/>
      <c r="KT111" s="316"/>
      <c r="KU111" s="316"/>
      <c r="KV111" s="316"/>
      <c r="KW111" s="316"/>
      <c r="KX111" s="316"/>
      <c r="KY111" s="316"/>
      <c r="KZ111" s="316"/>
      <c r="LA111" s="316"/>
      <c r="LB111" s="316"/>
      <c r="LC111" s="316"/>
      <c r="LD111" s="316"/>
      <c r="LE111" s="316"/>
      <c r="LF111" s="316"/>
      <c r="LG111" s="316"/>
      <c r="LH111" s="316"/>
      <c r="LI111" s="316"/>
    </row>
    <row r="112" spans="2:321">
      <c r="C112" s="72">
        <v>421</v>
      </c>
      <c r="D112" s="72">
        <v>421</v>
      </c>
      <c r="E112" s="76" t="s">
        <v>234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82">
        <v>4897395.42</v>
      </c>
      <c r="DW112" s="284">
        <v>7010560.6399999997</v>
      </c>
      <c r="DX112" s="284">
        <v>8484546.0899999999</v>
      </c>
      <c r="DY112" s="282">
        <v>11160120.609999999</v>
      </c>
      <c r="DZ112" s="310">
        <v>10449997.48</v>
      </c>
      <c r="EA112" s="310">
        <v>10351891.91</v>
      </c>
      <c r="EB112" s="313">
        <v>9941071.3499999996</v>
      </c>
      <c r="EC112" s="320">
        <v>10056749.59</v>
      </c>
      <c r="ED112" s="313">
        <v>10240003.99</v>
      </c>
      <c r="EE112" s="313">
        <v>10288758.039999999</v>
      </c>
      <c r="EF112" s="313">
        <v>10547477.470000001</v>
      </c>
      <c r="EG112" s="313">
        <v>10629131.130000001</v>
      </c>
      <c r="EH112" s="316">
        <v>10235148.66</v>
      </c>
      <c r="EI112" s="316">
        <v>10418756.810000001</v>
      </c>
      <c r="EJ112" s="316">
        <v>9027967.8599999994</v>
      </c>
      <c r="EK112" s="316">
        <v>9060292.8100000005</v>
      </c>
      <c r="EL112" s="316">
        <v>9323783.9399999995</v>
      </c>
      <c r="EM112" s="316">
        <v>9371948.4000000004</v>
      </c>
      <c r="EN112" s="316">
        <v>9055138.0800000001</v>
      </c>
      <c r="EO112" s="316">
        <v>5035876.3099999996</v>
      </c>
      <c r="EP112" s="316">
        <v>6564978.3200000003</v>
      </c>
      <c r="EQ112" s="316">
        <v>7602969.7000000002</v>
      </c>
      <c r="ER112" s="316">
        <v>6324073.25</v>
      </c>
      <c r="ES112" s="316">
        <v>6683946.5800000001</v>
      </c>
      <c r="ET112" s="316">
        <v>6003212.1200000001</v>
      </c>
      <c r="EU112" s="316">
        <v>7135869.1500000004</v>
      </c>
      <c r="EV112" s="316">
        <v>6207886.6699999999</v>
      </c>
      <c r="EW112" s="316">
        <v>6327448.5300000003</v>
      </c>
      <c r="EX112" s="316">
        <v>6153473.4699999997</v>
      </c>
      <c r="EY112" s="316">
        <v>6326119.0300000003</v>
      </c>
      <c r="EZ112" s="316">
        <v>6430553.0499999998</v>
      </c>
      <c r="FA112" s="316">
        <v>6218395.7000000002</v>
      </c>
      <c r="FB112" s="316">
        <v>6862261.6200000001</v>
      </c>
      <c r="FC112" s="316">
        <v>7143348.9900000002</v>
      </c>
      <c r="FD112" s="316">
        <v>7029331</v>
      </c>
      <c r="FE112" s="316">
        <v>10456885.15</v>
      </c>
      <c r="FF112" s="316">
        <v>5984394.8399999999</v>
      </c>
      <c r="FG112" s="316">
        <v>6928715.1699999999</v>
      </c>
      <c r="FH112" s="316">
        <v>6534675.6500000004</v>
      </c>
      <c r="FI112" s="316">
        <v>6641554.0999999996</v>
      </c>
      <c r="FJ112" s="316">
        <v>6410465.4699999997</v>
      </c>
      <c r="FK112" s="316">
        <v>6536921.0899999999</v>
      </c>
      <c r="FL112" s="368">
        <v>6798455.0999999996</v>
      </c>
      <c r="FM112" s="316">
        <v>6916329.6100000003</v>
      </c>
      <c r="FN112" s="316">
        <v>6430517.1200000001</v>
      </c>
      <c r="FO112" s="316">
        <v>6933312.3200000003</v>
      </c>
      <c r="FP112" s="316">
        <v>6920586.0499999998</v>
      </c>
      <c r="FQ112" s="316">
        <v>6847594.7000000002</v>
      </c>
      <c r="FR112" s="316">
        <v>6448137.3300000001</v>
      </c>
      <c r="FS112" s="316">
        <v>7174722.5199999996</v>
      </c>
      <c r="FT112" s="316"/>
      <c r="FU112" s="316"/>
      <c r="FV112" s="316"/>
      <c r="FW112" s="316"/>
      <c r="FX112" s="316"/>
      <c r="FY112" s="316"/>
      <c r="FZ112" s="316"/>
      <c r="GA112" s="316"/>
      <c r="GB112" s="316"/>
      <c r="GC112" s="316"/>
      <c r="GD112" s="316"/>
      <c r="GF112" s="316"/>
      <c r="GG112" s="316"/>
      <c r="GH112" s="316"/>
      <c r="GI112" s="316"/>
      <c r="GJ112" s="316"/>
      <c r="GK112" s="316"/>
      <c r="GL112" s="316"/>
      <c r="GM112" s="316"/>
      <c r="GN112" s="316"/>
      <c r="GO112" s="316"/>
      <c r="GP112" s="316"/>
      <c r="GQ112" s="316"/>
      <c r="GR112" s="316"/>
      <c r="GS112" s="316"/>
      <c r="GT112" s="316"/>
      <c r="GU112" s="316"/>
      <c r="GV112" s="316"/>
      <c r="GW112" s="316"/>
      <c r="GX112" s="316"/>
      <c r="GY112" s="316"/>
      <c r="GZ112" s="316"/>
      <c r="HA112" s="316"/>
      <c r="HB112" s="316"/>
      <c r="HC112" s="316"/>
      <c r="HD112" s="316"/>
      <c r="HE112" s="316"/>
      <c r="HF112" s="316"/>
      <c r="HG112" s="316"/>
      <c r="HH112" s="316"/>
      <c r="HI112" s="316"/>
      <c r="HJ112" s="316"/>
      <c r="HK112" s="316"/>
      <c r="HL112" s="316"/>
      <c r="HM112" s="316"/>
      <c r="HN112" s="316"/>
      <c r="HO112" s="316"/>
      <c r="HP112" s="316"/>
      <c r="HQ112" s="316"/>
      <c r="HR112" s="316"/>
      <c r="HS112" s="316"/>
      <c r="HT112" s="316"/>
      <c r="HU112" s="316"/>
      <c r="HV112" s="316"/>
      <c r="HW112" s="316"/>
      <c r="HX112" s="316"/>
      <c r="HY112" s="316"/>
      <c r="HZ112" s="316"/>
      <c r="IA112" s="316"/>
      <c r="IB112" s="316"/>
      <c r="IC112" s="316"/>
      <c r="ID112" s="316"/>
      <c r="IE112" s="316"/>
      <c r="IF112" s="316"/>
      <c r="IG112" s="316"/>
      <c r="IH112" s="316"/>
      <c r="II112" s="316"/>
      <c r="IJ112" s="316"/>
      <c r="IK112" s="316"/>
      <c r="IL112" s="316"/>
      <c r="IM112" s="316"/>
      <c r="IN112" s="316"/>
      <c r="IO112" s="316"/>
      <c r="IP112" s="316"/>
      <c r="IQ112" s="316"/>
      <c r="IR112" s="316"/>
      <c r="IS112" s="316"/>
      <c r="IT112" s="316"/>
      <c r="IU112" s="316"/>
      <c r="IV112" s="316"/>
      <c r="IW112" s="316"/>
      <c r="IX112" s="316"/>
      <c r="IY112" s="316"/>
      <c r="IZ112" s="316"/>
      <c r="JA112" s="316"/>
      <c r="JB112" s="316"/>
      <c r="JC112" s="316"/>
      <c r="JD112" s="316"/>
      <c r="JE112" s="316"/>
      <c r="JF112" s="316"/>
      <c r="JG112" s="316"/>
      <c r="JH112" s="316"/>
      <c r="JI112" s="316"/>
      <c r="JJ112" s="316"/>
      <c r="JK112" s="316"/>
      <c r="JL112" s="316"/>
      <c r="JM112" s="316"/>
      <c r="JN112" s="316"/>
      <c r="JO112" s="316"/>
      <c r="JP112" s="316"/>
      <c r="JQ112" s="316"/>
      <c r="JR112" s="316"/>
      <c r="JS112" s="316"/>
      <c r="JT112" s="316"/>
      <c r="JU112" s="316"/>
      <c r="JV112" s="316"/>
      <c r="JW112" s="316"/>
      <c r="JX112" s="316"/>
      <c r="JY112" s="316"/>
      <c r="JZ112" s="316"/>
      <c r="KA112" s="316"/>
      <c r="KB112" s="316"/>
      <c r="KC112" s="316"/>
      <c r="KD112" s="316"/>
      <c r="KE112" s="316"/>
      <c r="KF112" s="316"/>
      <c r="KG112" s="316"/>
      <c r="KH112" s="316"/>
      <c r="KI112" s="316"/>
      <c r="KJ112" s="316"/>
      <c r="KK112" s="316"/>
      <c r="KL112" s="316"/>
      <c r="KM112" s="316"/>
      <c r="KN112" s="316"/>
      <c r="KO112" s="316"/>
      <c r="KP112" s="316"/>
      <c r="KQ112" s="316"/>
      <c r="KR112" s="316"/>
      <c r="KS112" s="316"/>
      <c r="KT112" s="316"/>
      <c r="KU112" s="316"/>
      <c r="KV112" s="316"/>
      <c r="KW112" s="316"/>
      <c r="KX112" s="316"/>
      <c r="KY112" s="316"/>
      <c r="KZ112" s="316"/>
      <c r="LA112" s="316"/>
      <c r="LB112" s="316"/>
      <c r="LC112" s="316"/>
      <c r="LD112" s="316"/>
      <c r="LE112" s="316"/>
      <c r="LF112" s="316"/>
      <c r="LG112" s="316"/>
      <c r="LH112" s="316"/>
      <c r="LI112" s="316"/>
    </row>
    <row r="113" spans="3:321">
      <c r="C113" s="72" t="s">
        <v>94</v>
      </c>
      <c r="D113" s="72">
        <v>4211</v>
      </c>
      <c r="E113" s="76" t="s">
        <v>236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82">
        <v>334448.07</v>
      </c>
      <c r="DW113" s="282">
        <v>329345.76</v>
      </c>
      <c r="DX113" s="282">
        <v>313888.21999999997</v>
      </c>
      <c r="DY113" s="282">
        <v>282440.55</v>
      </c>
      <c r="DZ113" s="310">
        <v>265875.75</v>
      </c>
      <c r="EB113" s="313"/>
      <c r="EC113" s="313"/>
      <c r="ED113" s="313"/>
      <c r="EE113" s="313"/>
      <c r="EF113" s="313"/>
      <c r="EG113" s="313"/>
      <c r="EH113" s="316"/>
      <c r="EI113" s="316"/>
      <c r="EJ113" s="316"/>
      <c r="EK113" s="316"/>
      <c r="EL113" s="316"/>
      <c r="EM113" s="316"/>
      <c r="EN113" s="316"/>
      <c r="EO113" s="316"/>
      <c r="EP113" s="316"/>
      <c r="EQ113" s="316"/>
      <c r="ER113" s="316"/>
      <c r="ES113" s="316"/>
      <c r="ET113" s="316"/>
      <c r="EU113" s="316"/>
      <c r="EV113" s="316"/>
      <c r="EW113" s="316"/>
      <c r="EX113" s="316"/>
      <c r="EY113" s="316"/>
      <c r="EZ113" s="316"/>
      <c r="FA113" s="316"/>
      <c r="FB113" s="316"/>
      <c r="FC113" s="316"/>
      <c r="FD113" s="316"/>
      <c r="FE113" s="316"/>
      <c r="FF113" s="316"/>
      <c r="FG113" s="316"/>
      <c r="FH113" s="316"/>
      <c r="FI113" s="316"/>
      <c r="FJ113" s="316"/>
      <c r="FK113" s="316"/>
      <c r="FL113" s="369"/>
      <c r="FM113" s="316"/>
      <c r="FN113" s="316"/>
      <c r="FO113" s="316"/>
      <c r="FP113" s="316"/>
      <c r="FQ113" s="316"/>
      <c r="FR113" s="316"/>
      <c r="FS113" s="316"/>
      <c r="FT113" s="316"/>
      <c r="FU113" s="316"/>
      <c r="FV113" s="316"/>
      <c r="FW113" s="316"/>
      <c r="FX113" s="316"/>
      <c r="FY113" s="316"/>
      <c r="FZ113" s="316"/>
      <c r="GA113" s="316"/>
      <c r="GB113" s="316"/>
      <c r="GC113" s="316"/>
      <c r="GD113" s="316"/>
      <c r="GF113" s="316"/>
      <c r="GG113" s="316"/>
      <c r="GH113" s="316"/>
      <c r="GI113" s="316"/>
      <c r="GJ113" s="316"/>
      <c r="GK113" s="316"/>
      <c r="GL113" s="316"/>
      <c r="GM113" s="316"/>
      <c r="GN113" s="316"/>
      <c r="GO113" s="316"/>
      <c r="GP113" s="316"/>
      <c r="GQ113" s="316"/>
      <c r="GR113" s="316"/>
      <c r="GS113" s="316"/>
      <c r="GT113" s="316"/>
      <c r="GU113" s="316"/>
      <c r="GV113" s="316"/>
      <c r="GW113" s="316"/>
      <c r="GX113" s="316"/>
      <c r="GY113" s="316"/>
      <c r="GZ113" s="316"/>
      <c r="HA113" s="316"/>
      <c r="HB113" s="316"/>
      <c r="HC113" s="316"/>
      <c r="HD113" s="316"/>
      <c r="HE113" s="316"/>
      <c r="HF113" s="316"/>
      <c r="HG113" s="316"/>
      <c r="HH113" s="316"/>
      <c r="HI113" s="316"/>
      <c r="HJ113" s="316"/>
      <c r="HK113" s="316"/>
      <c r="HL113" s="316"/>
      <c r="HM113" s="316"/>
      <c r="HN113" s="316"/>
      <c r="HO113" s="316"/>
      <c r="HP113" s="316"/>
      <c r="HQ113" s="316"/>
      <c r="HR113" s="316"/>
      <c r="HS113" s="316"/>
      <c r="HT113" s="316"/>
      <c r="HU113" s="316"/>
      <c r="HV113" s="316"/>
      <c r="HW113" s="316"/>
      <c r="HX113" s="316"/>
      <c r="HY113" s="316"/>
      <c r="HZ113" s="316"/>
      <c r="IA113" s="316"/>
      <c r="IB113" s="316"/>
      <c r="IC113" s="316"/>
      <c r="ID113" s="316"/>
      <c r="IE113" s="316"/>
      <c r="IF113" s="316"/>
      <c r="IG113" s="316"/>
      <c r="IH113" s="316"/>
      <c r="II113" s="316"/>
      <c r="IJ113" s="316"/>
      <c r="IK113" s="316"/>
      <c r="IL113" s="316"/>
      <c r="IM113" s="316"/>
      <c r="IN113" s="316"/>
      <c r="IO113" s="316"/>
      <c r="IP113" s="316"/>
      <c r="IQ113" s="316"/>
      <c r="IR113" s="316"/>
      <c r="IS113" s="316"/>
      <c r="IT113" s="316"/>
      <c r="IU113" s="316"/>
      <c r="IV113" s="316"/>
      <c r="IW113" s="316"/>
      <c r="IX113" s="316"/>
      <c r="IY113" s="316"/>
      <c r="IZ113" s="316"/>
      <c r="JA113" s="316"/>
      <c r="JB113" s="316"/>
      <c r="JC113" s="316"/>
      <c r="JD113" s="316"/>
      <c r="JE113" s="316"/>
      <c r="JF113" s="316"/>
      <c r="JG113" s="316"/>
      <c r="JH113" s="316"/>
      <c r="JI113" s="316"/>
      <c r="JJ113" s="316"/>
      <c r="JK113" s="316"/>
      <c r="JL113" s="316"/>
      <c r="JM113" s="316"/>
      <c r="JN113" s="316"/>
      <c r="JO113" s="316"/>
      <c r="JP113" s="316"/>
      <c r="JQ113" s="316"/>
      <c r="JR113" s="316"/>
      <c r="JS113" s="316"/>
      <c r="JT113" s="316"/>
      <c r="JU113" s="316"/>
      <c r="JV113" s="316"/>
      <c r="JW113" s="316"/>
      <c r="JX113" s="316"/>
      <c r="JY113" s="316"/>
      <c r="JZ113" s="316"/>
      <c r="KA113" s="316"/>
      <c r="KB113" s="316"/>
      <c r="KC113" s="316"/>
      <c r="KD113" s="316"/>
      <c r="KE113" s="316"/>
      <c r="KF113" s="316"/>
      <c r="KG113" s="316"/>
      <c r="KH113" s="316"/>
      <c r="KI113" s="316"/>
      <c r="KJ113" s="316"/>
      <c r="KK113" s="316"/>
      <c r="KL113" s="316"/>
      <c r="KM113" s="316"/>
      <c r="KN113" s="316"/>
      <c r="KO113" s="316"/>
      <c r="KP113" s="316"/>
      <c r="KQ113" s="316"/>
      <c r="KR113" s="316"/>
      <c r="KS113" s="316"/>
      <c r="KT113" s="316"/>
      <c r="KU113" s="316"/>
      <c r="KV113" s="316"/>
      <c r="KW113" s="316"/>
      <c r="KX113" s="316"/>
      <c r="KY113" s="316"/>
      <c r="KZ113" s="316"/>
      <c r="LA113" s="316"/>
      <c r="LB113" s="316"/>
      <c r="LC113" s="316"/>
      <c r="LD113" s="316"/>
      <c r="LE113" s="316"/>
      <c r="LF113" s="316"/>
      <c r="LG113" s="316"/>
      <c r="LH113" s="316"/>
      <c r="LI113" s="316"/>
    </row>
    <row r="114" spans="3:321">
      <c r="D114" s="72">
        <v>4212</v>
      </c>
      <c r="E114" s="76" t="s">
        <v>238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82">
        <v>564429.37</v>
      </c>
      <c r="DW114" s="282">
        <v>657072.82999999996</v>
      </c>
      <c r="DX114" s="282">
        <v>620609.94000000006</v>
      </c>
      <c r="DY114" s="282">
        <v>561443.18000000005</v>
      </c>
      <c r="DZ114" s="310">
        <v>551710.06999999995</v>
      </c>
      <c r="EB114" s="313"/>
      <c r="EC114" s="313"/>
      <c r="ED114" s="313"/>
      <c r="EE114" s="313"/>
      <c r="EF114" s="313"/>
      <c r="EG114" s="313"/>
      <c r="EH114" s="316"/>
      <c r="EI114" s="316"/>
      <c r="EJ114" s="316"/>
      <c r="EK114" s="316"/>
      <c r="EL114" s="316"/>
      <c r="EM114" s="316"/>
      <c r="EN114" s="316"/>
      <c r="EO114" s="316"/>
      <c r="EP114" s="316"/>
      <c r="EQ114" s="316"/>
      <c r="ER114" s="316"/>
      <c r="ES114" s="316"/>
      <c r="ET114" s="351"/>
      <c r="EU114" s="351"/>
      <c r="EV114" s="351"/>
      <c r="EW114" s="351"/>
      <c r="EX114" s="351"/>
      <c r="EY114" s="351"/>
      <c r="EZ114" s="351"/>
      <c r="FA114" s="351"/>
      <c r="FB114" s="351"/>
      <c r="FC114" s="351"/>
      <c r="FD114" s="316"/>
      <c r="FE114" s="316"/>
      <c r="FF114" s="316"/>
      <c r="FG114" s="316"/>
      <c r="FH114" s="316"/>
      <c r="FI114" s="316"/>
      <c r="FJ114" s="316"/>
      <c r="FK114" s="316"/>
      <c r="FL114" s="369"/>
      <c r="FM114" s="316"/>
      <c r="FN114" s="316"/>
      <c r="FO114" s="316"/>
      <c r="FP114" s="316"/>
      <c r="FQ114" s="316"/>
      <c r="FR114" s="316"/>
      <c r="FS114" s="316"/>
      <c r="FT114" s="316"/>
      <c r="FU114" s="316"/>
      <c r="FV114" s="316"/>
      <c r="FW114" s="316"/>
      <c r="FX114" s="316"/>
      <c r="FY114" s="316"/>
      <c r="FZ114" s="316"/>
      <c r="GA114" s="316"/>
      <c r="GB114" s="316"/>
      <c r="GC114" s="316"/>
      <c r="GD114" s="316"/>
      <c r="GF114" s="316"/>
      <c r="GG114" s="316"/>
      <c r="GH114" s="316"/>
      <c r="GI114" s="316"/>
      <c r="GJ114" s="316"/>
      <c r="GK114" s="316"/>
      <c r="GL114" s="316"/>
      <c r="GM114" s="316"/>
      <c r="GN114" s="316"/>
      <c r="GO114" s="316"/>
      <c r="GP114" s="316"/>
      <c r="GQ114" s="316"/>
      <c r="GR114" s="316"/>
      <c r="GS114" s="316"/>
      <c r="GT114" s="316"/>
      <c r="GU114" s="316"/>
      <c r="GV114" s="316"/>
      <c r="GW114" s="316"/>
      <c r="GX114" s="316"/>
      <c r="GY114" s="316"/>
      <c r="GZ114" s="316"/>
      <c r="HA114" s="316"/>
      <c r="HB114" s="316"/>
      <c r="HC114" s="316"/>
      <c r="HD114" s="316"/>
      <c r="HE114" s="316"/>
      <c r="HF114" s="316"/>
      <c r="HG114" s="316"/>
      <c r="HH114" s="316"/>
      <c r="HI114" s="316"/>
      <c r="HJ114" s="316"/>
      <c r="HK114" s="316"/>
      <c r="HL114" s="316"/>
      <c r="HM114" s="316"/>
      <c r="HN114" s="316"/>
      <c r="HO114" s="316"/>
      <c r="HP114" s="316"/>
      <c r="HQ114" s="316"/>
      <c r="HR114" s="316"/>
      <c r="HS114" s="316"/>
      <c r="HT114" s="316"/>
      <c r="HU114" s="316"/>
      <c r="HV114" s="316"/>
      <c r="HW114" s="316"/>
      <c r="HX114" s="316"/>
      <c r="HY114" s="316"/>
      <c r="HZ114" s="316"/>
      <c r="IA114" s="316"/>
      <c r="IB114" s="316"/>
      <c r="IC114" s="316"/>
      <c r="ID114" s="316"/>
      <c r="IE114" s="316"/>
      <c r="IF114" s="316"/>
      <c r="IG114" s="316"/>
      <c r="IH114" s="316"/>
      <c r="II114" s="316"/>
      <c r="IJ114" s="316"/>
      <c r="IK114" s="316"/>
      <c r="IL114" s="316"/>
      <c r="IM114" s="316"/>
      <c r="IN114" s="316"/>
      <c r="IO114" s="316"/>
      <c r="IP114" s="316"/>
      <c r="IQ114" s="316"/>
      <c r="IR114" s="316"/>
      <c r="IS114" s="316"/>
      <c r="IT114" s="316"/>
      <c r="IU114" s="316"/>
      <c r="IV114" s="316"/>
      <c r="IW114" s="316"/>
      <c r="IX114" s="316"/>
      <c r="IY114" s="316"/>
      <c r="IZ114" s="316"/>
      <c r="JA114" s="316"/>
      <c r="JB114" s="316"/>
      <c r="JC114" s="316"/>
      <c r="JD114" s="316"/>
      <c r="JE114" s="316"/>
      <c r="JF114" s="316"/>
      <c r="JG114" s="316"/>
      <c r="JH114" s="316"/>
      <c r="JI114" s="316"/>
      <c r="JJ114" s="316"/>
      <c r="JK114" s="316"/>
      <c r="JL114" s="316"/>
      <c r="JM114" s="316"/>
      <c r="JN114" s="316"/>
      <c r="JO114" s="316"/>
      <c r="JP114" s="316"/>
      <c r="JQ114" s="316"/>
      <c r="JR114" s="316"/>
      <c r="JS114" s="316"/>
      <c r="JT114" s="316"/>
      <c r="JU114" s="316"/>
      <c r="JV114" s="316"/>
      <c r="JW114" s="316"/>
      <c r="JX114" s="316"/>
      <c r="JY114" s="316"/>
      <c r="JZ114" s="316"/>
      <c r="KA114" s="316"/>
      <c r="KB114" s="316"/>
      <c r="KC114" s="316"/>
      <c r="KD114" s="316"/>
      <c r="KE114" s="316"/>
      <c r="KF114" s="316"/>
      <c r="KG114" s="316"/>
      <c r="KH114" s="316"/>
      <c r="KI114" s="316"/>
      <c r="KJ114" s="316"/>
      <c r="KK114" s="316"/>
      <c r="KL114" s="316"/>
      <c r="KM114" s="316"/>
      <c r="KN114" s="316"/>
      <c r="KO114" s="316"/>
      <c r="KP114" s="316"/>
      <c r="KQ114" s="316"/>
      <c r="KR114" s="316"/>
      <c r="KS114" s="316"/>
      <c r="KT114" s="316"/>
      <c r="KU114" s="316"/>
      <c r="KV114" s="316"/>
      <c r="KW114" s="316"/>
      <c r="KX114" s="316"/>
      <c r="KY114" s="316"/>
      <c r="KZ114" s="316"/>
      <c r="LA114" s="316"/>
      <c r="LB114" s="316"/>
      <c r="LC114" s="316"/>
      <c r="LD114" s="316"/>
      <c r="LE114" s="316"/>
      <c r="LF114" s="316"/>
      <c r="LG114" s="316"/>
      <c r="LH114" s="316"/>
      <c r="LI114" s="316"/>
    </row>
    <row r="115" spans="3:321" ht="30">
      <c r="D115" s="72">
        <v>4213</v>
      </c>
      <c r="E115" s="76" t="s">
        <v>240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82">
        <v>1111282.95</v>
      </c>
      <c r="DW115" s="282">
        <v>1096472.2000000002</v>
      </c>
      <c r="DX115" s="282">
        <v>1014170.31</v>
      </c>
      <c r="DY115" s="282">
        <v>962641.86000000022</v>
      </c>
      <c r="DZ115" s="310">
        <v>904514.68</v>
      </c>
      <c r="EB115" s="313"/>
      <c r="EC115" s="313"/>
      <c r="ED115" s="313"/>
      <c r="EE115" s="313"/>
      <c r="EF115" s="313"/>
      <c r="EG115" s="313"/>
      <c r="EH115" s="316"/>
      <c r="EI115" s="316"/>
      <c r="EJ115" s="316"/>
      <c r="EK115" s="316"/>
      <c r="EL115" s="316"/>
      <c r="EM115" s="316"/>
      <c r="EN115" s="316"/>
      <c r="EO115" s="316"/>
      <c r="EP115" s="316"/>
      <c r="EQ115" s="316"/>
      <c r="ER115" s="316"/>
      <c r="ES115" s="316"/>
      <c r="ET115" s="351"/>
      <c r="EU115" s="351"/>
      <c r="EV115" s="351"/>
      <c r="EW115" s="351"/>
      <c r="EX115" s="351"/>
      <c r="EY115" s="351"/>
      <c r="EZ115" s="351"/>
      <c r="FA115" s="351"/>
      <c r="FB115" s="351"/>
      <c r="FC115" s="351"/>
      <c r="FD115" s="316"/>
      <c r="FE115" s="316"/>
      <c r="FF115" s="316"/>
      <c r="FG115" s="316"/>
      <c r="FH115" s="316"/>
      <c r="FI115" s="316"/>
      <c r="FJ115" s="316"/>
      <c r="FK115" s="316"/>
      <c r="FL115" s="369"/>
      <c r="FM115" s="316"/>
      <c r="FN115" s="316"/>
      <c r="FO115" s="316"/>
      <c r="FP115" s="316"/>
      <c r="FQ115" s="316"/>
      <c r="FR115" s="316"/>
      <c r="FS115" s="316"/>
      <c r="FT115" s="316"/>
      <c r="FU115" s="316"/>
      <c r="FV115" s="316"/>
      <c r="FW115" s="316"/>
      <c r="FX115" s="316"/>
      <c r="FY115" s="316"/>
      <c r="FZ115" s="316"/>
      <c r="GA115" s="316"/>
      <c r="GB115" s="316"/>
      <c r="GC115" s="316"/>
      <c r="GD115" s="316"/>
      <c r="GF115" s="316"/>
      <c r="GG115" s="316"/>
      <c r="GH115" s="316"/>
      <c r="GI115" s="316"/>
      <c r="GJ115" s="316"/>
      <c r="GK115" s="316"/>
      <c r="GL115" s="316"/>
      <c r="GM115" s="316"/>
      <c r="GN115" s="316"/>
      <c r="GO115" s="316"/>
      <c r="GP115" s="316"/>
      <c r="GQ115" s="316"/>
      <c r="GR115" s="316"/>
      <c r="GS115" s="316"/>
      <c r="GT115" s="316"/>
      <c r="GU115" s="316"/>
      <c r="GV115" s="316"/>
      <c r="GW115" s="316"/>
      <c r="GX115" s="316"/>
      <c r="GY115" s="316"/>
      <c r="GZ115" s="316"/>
      <c r="HA115" s="316"/>
      <c r="HB115" s="316"/>
      <c r="HC115" s="316"/>
      <c r="HD115" s="316"/>
      <c r="HE115" s="316"/>
      <c r="HF115" s="316"/>
      <c r="HG115" s="316"/>
      <c r="HH115" s="316"/>
      <c r="HI115" s="316"/>
      <c r="HJ115" s="316"/>
      <c r="HK115" s="316"/>
      <c r="HL115" s="316"/>
      <c r="HM115" s="316"/>
      <c r="HN115" s="316"/>
      <c r="HO115" s="316"/>
      <c r="HP115" s="316"/>
      <c r="HQ115" s="316"/>
      <c r="HR115" s="316"/>
      <c r="HS115" s="316"/>
      <c r="HT115" s="316"/>
      <c r="HU115" s="316"/>
      <c r="HV115" s="316"/>
      <c r="HW115" s="316"/>
      <c r="HX115" s="316"/>
      <c r="HY115" s="316"/>
      <c r="HZ115" s="316"/>
      <c r="IA115" s="316"/>
      <c r="IB115" s="316"/>
      <c r="IC115" s="316"/>
      <c r="ID115" s="316"/>
      <c r="IE115" s="316"/>
      <c r="IF115" s="316"/>
      <c r="IG115" s="316"/>
      <c r="IH115" s="316"/>
      <c r="II115" s="316"/>
      <c r="IJ115" s="316"/>
      <c r="IK115" s="316"/>
      <c r="IL115" s="316"/>
      <c r="IM115" s="316"/>
      <c r="IN115" s="316"/>
      <c r="IO115" s="316"/>
      <c r="IP115" s="316"/>
      <c r="IQ115" s="316"/>
      <c r="IR115" s="316"/>
      <c r="IS115" s="316"/>
      <c r="IT115" s="316"/>
      <c r="IU115" s="316"/>
      <c r="IV115" s="316"/>
      <c r="IW115" s="316"/>
      <c r="IX115" s="316"/>
      <c r="IY115" s="316"/>
      <c r="IZ115" s="316"/>
      <c r="JA115" s="316"/>
      <c r="JB115" s="316"/>
      <c r="JC115" s="316"/>
      <c r="JD115" s="316"/>
      <c r="JE115" s="316"/>
      <c r="JF115" s="316"/>
      <c r="JG115" s="316"/>
      <c r="JH115" s="316"/>
      <c r="JI115" s="316"/>
      <c r="JJ115" s="316"/>
      <c r="JK115" s="316"/>
      <c r="JL115" s="316"/>
      <c r="JM115" s="316"/>
      <c r="JN115" s="316"/>
      <c r="JO115" s="316"/>
      <c r="JP115" s="316"/>
      <c r="JQ115" s="316"/>
      <c r="JR115" s="316"/>
      <c r="JS115" s="316"/>
      <c r="JT115" s="316"/>
      <c r="JU115" s="316"/>
      <c r="JV115" s="316"/>
      <c r="JW115" s="316"/>
      <c r="JX115" s="316"/>
      <c r="JY115" s="316"/>
      <c r="JZ115" s="316"/>
      <c r="KA115" s="316"/>
      <c r="KB115" s="316"/>
      <c r="KC115" s="316"/>
      <c r="KD115" s="316"/>
      <c r="KE115" s="316"/>
      <c r="KF115" s="316"/>
      <c r="KG115" s="316"/>
      <c r="KH115" s="316"/>
      <c r="KI115" s="316"/>
      <c r="KJ115" s="316"/>
      <c r="KK115" s="316"/>
      <c r="KL115" s="316"/>
      <c r="KM115" s="316"/>
      <c r="KN115" s="316"/>
      <c r="KO115" s="316"/>
      <c r="KP115" s="316"/>
      <c r="KQ115" s="316"/>
      <c r="KR115" s="316"/>
      <c r="KS115" s="316"/>
      <c r="KT115" s="316"/>
      <c r="KU115" s="316"/>
      <c r="KV115" s="316"/>
      <c r="KW115" s="316"/>
      <c r="KX115" s="316"/>
      <c r="KY115" s="316"/>
      <c r="KZ115" s="316"/>
      <c r="LA115" s="316"/>
      <c r="LB115" s="316"/>
      <c r="LC115" s="316"/>
      <c r="LD115" s="316"/>
      <c r="LE115" s="316"/>
      <c r="LF115" s="316"/>
      <c r="LG115" s="316"/>
      <c r="LH115" s="316"/>
      <c r="LI115" s="316"/>
    </row>
    <row r="116" spans="3:321">
      <c r="D116" s="72">
        <v>4214</v>
      </c>
      <c r="E116" s="76" t="s">
        <v>242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82">
        <v>1262803.2500000002</v>
      </c>
      <c r="DW116" s="282">
        <v>1385142.79</v>
      </c>
      <c r="DX116" s="282">
        <v>1479298.87</v>
      </c>
      <c r="DY116" s="282">
        <v>1423347.08</v>
      </c>
      <c r="DZ116" s="310">
        <v>1138006.3899999999</v>
      </c>
      <c r="EB116" s="313"/>
      <c r="EC116" s="313"/>
      <c r="ED116" s="313"/>
      <c r="EE116" s="313"/>
      <c r="EF116" s="313"/>
      <c r="EG116" s="313"/>
      <c r="EH116" s="316"/>
      <c r="EI116" s="316"/>
      <c r="EJ116" s="316"/>
      <c r="EK116" s="316"/>
      <c r="EL116" s="316"/>
      <c r="EM116" s="316"/>
      <c r="EN116" s="316"/>
      <c r="EO116" s="316"/>
      <c r="EP116" s="316"/>
      <c r="EQ116" s="316"/>
      <c r="ER116" s="316"/>
      <c r="ES116" s="316"/>
      <c r="ET116" s="351"/>
      <c r="EU116" s="351"/>
      <c r="EV116" s="351"/>
      <c r="EW116" s="351"/>
      <c r="EX116" s="351"/>
      <c r="EY116" s="351"/>
      <c r="EZ116" s="351"/>
      <c r="FA116" s="351"/>
      <c r="FB116" s="351"/>
      <c r="FC116" s="351"/>
      <c r="FD116" s="316"/>
      <c r="FE116" s="316"/>
      <c r="FF116" s="316"/>
      <c r="FG116" s="316"/>
      <c r="FH116" s="316"/>
      <c r="FI116" s="316"/>
      <c r="FJ116" s="316"/>
      <c r="FK116" s="316"/>
      <c r="FL116" s="369"/>
      <c r="FM116" s="316"/>
      <c r="FN116" s="316"/>
      <c r="FO116" s="316"/>
      <c r="FP116" s="316"/>
      <c r="FQ116" s="316"/>
      <c r="FR116" s="316"/>
      <c r="FS116" s="316"/>
      <c r="FT116" s="316"/>
      <c r="FU116" s="316"/>
      <c r="FV116" s="316"/>
      <c r="FW116" s="316"/>
      <c r="FX116" s="316"/>
      <c r="FY116" s="316"/>
      <c r="FZ116" s="316"/>
      <c r="GA116" s="316"/>
      <c r="GB116" s="316"/>
      <c r="GC116" s="316"/>
      <c r="GD116" s="316"/>
      <c r="GF116" s="316"/>
      <c r="GG116" s="316"/>
      <c r="GH116" s="316"/>
      <c r="GI116" s="316"/>
      <c r="GJ116" s="316"/>
      <c r="GK116" s="316"/>
      <c r="GL116" s="316"/>
      <c r="GM116" s="316"/>
      <c r="GN116" s="316"/>
      <c r="GO116" s="316"/>
      <c r="GP116" s="316"/>
      <c r="GQ116" s="316"/>
      <c r="GR116" s="316"/>
      <c r="GS116" s="316"/>
      <c r="GT116" s="316"/>
      <c r="GU116" s="316"/>
      <c r="GV116" s="316"/>
      <c r="GW116" s="316"/>
      <c r="GX116" s="316"/>
      <c r="GY116" s="316"/>
      <c r="GZ116" s="316"/>
      <c r="HA116" s="316"/>
      <c r="HB116" s="316"/>
      <c r="HC116" s="316"/>
      <c r="HD116" s="316"/>
      <c r="HE116" s="316"/>
      <c r="HF116" s="316"/>
      <c r="HG116" s="316"/>
      <c r="HH116" s="316"/>
      <c r="HI116" s="316"/>
      <c r="HJ116" s="316"/>
      <c r="HK116" s="316"/>
      <c r="HL116" s="316"/>
      <c r="HM116" s="316"/>
      <c r="HN116" s="316"/>
      <c r="HO116" s="316"/>
      <c r="HP116" s="316"/>
      <c r="HQ116" s="316"/>
      <c r="HR116" s="316"/>
      <c r="HS116" s="316"/>
      <c r="HT116" s="316"/>
      <c r="HU116" s="316"/>
      <c r="HV116" s="316"/>
      <c r="HW116" s="316"/>
      <c r="HX116" s="316"/>
      <c r="HY116" s="316"/>
      <c r="HZ116" s="316"/>
      <c r="IA116" s="316"/>
      <c r="IB116" s="316"/>
      <c r="IC116" s="316"/>
      <c r="ID116" s="316"/>
      <c r="IE116" s="316"/>
      <c r="IF116" s="316"/>
      <c r="IG116" s="316"/>
      <c r="IH116" s="316"/>
      <c r="II116" s="316"/>
      <c r="IJ116" s="316"/>
      <c r="IK116" s="316"/>
      <c r="IL116" s="316"/>
      <c r="IM116" s="316"/>
      <c r="IN116" s="316"/>
      <c r="IO116" s="316"/>
      <c r="IP116" s="316"/>
      <c r="IQ116" s="316"/>
      <c r="IR116" s="316"/>
      <c r="IS116" s="316"/>
      <c r="IT116" s="316"/>
      <c r="IU116" s="316"/>
      <c r="IV116" s="316"/>
      <c r="IW116" s="316"/>
      <c r="IX116" s="316"/>
      <c r="IY116" s="316"/>
      <c r="IZ116" s="316"/>
      <c r="JA116" s="316"/>
      <c r="JB116" s="316"/>
      <c r="JC116" s="316"/>
      <c r="JD116" s="316"/>
      <c r="JE116" s="316"/>
      <c r="JF116" s="316"/>
      <c r="JG116" s="316"/>
      <c r="JH116" s="316"/>
      <c r="JI116" s="316"/>
      <c r="JJ116" s="316"/>
      <c r="JK116" s="316"/>
      <c r="JL116" s="316"/>
      <c r="JM116" s="316"/>
      <c r="JN116" s="316"/>
      <c r="JO116" s="316"/>
      <c r="JP116" s="316"/>
      <c r="JQ116" s="316"/>
      <c r="JR116" s="316"/>
      <c r="JS116" s="316"/>
      <c r="JT116" s="316"/>
      <c r="JU116" s="316"/>
      <c r="JV116" s="316"/>
      <c r="JW116" s="316"/>
      <c r="JX116" s="316"/>
      <c r="JY116" s="316"/>
      <c r="JZ116" s="316"/>
      <c r="KA116" s="316"/>
      <c r="KB116" s="316"/>
      <c r="KC116" s="316"/>
      <c r="KD116" s="316"/>
      <c r="KE116" s="316"/>
      <c r="KF116" s="316"/>
      <c r="KG116" s="316"/>
      <c r="KH116" s="316"/>
      <c r="KI116" s="316"/>
      <c r="KJ116" s="316"/>
      <c r="KK116" s="316"/>
      <c r="KL116" s="316"/>
      <c r="KM116" s="316"/>
      <c r="KN116" s="316"/>
      <c r="KO116" s="316"/>
      <c r="KP116" s="316"/>
      <c r="KQ116" s="316"/>
      <c r="KR116" s="316"/>
      <c r="KS116" s="316"/>
      <c r="KT116" s="316"/>
      <c r="KU116" s="316"/>
      <c r="KV116" s="316"/>
      <c r="KW116" s="316"/>
      <c r="KX116" s="316"/>
      <c r="KY116" s="316"/>
      <c r="KZ116" s="316"/>
      <c r="LA116" s="316"/>
      <c r="LB116" s="316"/>
      <c r="LC116" s="316"/>
      <c r="LD116" s="316"/>
      <c r="LE116" s="316"/>
      <c r="LF116" s="316"/>
      <c r="LG116" s="316"/>
      <c r="LH116" s="316"/>
      <c r="LI116" s="316"/>
    </row>
    <row r="117" spans="3:321">
      <c r="D117" s="72">
        <v>4215</v>
      </c>
      <c r="E117" s="76" t="s">
        <v>244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82">
        <v>1299678.51</v>
      </c>
      <c r="DW117" s="282">
        <v>1414898.3800000001</v>
      </c>
      <c r="DX117" s="282">
        <v>1441171.4400000002</v>
      </c>
      <c r="DY117" s="282">
        <v>1599231.26</v>
      </c>
      <c r="DZ117" s="310">
        <v>1643679.98</v>
      </c>
      <c r="EB117" s="313"/>
      <c r="EC117" s="313"/>
      <c r="ED117" s="313"/>
      <c r="EE117" s="313"/>
      <c r="EF117" s="313"/>
      <c r="EG117" s="313"/>
      <c r="EH117" s="316"/>
      <c r="EI117" s="316"/>
      <c r="EJ117" s="316"/>
      <c r="EK117" s="316"/>
      <c r="EL117" s="316"/>
      <c r="EM117" s="316"/>
      <c r="EN117" s="316"/>
      <c r="EO117" s="316"/>
      <c r="EP117" s="316"/>
      <c r="EQ117" s="316"/>
      <c r="ER117" s="316"/>
      <c r="ES117" s="316"/>
      <c r="ET117" s="351"/>
      <c r="EU117" s="351"/>
      <c r="EV117" s="351"/>
      <c r="EW117" s="351"/>
      <c r="EX117" s="351"/>
      <c r="EY117" s="351"/>
      <c r="EZ117" s="351"/>
      <c r="FA117" s="351"/>
      <c r="FB117" s="351"/>
      <c r="FC117" s="351"/>
      <c r="FD117" s="316"/>
      <c r="FE117" s="316"/>
      <c r="FF117" s="316"/>
      <c r="FG117" s="316"/>
      <c r="FH117" s="316"/>
      <c r="FI117" s="316"/>
      <c r="FJ117" s="316"/>
      <c r="FK117" s="316"/>
      <c r="FL117" s="369"/>
      <c r="FM117" s="316"/>
      <c r="FN117" s="316"/>
      <c r="FO117" s="316"/>
      <c r="FP117" s="316"/>
      <c r="FQ117" s="316"/>
      <c r="FR117" s="316"/>
      <c r="FS117" s="316"/>
      <c r="FT117" s="316"/>
      <c r="FU117" s="316"/>
      <c r="FV117" s="316"/>
      <c r="FW117" s="316"/>
      <c r="FX117" s="316"/>
      <c r="FY117" s="316"/>
      <c r="FZ117" s="316"/>
      <c r="GA117" s="316"/>
      <c r="GB117" s="316"/>
      <c r="GC117" s="316"/>
      <c r="GD117" s="316"/>
      <c r="GF117" s="316"/>
      <c r="GG117" s="316"/>
      <c r="GH117" s="316"/>
      <c r="GI117" s="316"/>
      <c r="GJ117" s="316"/>
      <c r="GK117" s="316"/>
      <c r="GL117" s="316"/>
      <c r="GM117" s="316"/>
      <c r="GN117" s="316"/>
      <c r="GO117" s="316"/>
      <c r="GP117" s="316"/>
      <c r="GQ117" s="316"/>
      <c r="GR117" s="316"/>
      <c r="GS117" s="316"/>
      <c r="GT117" s="316"/>
      <c r="GU117" s="316"/>
      <c r="GV117" s="316"/>
      <c r="GW117" s="316"/>
      <c r="GX117" s="316"/>
      <c r="GY117" s="316"/>
      <c r="GZ117" s="316"/>
      <c r="HA117" s="316"/>
      <c r="HB117" s="316"/>
      <c r="HC117" s="316"/>
      <c r="HD117" s="316"/>
      <c r="HE117" s="316"/>
      <c r="HF117" s="316"/>
      <c r="HG117" s="316"/>
      <c r="HH117" s="316"/>
      <c r="HI117" s="316"/>
      <c r="HJ117" s="316"/>
      <c r="HK117" s="316"/>
      <c r="HL117" s="316"/>
      <c r="HM117" s="316"/>
      <c r="HN117" s="316"/>
      <c r="HO117" s="316"/>
      <c r="HP117" s="316"/>
      <c r="HQ117" s="316"/>
      <c r="HR117" s="316"/>
      <c r="HS117" s="316"/>
      <c r="HT117" s="316"/>
      <c r="HU117" s="316"/>
      <c r="HV117" s="316"/>
      <c r="HW117" s="316"/>
      <c r="HX117" s="316"/>
      <c r="HY117" s="316"/>
      <c r="HZ117" s="316"/>
      <c r="IA117" s="316"/>
      <c r="IB117" s="316"/>
      <c r="IC117" s="316"/>
      <c r="ID117" s="316"/>
      <c r="IE117" s="316"/>
      <c r="IF117" s="316"/>
      <c r="IG117" s="316"/>
      <c r="IH117" s="316"/>
      <c r="II117" s="316"/>
      <c r="IJ117" s="316"/>
      <c r="IK117" s="316"/>
      <c r="IL117" s="316"/>
      <c r="IM117" s="316"/>
      <c r="IN117" s="316"/>
      <c r="IO117" s="316"/>
      <c r="IP117" s="316"/>
      <c r="IQ117" s="316"/>
      <c r="IR117" s="316"/>
      <c r="IS117" s="316"/>
      <c r="IT117" s="316"/>
      <c r="IU117" s="316"/>
      <c r="IV117" s="316"/>
      <c r="IW117" s="316"/>
      <c r="IX117" s="316"/>
      <c r="IY117" s="316"/>
      <c r="IZ117" s="316"/>
      <c r="JA117" s="316"/>
      <c r="JB117" s="316"/>
      <c r="JC117" s="316"/>
      <c r="JD117" s="316"/>
      <c r="JE117" s="316"/>
      <c r="JF117" s="316"/>
      <c r="JG117" s="316"/>
      <c r="JH117" s="316"/>
      <c r="JI117" s="316"/>
      <c r="JJ117" s="316"/>
      <c r="JK117" s="316"/>
      <c r="JL117" s="316"/>
      <c r="JM117" s="316"/>
      <c r="JN117" s="316"/>
      <c r="JO117" s="316"/>
      <c r="JP117" s="316"/>
      <c r="JQ117" s="316"/>
      <c r="JR117" s="316"/>
      <c r="JS117" s="316"/>
      <c r="JT117" s="316"/>
      <c r="JU117" s="316"/>
      <c r="JV117" s="316"/>
      <c r="JW117" s="316"/>
      <c r="JX117" s="316"/>
      <c r="JY117" s="316"/>
      <c r="JZ117" s="316"/>
      <c r="KA117" s="316"/>
      <c r="KB117" s="316"/>
      <c r="KC117" s="316"/>
      <c r="KD117" s="316"/>
      <c r="KE117" s="316"/>
      <c r="KF117" s="316"/>
      <c r="KG117" s="316"/>
      <c r="KH117" s="316"/>
      <c r="KI117" s="316"/>
      <c r="KJ117" s="316"/>
      <c r="KK117" s="316"/>
      <c r="KL117" s="316"/>
      <c r="KM117" s="316"/>
      <c r="KN117" s="316"/>
      <c r="KO117" s="316"/>
      <c r="KP117" s="316"/>
      <c r="KQ117" s="316"/>
      <c r="KR117" s="316"/>
      <c r="KS117" s="316"/>
      <c r="KT117" s="316"/>
      <c r="KU117" s="316"/>
      <c r="KV117" s="316"/>
      <c r="KW117" s="316"/>
      <c r="KX117" s="316"/>
      <c r="KY117" s="316"/>
      <c r="KZ117" s="316"/>
      <c r="LA117" s="316"/>
      <c r="LB117" s="316"/>
      <c r="LC117" s="316"/>
      <c r="LD117" s="316"/>
      <c r="LE117" s="316"/>
      <c r="LF117" s="316"/>
      <c r="LG117" s="316"/>
      <c r="LH117" s="316"/>
      <c r="LI117" s="316"/>
    </row>
    <row r="118" spans="3:321" ht="30">
      <c r="D118" s="72">
        <v>4216</v>
      </c>
      <c r="E118" s="76" t="s">
        <v>246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82">
        <v>31603.559999999998</v>
      </c>
      <c r="DW118" s="282">
        <v>68793.59</v>
      </c>
      <c r="DX118" s="282">
        <v>26546.82</v>
      </c>
      <c r="DY118" s="282">
        <v>26862.21</v>
      </c>
      <c r="DZ118" s="310">
        <v>31636.59</v>
      </c>
      <c r="EB118" s="313"/>
      <c r="EC118" s="313"/>
      <c r="ED118" s="313"/>
      <c r="EE118" s="313"/>
      <c r="EF118" s="313"/>
      <c r="EG118" s="313"/>
      <c r="EH118" s="316"/>
      <c r="EI118" s="316"/>
      <c r="EJ118" s="316"/>
      <c r="EK118" s="316"/>
      <c r="EL118" s="316"/>
      <c r="EM118" s="316"/>
      <c r="EN118" s="316"/>
      <c r="EO118" s="316"/>
      <c r="EP118" s="316"/>
      <c r="EQ118" s="316"/>
      <c r="ER118" s="316"/>
      <c r="ES118" s="316"/>
      <c r="ET118" s="351"/>
      <c r="EU118" s="351"/>
      <c r="EV118" s="351"/>
      <c r="EW118" s="351"/>
      <c r="EX118" s="351"/>
      <c r="EY118" s="351"/>
      <c r="EZ118" s="351"/>
      <c r="FA118" s="351"/>
      <c r="FB118" s="351"/>
      <c r="FC118" s="351"/>
      <c r="FD118" s="316"/>
      <c r="FE118" s="316"/>
      <c r="FF118" s="316"/>
      <c r="FG118" s="316"/>
      <c r="FH118" s="316"/>
      <c r="FI118" s="316"/>
      <c r="FJ118" s="316"/>
      <c r="FK118" s="316"/>
      <c r="FL118" s="369"/>
      <c r="FM118" s="316"/>
      <c r="FN118" s="316"/>
      <c r="FO118" s="316"/>
      <c r="FP118" s="316"/>
      <c r="FQ118" s="316"/>
      <c r="FR118" s="316"/>
      <c r="FS118" s="316"/>
      <c r="FT118" s="316"/>
      <c r="FU118" s="316"/>
      <c r="FV118" s="316"/>
      <c r="FW118" s="316"/>
      <c r="FX118" s="316"/>
      <c r="FY118" s="316"/>
      <c r="FZ118" s="316"/>
      <c r="GA118" s="316"/>
      <c r="GB118" s="316"/>
      <c r="GC118" s="316"/>
      <c r="GD118" s="316"/>
      <c r="GF118" s="316"/>
      <c r="GG118" s="316"/>
      <c r="GH118" s="316"/>
      <c r="GI118" s="316"/>
      <c r="GJ118" s="316"/>
      <c r="GK118" s="316"/>
      <c r="GL118" s="316"/>
      <c r="GM118" s="316"/>
      <c r="GN118" s="316"/>
      <c r="GO118" s="316"/>
      <c r="GP118" s="316"/>
      <c r="GQ118" s="316"/>
      <c r="GR118" s="316"/>
      <c r="GS118" s="316"/>
      <c r="GT118" s="316"/>
      <c r="GU118" s="316"/>
      <c r="GV118" s="316"/>
      <c r="GW118" s="316"/>
      <c r="GX118" s="316"/>
      <c r="GY118" s="316"/>
      <c r="GZ118" s="316"/>
      <c r="HA118" s="316"/>
      <c r="HB118" s="316"/>
      <c r="HC118" s="316"/>
      <c r="HD118" s="316"/>
      <c r="HE118" s="316"/>
      <c r="HF118" s="316"/>
      <c r="HG118" s="316"/>
      <c r="HH118" s="316"/>
      <c r="HI118" s="316"/>
      <c r="HJ118" s="316"/>
      <c r="HK118" s="316"/>
      <c r="HL118" s="316"/>
      <c r="HM118" s="316"/>
      <c r="HN118" s="316"/>
      <c r="HO118" s="316"/>
      <c r="HP118" s="316"/>
      <c r="HQ118" s="316"/>
      <c r="HR118" s="316"/>
      <c r="HS118" s="316"/>
      <c r="HT118" s="316"/>
      <c r="HU118" s="316"/>
      <c r="HV118" s="316"/>
      <c r="HW118" s="316"/>
      <c r="HX118" s="316"/>
      <c r="HY118" s="316"/>
      <c r="HZ118" s="316"/>
      <c r="IA118" s="316"/>
      <c r="IB118" s="316"/>
      <c r="IC118" s="316"/>
      <c r="ID118" s="316"/>
      <c r="IE118" s="316"/>
      <c r="IF118" s="316"/>
      <c r="IG118" s="316"/>
      <c r="IH118" s="316"/>
      <c r="II118" s="316"/>
      <c r="IJ118" s="316"/>
      <c r="IK118" s="316"/>
      <c r="IL118" s="316"/>
      <c r="IM118" s="316"/>
      <c r="IN118" s="316"/>
      <c r="IO118" s="316"/>
      <c r="IP118" s="316"/>
      <c r="IQ118" s="316"/>
      <c r="IR118" s="316"/>
      <c r="IS118" s="316"/>
      <c r="IT118" s="316"/>
      <c r="IU118" s="316"/>
      <c r="IV118" s="316"/>
      <c r="IW118" s="316"/>
      <c r="IX118" s="316"/>
      <c r="IY118" s="316"/>
      <c r="IZ118" s="316"/>
      <c r="JA118" s="316"/>
      <c r="JB118" s="316"/>
      <c r="JC118" s="316"/>
      <c r="JD118" s="316"/>
      <c r="JE118" s="316"/>
      <c r="JF118" s="316"/>
      <c r="JG118" s="316"/>
      <c r="JH118" s="316"/>
      <c r="JI118" s="316"/>
      <c r="JJ118" s="316"/>
      <c r="JK118" s="316"/>
      <c r="JL118" s="316"/>
      <c r="JM118" s="316"/>
      <c r="JN118" s="316"/>
      <c r="JO118" s="316"/>
      <c r="JP118" s="316"/>
      <c r="JQ118" s="316"/>
      <c r="JR118" s="316"/>
      <c r="JS118" s="316"/>
      <c r="JT118" s="316"/>
      <c r="JU118" s="316"/>
      <c r="JV118" s="316"/>
      <c r="JW118" s="316"/>
      <c r="JX118" s="316"/>
      <c r="JY118" s="316"/>
      <c r="JZ118" s="316"/>
      <c r="KA118" s="316"/>
      <c r="KB118" s="316"/>
      <c r="KC118" s="316"/>
      <c r="KD118" s="316"/>
      <c r="KE118" s="316"/>
      <c r="KF118" s="316"/>
      <c r="KG118" s="316"/>
      <c r="KH118" s="316"/>
      <c r="KI118" s="316"/>
      <c r="KJ118" s="316"/>
      <c r="KK118" s="316"/>
      <c r="KL118" s="316"/>
      <c r="KM118" s="316"/>
      <c r="KN118" s="316"/>
      <c r="KO118" s="316"/>
      <c r="KP118" s="316"/>
      <c r="KQ118" s="316"/>
      <c r="KR118" s="316"/>
      <c r="KS118" s="316"/>
      <c r="KT118" s="316"/>
      <c r="KU118" s="316"/>
      <c r="KV118" s="316"/>
      <c r="KW118" s="316"/>
      <c r="KX118" s="316"/>
      <c r="KY118" s="316"/>
      <c r="KZ118" s="316"/>
      <c r="LA118" s="316"/>
      <c r="LB118" s="316"/>
      <c r="LC118" s="316"/>
      <c r="LD118" s="316"/>
      <c r="LE118" s="316"/>
      <c r="LF118" s="316"/>
      <c r="LG118" s="316"/>
      <c r="LH118" s="316"/>
      <c r="LI118" s="316"/>
    </row>
    <row r="119" spans="3:321" ht="30">
      <c r="D119" s="72">
        <v>4217</v>
      </c>
      <c r="E119" s="76" t="s">
        <v>248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82">
        <v>293149.71000000002</v>
      </c>
      <c r="DW119" s="282">
        <v>377483.81000000006</v>
      </c>
      <c r="DX119" s="282">
        <v>327950.01</v>
      </c>
      <c r="DY119" s="282">
        <v>371372.44</v>
      </c>
      <c r="DZ119" s="310">
        <v>289652.03999999998</v>
      </c>
      <c r="EB119" s="313"/>
      <c r="EC119" s="313"/>
      <c r="ED119" s="313"/>
      <c r="EE119" s="313"/>
      <c r="EF119" s="313"/>
      <c r="EG119" s="313"/>
      <c r="EH119" s="316"/>
      <c r="EI119" s="316"/>
      <c r="EJ119" s="316"/>
      <c r="EK119" s="316"/>
      <c r="EL119" s="316"/>
      <c r="EM119" s="316"/>
      <c r="EN119" s="316"/>
      <c r="EO119" s="316"/>
      <c r="EP119" s="316"/>
      <c r="EQ119" s="316"/>
      <c r="ER119" s="316"/>
      <c r="ES119" s="316"/>
      <c r="ET119" s="351"/>
      <c r="EU119" s="351"/>
      <c r="EV119" s="351"/>
      <c r="EW119" s="351"/>
      <c r="EX119" s="351"/>
      <c r="EY119" s="351"/>
      <c r="EZ119" s="351"/>
      <c r="FA119" s="351"/>
      <c r="FB119" s="351"/>
      <c r="FC119" s="351"/>
      <c r="FD119" s="316"/>
      <c r="FE119" s="316"/>
      <c r="FF119" s="316"/>
      <c r="FG119" s="316"/>
      <c r="FH119" s="316"/>
      <c r="FI119" s="316"/>
      <c r="FJ119" s="316"/>
      <c r="FK119" s="316"/>
      <c r="FL119" s="369"/>
      <c r="FM119" s="316"/>
      <c r="FN119" s="316"/>
      <c r="FO119" s="316"/>
      <c r="FP119" s="316"/>
      <c r="FQ119" s="316"/>
      <c r="FR119" s="316"/>
      <c r="FS119" s="316"/>
      <c r="FT119" s="316"/>
      <c r="FU119" s="316"/>
      <c r="FV119" s="316"/>
      <c r="FW119" s="316"/>
      <c r="FX119" s="316"/>
      <c r="FY119" s="316"/>
      <c r="FZ119" s="316"/>
      <c r="GA119" s="316"/>
      <c r="GB119" s="316"/>
      <c r="GC119" s="316"/>
      <c r="GD119" s="316"/>
      <c r="GF119" s="316"/>
      <c r="GG119" s="316"/>
      <c r="GH119" s="316"/>
      <c r="GI119" s="316"/>
      <c r="GJ119" s="316"/>
      <c r="GK119" s="316"/>
      <c r="GL119" s="316"/>
      <c r="GM119" s="316"/>
      <c r="GN119" s="316"/>
      <c r="GO119" s="316"/>
      <c r="GP119" s="316"/>
      <c r="GQ119" s="316"/>
      <c r="GR119" s="316"/>
      <c r="GS119" s="316"/>
      <c r="GT119" s="316"/>
      <c r="GU119" s="316"/>
      <c r="GV119" s="316"/>
      <c r="GW119" s="316"/>
      <c r="GX119" s="316"/>
      <c r="GY119" s="316"/>
      <c r="GZ119" s="316"/>
      <c r="HA119" s="316"/>
      <c r="HB119" s="316"/>
      <c r="HC119" s="316"/>
      <c r="HD119" s="316"/>
      <c r="HE119" s="316"/>
      <c r="HF119" s="316"/>
      <c r="HG119" s="316"/>
      <c r="HH119" s="316"/>
      <c r="HI119" s="316"/>
      <c r="HJ119" s="316"/>
      <c r="HK119" s="316"/>
      <c r="HL119" s="316"/>
      <c r="HM119" s="316"/>
      <c r="HN119" s="316"/>
      <c r="HO119" s="316"/>
      <c r="HP119" s="316"/>
      <c r="HQ119" s="316"/>
      <c r="HR119" s="316"/>
      <c r="HS119" s="316"/>
      <c r="HT119" s="316"/>
      <c r="HU119" s="316"/>
      <c r="HV119" s="316"/>
      <c r="HW119" s="316"/>
      <c r="HX119" s="316"/>
      <c r="HY119" s="316"/>
      <c r="HZ119" s="316"/>
      <c r="IA119" s="316"/>
      <c r="IB119" s="316"/>
      <c r="IC119" s="316"/>
      <c r="ID119" s="316"/>
      <c r="IE119" s="316"/>
      <c r="IF119" s="316"/>
      <c r="IG119" s="316"/>
      <c r="IH119" s="316"/>
      <c r="II119" s="316"/>
      <c r="IJ119" s="316"/>
      <c r="IK119" s="316"/>
      <c r="IL119" s="316"/>
      <c r="IM119" s="316"/>
      <c r="IN119" s="316"/>
      <c r="IO119" s="316"/>
      <c r="IP119" s="316"/>
      <c r="IQ119" s="316"/>
      <c r="IR119" s="316"/>
      <c r="IS119" s="316"/>
      <c r="IT119" s="316"/>
      <c r="IU119" s="316"/>
      <c r="IV119" s="316"/>
      <c r="IW119" s="316"/>
      <c r="IX119" s="316"/>
      <c r="IY119" s="316"/>
      <c r="IZ119" s="316"/>
      <c r="JA119" s="316"/>
      <c r="JB119" s="316"/>
      <c r="JC119" s="316"/>
      <c r="JD119" s="316"/>
      <c r="JE119" s="316"/>
      <c r="JF119" s="316"/>
      <c r="JG119" s="316"/>
      <c r="JH119" s="316"/>
      <c r="JI119" s="316"/>
      <c r="JJ119" s="316"/>
      <c r="JK119" s="316"/>
      <c r="JL119" s="316"/>
      <c r="JM119" s="316"/>
      <c r="JN119" s="316"/>
      <c r="JO119" s="316"/>
      <c r="JP119" s="316"/>
      <c r="JQ119" s="316"/>
      <c r="JR119" s="316"/>
      <c r="JS119" s="316"/>
      <c r="JT119" s="316"/>
      <c r="JU119" s="316"/>
      <c r="JV119" s="316"/>
      <c r="JW119" s="316"/>
      <c r="JX119" s="316"/>
      <c r="JY119" s="316"/>
      <c r="JZ119" s="316"/>
      <c r="KA119" s="316"/>
      <c r="KB119" s="316"/>
      <c r="KC119" s="316"/>
      <c r="KD119" s="316"/>
      <c r="KE119" s="316"/>
      <c r="KF119" s="316"/>
      <c r="KG119" s="316"/>
      <c r="KH119" s="316"/>
      <c r="KI119" s="316"/>
      <c r="KJ119" s="316"/>
      <c r="KK119" s="316"/>
      <c r="KL119" s="316"/>
      <c r="KM119" s="316"/>
      <c r="KN119" s="316"/>
      <c r="KO119" s="316"/>
      <c r="KP119" s="316"/>
      <c r="KQ119" s="316"/>
      <c r="KR119" s="316"/>
      <c r="KS119" s="316"/>
      <c r="KT119" s="316"/>
      <c r="KU119" s="316"/>
      <c r="KV119" s="316"/>
      <c r="KW119" s="316"/>
      <c r="KX119" s="316"/>
      <c r="KY119" s="316"/>
      <c r="KZ119" s="316"/>
      <c r="LA119" s="316"/>
      <c r="LB119" s="316"/>
      <c r="LC119" s="316"/>
      <c r="LD119" s="316"/>
      <c r="LE119" s="316"/>
      <c r="LF119" s="316"/>
      <c r="LG119" s="316"/>
      <c r="LH119" s="316"/>
      <c r="LI119" s="316"/>
    </row>
    <row r="120" spans="3:321">
      <c r="D120" s="72">
        <v>4218</v>
      </c>
      <c r="E120" s="76" t="s">
        <v>807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82">
        <v>0</v>
      </c>
      <c r="DW120" s="282">
        <v>1681351.28</v>
      </c>
      <c r="DX120" s="282">
        <v>3260910.48</v>
      </c>
      <c r="DY120" s="282">
        <v>5932782.0300000003</v>
      </c>
      <c r="DZ120" s="310">
        <v>5624921.9800000004</v>
      </c>
      <c r="EB120" s="313"/>
      <c r="EC120" s="313"/>
      <c r="ED120" s="313"/>
      <c r="EE120" s="313"/>
      <c r="EF120" s="313"/>
      <c r="EG120" s="313"/>
      <c r="ET120" s="351"/>
      <c r="EU120" s="351"/>
      <c r="EV120" s="351"/>
      <c r="EW120" s="351"/>
      <c r="EX120" s="351"/>
      <c r="EY120" s="351"/>
      <c r="EZ120" s="351"/>
      <c r="FA120" s="351"/>
      <c r="FB120" s="351"/>
      <c r="FC120" s="351"/>
      <c r="FD120" s="316"/>
      <c r="FE120" s="316"/>
      <c r="FF120" s="316"/>
      <c r="FG120" s="316"/>
      <c r="FH120" s="316"/>
      <c r="FI120" s="316"/>
      <c r="FJ120" s="316"/>
      <c r="FK120" s="316"/>
      <c r="FL120" s="369"/>
      <c r="FM120" s="316"/>
      <c r="FN120" s="316"/>
      <c r="FO120" s="316"/>
      <c r="FP120" s="316"/>
      <c r="FQ120" s="316"/>
      <c r="FR120" s="316"/>
      <c r="FS120" s="316"/>
      <c r="FT120" s="316"/>
      <c r="FU120" s="316"/>
      <c r="FV120" s="316"/>
      <c r="FW120" s="316"/>
      <c r="FX120" s="316"/>
      <c r="FY120" s="316"/>
      <c r="FZ120" s="316"/>
      <c r="GA120" s="316"/>
      <c r="GB120" s="316"/>
      <c r="GC120" s="316"/>
      <c r="GD120" s="316"/>
      <c r="GF120" s="316"/>
      <c r="GG120" s="316"/>
      <c r="GH120" s="316"/>
      <c r="GI120" s="316"/>
      <c r="GJ120" s="316"/>
      <c r="GK120" s="316"/>
      <c r="GL120" s="316"/>
      <c r="GM120" s="316"/>
      <c r="GN120" s="316"/>
      <c r="GO120" s="316"/>
      <c r="GP120" s="316"/>
      <c r="GQ120" s="316"/>
      <c r="GR120" s="316"/>
      <c r="GS120" s="316"/>
      <c r="GT120" s="316"/>
      <c r="GU120" s="316"/>
      <c r="GV120" s="316"/>
      <c r="GW120" s="316"/>
      <c r="GX120" s="316"/>
      <c r="GY120" s="316"/>
      <c r="GZ120" s="316"/>
      <c r="HA120" s="316"/>
      <c r="HB120" s="316"/>
      <c r="HC120" s="316"/>
      <c r="HD120" s="316"/>
      <c r="HE120" s="316"/>
      <c r="HF120" s="316"/>
      <c r="HG120" s="316"/>
      <c r="HH120" s="316"/>
      <c r="HI120" s="316"/>
      <c r="HJ120" s="316"/>
      <c r="HK120" s="316"/>
      <c r="HL120" s="316"/>
      <c r="HM120" s="316"/>
      <c r="HN120" s="316"/>
      <c r="HO120" s="316"/>
      <c r="HP120" s="316"/>
      <c r="HQ120" s="316"/>
      <c r="HR120" s="316"/>
      <c r="HS120" s="316"/>
      <c r="HT120" s="316"/>
      <c r="HU120" s="316"/>
      <c r="HV120" s="316"/>
      <c r="HW120" s="316"/>
      <c r="HX120" s="316"/>
      <c r="HY120" s="316"/>
      <c r="HZ120" s="316"/>
      <c r="IA120" s="316"/>
      <c r="IB120" s="316"/>
      <c r="IC120" s="316"/>
      <c r="ID120" s="316"/>
      <c r="IE120" s="316"/>
      <c r="IF120" s="316"/>
      <c r="IG120" s="316"/>
      <c r="IH120" s="316"/>
      <c r="II120" s="316"/>
      <c r="IJ120" s="316"/>
      <c r="IK120" s="316"/>
      <c r="IL120" s="316"/>
      <c r="IM120" s="316"/>
      <c r="IN120" s="316"/>
      <c r="IO120" s="316"/>
      <c r="IP120" s="316"/>
      <c r="IQ120" s="316"/>
      <c r="IR120" s="316"/>
      <c r="IS120" s="316"/>
      <c r="IT120" s="316"/>
      <c r="IU120" s="316"/>
      <c r="IV120" s="316"/>
      <c r="IW120" s="316"/>
      <c r="IX120" s="316"/>
      <c r="IY120" s="316"/>
      <c r="IZ120" s="316"/>
      <c r="JA120" s="316"/>
      <c r="JB120" s="316"/>
      <c r="JC120" s="316"/>
      <c r="JD120" s="316"/>
      <c r="JE120" s="316"/>
      <c r="JF120" s="316"/>
      <c r="JG120" s="316"/>
      <c r="JH120" s="316"/>
      <c r="JI120" s="316"/>
      <c r="JJ120" s="316"/>
      <c r="JK120" s="316"/>
      <c r="JL120" s="316"/>
      <c r="JM120" s="316"/>
      <c r="JN120" s="316"/>
      <c r="JO120" s="316"/>
      <c r="JP120" s="316"/>
      <c r="JQ120" s="316"/>
      <c r="JR120" s="316"/>
      <c r="JS120" s="316"/>
      <c r="JT120" s="316"/>
      <c r="JU120" s="316"/>
      <c r="JV120" s="316"/>
      <c r="JW120" s="316"/>
      <c r="JX120" s="316"/>
      <c r="JY120" s="316"/>
      <c r="JZ120" s="316"/>
      <c r="KA120" s="316"/>
      <c r="KB120" s="316"/>
      <c r="KC120" s="316"/>
      <c r="KD120" s="316"/>
      <c r="KE120" s="316"/>
      <c r="KF120" s="316"/>
      <c r="KG120" s="316"/>
      <c r="KH120" s="316"/>
      <c r="KI120" s="316"/>
      <c r="KJ120" s="316"/>
      <c r="KK120" s="316"/>
      <c r="KL120" s="316"/>
      <c r="KM120" s="316"/>
      <c r="KN120" s="316"/>
      <c r="KO120" s="316"/>
      <c r="KP120" s="316"/>
      <c r="KQ120" s="316"/>
      <c r="KR120" s="316"/>
      <c r="KS120" s="316"/>
      <c r="KT120" s="316"/>
      <c r="KU120" s="316"/>
      <c r="KV120" s="316"/>
      <c r="KW120" s="316"/>
      <c r="KX120" s="316"/>
      <c r="KY120" s="316"/>
      <c r="KZ120" s="316"/>
      <c r="LA120" s="316"/>
      <c r="LB120" s="316"/>
      <c r="LC120" s="316"/>
      <c r="LD120" s="316"/>
      <c r="LE120" s="316"/>
      <c r="LF120" s="316"/>
      <c r="LG120" s="316"/>
      <c r="LH120" s="316"/>
      <c r="LI120" s="316"/>
    </row>
    <row r="121" spans="3:321">
      <c r="C121" s="72">
        <v>422</v>
      </c>
      <c r="D121" s="72">
        <v>422</v>
      </c>
      <c r="E121" s="76" t="s">
        <v>250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82">
        <v>743628.17999999993</v>
      </c>
      <c r="DW121" s="282">
        <v>3195817.4000000004</v>
      </c>
      <c r="DX121" s="282">
        <v>2020678.7799999998</v>
      </c>
      <c r="DY121" s="282">
        <v>1078405.83</v>
      </c>
      <c r="DZ121" s="310">
        <v>919763.99</v>
      </c>
      <c r="EA121" s="310">
        <v>907422.27</v>
      </c>
      <c r="EB121" s="313">
        <v>878256.23</v>
      </c>
      <c r="EC121" s="320">
        <v>1669285.94</v>
      </c>
      <c r="ED121" s="313">
        <v>4591654.0999999996</v>
      </c>
      <c r="EE121" s="313">
        <v>943438.5</v>
      </c>
      <c r="EF121" s="313">
        <v>972099.46</v>
      </c>
      <c r="EG121" s="313">
        <v>4647838.95</v>
      </c>
      <c r="EH121" s="316">
        <v>173100.67</v>
      </c>
      <c r="EI121" s="316">
        <v>1036027.42</v>
      </c>
      <c r="EJ121" s="316">
        <v>1054894.68</v>
      </c>
      <c r="EK121" s="316">
        <v>1150894.96</v>
      </c>
      <c r="EL121" s="316">
        <v>1082297.17</v>
      </c>
      <c r="EM121" s="316">
        <v>1038790.65</v>
      </c>
      <c r="EN121" s="316">
        <v>1069131.58</v>
      </c>
      <c r="EO121" s="316">
        <v>1024731.32</v>
      </c>
      <c r="EP121" s="316">
        <v>1115186.56</v>
      </c>
      <c r="EQ121" s="316">
        <v>1056401.0900000001</v>
      </c>
      <c r="ER121" s="316">
        <v>1118494.9099999999</v>
      </c>
      <c r="ES121" s="316">
        <v>2048499.78</v>
      </c>
      <c r="ET121" s="316">
        <v>110952</v>
      </c>
      <c r="EU121" s="316">
        <v>1323906.01</v>
      </c>
      <c r="EV121" s="316">
        <v>1098216.9099999999</v>
      </c>
      <c r="EW121" s="316">
        <v>945506.13</v>
      </c>
      <c r="EX121" s="316">
        <v>1061504.47</v>
      </c>
      <c r="EY121" s="316">
        <v>1474735.96</v>
      </c>
      <c r="EZ121" s="316">
        <v>980063.88</v>
      </c>
      <c r="FA121" s="316">
        <v>960558.89</v>
      </c>
      <c r="FB121" s="316">
        <v>1031337.39</v>
      </c>
      <c r="FC121" s="316">
        <v>1282662.6599999999</v>
      </c>
      <c r="FD121" s="316">
        <v>1131669.69</v>
      </c>
      <c r="FE121" s="316">
        <v>2795677.95</v>
      </c>
      <c r="FF121" s="316">
        <v>43800</v>
      </c>
      <c r="FG121" s="316">
        <v>1198874.72</v>
      </c>
      <c r="FH121" s="316">
        <v>1110784.77</v>
      </c>
      <c r="FI121" s="316">
        <v>1095242.3400000001</v>
      </c>
      <c r="FJ121" s="316">
        <v>1341095.6299999999</v>
      </c>
      <c r="FK121" s="316">
        <v>1381621.25</v>
      </c>
      <c r="FL121" s="368">
        <v>1512829.9</v>
      </c>
      <c r="FM121" s="316">
        <v>1577705.79</v>
      </c>
      <c r="FN121" s="316">
        <v>1701766.69</v>
      </c>
      <c r="FO121" s="316">
        <v>1710317.34</v>
      </c>
      <c r="FP121" s="316">
        <v>1521408.63</v>
      </c>
      <c r="FQ121" s="316">
        <v>6205235.9000000004</v>
      </c>
      <c r="FR121" s="316">
        <v>54255.6</v>
      </c>
      <c r="FS121" s="316">
        <v>1607182</v>
      </c>
      <c r="FT121" s="316"/>
      <c r="FU121" s="316"/>
      <c r="FV121" s="316"/>
      <c r="FW121" s="316"/>
      <c r="FX121" s="316"/>
      <c r="FY121" s="316"/>
      <c r="FZ121" s="316"/>
      <c r="GA121" s="316"/>
      <c r="GB121" s="316"/>
      <c r="GC121" s="316"/>
      <c r="GD121" s="316"/>
      <c r="GF121" s="316"/>
      <c r="GG121" s="316"/>
      <c r="GH121" s="316"/>
      <c r="GI121" s="316"/>
      <c r="GJ121" s="316"/>
      <c r="GK121" s="316"/>
      <c r="GL121" s="316"/>
      <c r="GM121" s="316"/>
      <c r="GN121" s="316"/>
      <c r="GO121" s="316"/>
      <c r="GP121" s="316"/>
      <c r="GQ121" s="316"/>
      <c r="GR121" s="316"/>
      <c r="GS121" s="316"/>
      <c r="GT121" s="316"/>
      <c r="GU121" s="316"/>
      <c r="GV121" s="316"/>
      <c r="GW121" s="316"/>
      <c r="GX121" s="316"/>
      <c r="GY121" s="316"/>
      <c r="GZ121" s="316"/>
      <c r="HA121" s="316"/>
      <c r="HB121" s="316"/>
      <c r="HC121" s="316"/>
      <c r="HD121" s="316"/>
      <c r="HE121" s="316"/>
      <c r="HF121" s="316"/>
      <c r="HG121" s="316"/>
      <c r="HH121" s="316"/>
      <c r="HI121" s="316"/>
      <c r="HJ121" s="316"/>
      <c r="HK121" s="316"/>
      <c r="HL121" s="316"/>
      <c r="HM121" s="316"/>
      <c r="HN121" s="316"/>
      <c r="HO121" s="316"/>
      <c r="HP121" s="316"/>
      <c r="HQ121" s="316"/>
      <c r="HR121" s="316"/>
      <c r="HS121" s="316"/>
      <c r="HT121" s="316"/>
      <c r="HU121" s="316"/>
      <c r="HV121" s="316"/>
      <c r="HW121" s="316"/>
      <c r="HX121" s="316"/>
      <c r="HY121" s="316"/>
      <c r="HZ121" s="316"/>
      <c r="IA121" s="316"/>
      <c r="IB121" s="316"/>
      <c r="IC121" s="316"/>
      <c r="ID121" s="316"/>
      <c r="IE121" s="316"/>
      <c r="IF121" s="316"/>
      <c r="IG121" s="316"/>
      <c r="IH121" s="316"/>
      <c r="II121" s="316"/>
      <c r="IJ121" s="316"/>
      <c r="IK121" s="316"/>
      <c r="IL121" s="316"/>
      <c r="IM121" s="316"/>
      <c r="IN121" s="316"/>
      <c r="IO121" s="316"/>
      <c r="IP121" s="316"/>
      <c r="IQ121" s="316"/>
      <c r="IR121" s="316"/>
      <c r="IS121" s="316"/>
      <c r="IT121" s="316"/>
      <c r="IU121" s="316"/>
      <c r="IV121" s="316"/>
      <c r="IW121" s="316"/>
      <c r="IX121" s="316"/>
      <c r="IY121" s="316"/>
      <c r="IZ121" s="316"/>
      <c r="JA121" s="316"/>
      <c r="JB121" s="316"/>
      <c r="JC121" s="316"/>
      <c r="JD121" s="316"/>
      <c r="JE121" s="316"/>
      <c r="JF121" s="316"/>
      <c r="JG121" s="316"/>
      <c r="JH121" s="316"/>
      <c r="JI121" s="316"/>
      <c r="JJ121" s="316"/>
      <c r="JK121" s="316"/>
      <c r="JL121" s="316"/>
      <c r="JM121" s="316"/>
      <c r="JN121" s="316"/>
      <c r="JO121" s="316"/>
      <c r="JP121" s="316"/>
      <c r="JQ121" s="316"/>
      <c r="JR121" s="316"/>
      <c r="JS121" s="316"/>
      <c r="JT121" s="316"/>
      <c r="JU121" s="316"/>
      <c r="JV121" s="316"/>
      <c r="JW121" s="316"/>
      <c r="JX121" s="316"/>
      <c r="JY121" s="316"/>
      <c r="JZ121" s="316"/>
      <c r="KA121" s="316"/>
      <c r="KB121" s="316"/>
      <c r="KC121" s="316"/>
      <c r="KD121" s="316"/>
      <c r="KE121" s="316"/>
      <c r="KF121" s="316"/>
      <c r="KG121" s="316"/>
      <c r="KH121" s="316"/>
      <c r="KI121" s="316"/>
      <c r="KJ121" s="316"/>
      <c r="KK121" s="316"/>
      <c r="KL121" s="316"/>
      <c r="KM121" s="316"/>
      <c r="KN121" s="316"/>
      <c r="KO121" s="316"/>
      <c r="KP121" s="316"/>
      <c r="KQ121" s="316"/>
      <c r="KR121" s="316"/>
      <c r="KS121" s="316"/>
      <c r="KT121" s="316"/>
      <c r="KU121" s="316"/>
      <c r="KV121" s="316"/>
      <c r="KW121" s="316"/>
      <c r="KX121" s="316"/>
      <c r="KY121" s="316"/>
      <c r="KZ121" s="316"/>
      <c r="LA121" s="316"/>
      <c r="LB121" s="316"/>
      <c r="LC121" s="316"/>
      <c r="LD121" s="316"/>
      <c r="LE121" s="316"/>
      <c r="LF121" s="316"/>
      <c r="LG121" s="316"/>
      <c r="LH121" s="316"/>
      <c r="LI121" s="316"/>
    </row>
    <row r="122" spans="3:321">
      <c r="D122" s="72">
        <v>4221</v>
      </c>
      <c r="E122" s="76" t="s">
        <v>252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82">
        <v>0</v>
      </c>
      <c r="DW122" s="282">
        <v>0</v>
      </c>
      <c r="DX122" s="282">
        <v>0</v>
      </c>
      <c r="DY122" s="282">
        <v>0</v>
      </c>
      <c r="DZ122" s="310"/>
      <c r="EB122" s="313"/>
      <c r="EC122" s="313"/>
      <c r="ED122" s="313"/>
      <c r="EE122" s="313"/>
      <c r="EF122" s="313"/>
      <c r="EG122" s="313"/>
      <c r="EH122" s="316"/>
      <c r="EI122" s="316"/>
      <c r="EJ122" s="316"/>
      <c r="EK122" s="316"/>
      <c r="EL122" s="316"/>
      <c r="EM122" s="316"/>
      <c r="EN122" s="316"/>
      <c r="EO122" s="316"/>
      <c r="EP122" s="316"/>
      <c r="EQ122" s="316"/>
      <c r="ER122" s="316"/>
      <c r="ES122" s="316"/>
      <c r="ET122" s="316"/>
      <c r="EU122" s="316"/>
      <c r="EV122" s="316"/>
      <c r="EW122" s="316"/>
      <c r="EX122" s="316"/>
      <c r="EY122" s="316"/>
      <c r="EZ122" s="316"/>
      <c r="FA122" s="316"/>
      <c r="FB122" s="316"/>
      <c r="FC122" s="316"/>
      <c r="FD122" s="316"/>
      <c r="FE122" s="316"/>
      <c r="FF122" s="316"/>
      <c r="FG122" s="316"/>
      <c r="FH122" s="316"/>
      <c r="FI122" s="316"/>
      <c r="FJ122" s="316"/>
      <c r="FK122" s="316"/>
      <c r="FL122" s="369"/>
      <c r="FM122" s="316"/>
      <c r="FN122" s="316"/>
      <c r="FO122" s="316"/>
      <c r="FP122" s="316"/>
      <c r="FQ122" s="316"/>
      <c r="FR122" s="316"/>
      <c r="FS122" s="316"/>
      <c r="FT122" s="316"/>
      <c r="FU122" s="316"/>
      <c r="FV122" s="316"/>
      <c r="FW122" s="316"/>
      <c r="FX122" s="316"/>
      <c r="FY122" s="316"/>
      <c r="FZ122" s="316"/>
      <c r="GA122" s="316"/>
      <c r="GB122" s="316"/>
      <c r="GC122" s="316"/>
      <c r="GD122" s="316"/>
      <c r="GF122" s="316"/>
      <c r="GG122" s="316"/>
      <c r="GH122" s="316"/>
      <c r="GI122" s="316"/>
      <c r="GJ122" s="316"/>
      <c r="GK122" s="316"/>
      <c r="GL122" s="316"/>
      <c r="GM122" s="316"/>
      <c r="GN122" s="316"/>
      <c r="GO122" s="316"/>
      <c r="GP122" s="316"/>
      <c r="GQ122" s="316"/>
      <c r="GR122" s="316"/>
      <c r="GS122" s="316"/>
      <c r="GT122" s="316"/>
      <c r="GU122" s="316"/>
      <c r="GV122" s="316"/>
      <c r="GW122" s="316"/>
      <c r="GX122" s="316"/>
      <c r="GY122" s="316"/>
      <c r="GZ122" s="316"/>
      <c r="HA122" s="316"/>
      <c r="HB122" s="316"/>
      <c r="HC122" s="316"/>
      <c r="HD122" s="316"/>
      <c r="HE122" s="316"/>
      <c r="HF122" s="316"/>
      <c r="HG122" s="316"/>
      <c r="HH122" s="316"/>
      <c r="HI122" s="316"/>
      <c r="HJ122" s="316"/>
      <c r="HK122" s="316"/>
      <c r="HL122" s="316"/>
      <c r="HM122" s="316"/>
      <c r="HN122" s="316"/>
      <c r="HO122" s="316"/>
      <c r="HP122" s="316"/>
      <c r="HQ122" s="316"/>
      <c r="HR122" s="316"/>
      <c r="HS122" s="316"/>
      <c r="HT122" s="316"/>
      <c r="HU122" s="316"/>
      <c r="HV122" s="316"/>
      <c r="HW122" s="316"/>
      <c r="HX122" s="316"/>
      <c r="HY122" s="316"/>
      <c r="HZ122" s="316"/>
      <c r="IA122" s="316"/>
      <c r="IB122" s="316"/>
      <c r="IC122" s="316"/>
      <c r="ID122" s="316"/>
      <c r="IE122" s="316"/>
      <c r="IF122" s="316"/>
      <c r="IG122" s="316"/>
      <c r="IH122" s="316"/>
      <c r="II122" s="316"/>
      <c r="IJ122" s="316"/>
      <c r="IK122" s="316"/>
      <c r="IL122" s="316"/>
      <c r="IM122" s="316"/>
      <c r="IN122" s="316"/>
      <c r="IO122" s="316"/>
      <c r="IP122" s="316"/>
      <c r="IQ122" s="316"/>
      <c r="IR122" s="316"/>
      <c r="IS122" s="316"/>
      <c r="IT122" s="316"/>
      <c r="IU122" s="316"/>
      <c r="IV122" s="316"/>
      <c r="IW122" s="316"/>
      <c r="IX122" s="316"/>
      <c r="IY122" s="316"/>
      <c r="IZ122" s="316"/>
      <c r="JA122" s="316"/>
      <c r="JB122" s="316"/>
      <c r="JC122" s="316"/>
      <c r="JD122" s="316"/>
      <c r="JE122" s="316"/>
      <c r="JF122" s="316"/>
      <c r="JG122" s="316"/>
      <c r="JH122" s="316"/>
      <c r="JI122" s="316"/>
      <c r="JJ122" s="316"/>
      <c r="JK122" s="316"/>
      <c r="JL122" s="316"/>
      <c r="JM122" s="316"/>
      <c r="JN122" s="316"/>
      <c r="JO122" s="316"/>
      <c r="JP122" s="316"/>
      <c r="JQ122" s="316"/>
      <c r="JR122" s="316"/>
      <c r="JS122" s="316"/>
      <c r="JT122" s="316"/>
      <c r="JU122" s="316"/>
      <c r="JV122" s="316"/>
      <c r="JW122" s="316"/>
      <c r="JX122" s="316"/>
      <c r="JY122" s="316"/>
      <c r="JZ122" s="316"/>
      <c r="KA122" s="316"/>
      <c r="KB122" s="316"/>
      <c r="KC122" s="316"/>
      <c r="KD122" s="316"/>
      <c r="KE122" s="316"/>
      <c r="KF122" s="316"/>
      <c r="KG122" s="316"/>
      <c r="KH122" s="316"/>
      <c r="KI122" s="316"/>
      <c r="KJ122" s="316"/>
      <c r="KK122" s="316"/>
      <c r="KL122" s="316"/>
      <c r="KM122" s="316"/>
      <c r="KN122" s="316"/>
      <c r="KO122" s="316"/>
      <c r="KP122" s="316"/>
      <c r="KQ122" s="316"/>
      <c r="KR122" s="316"/>
      <c r="KS122" s="316"/>
      <c r="KT122" s="316"/>
      <c r="KU122" s="316"/>
      <c r="KV122" s="316"/>
      <c r="KW122" s="316"/>
      <c r="KX122" s="316"/>
      <c r="KY122" s="316"/>
      <c r="KZ122" s="316"/>
      <c r="LA122" s="316"/>
      <c r="LB122" s="316"/>
      <c r="LC122" s="316"/>
      <c r="LD122" s="316"/>
      <c r="LE122" s="316"/>
      <c r="LF122" s="316"/>
      <c r="LG122" s="316"/>
      <c r="LH122" s="316"/>
      <c r="LI122" s="316"/>
    </row>
    <row r="123" spans="3:321" ht="30">
      <c r="D123" s="72">
        <v>4222</v>
      </c>
      <c r="E123" s="76" t="s">
        <v>254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82">
        <v>743628.17999999993</v>
      </c>
      <c r="DW123" s="282">
        <v>2398905.5700000003</v>
      </c>
      <c r="DX123" s="282">
        <v>1355528.6199999999</v>
      </c>
      <c r="DY123" s="282">
        <v>416462.36</v>
      </c>
      <c r="DZ123" s="310">
        <v>283681.84999999998</v>
      </c>
      <c r="EB123" s="313"/>
      <c r="EC123" s="313"/>
      <c r="ED123" s="313"/>
      <c r="EE123" s="313"/>
      <c r="EF123" s="313"/>
      <c r="EG123" s="313"/>
      <c r="EH123" s="316"/>
      <c r="EI123" s="316"/>
      <c r="EJ123" s="316"/>
      <c r="EK123" s="316"/>
      <c r="EL123" s="316"/>
      <c r="EM123" s="316"/>
      <c r="EN123" s="316"/>
      <c r="EO123" s="316"/>
      <c r="EP123" s="316"/>
      <c r="EQ123" s="316"/>
      <c r="ER123" s="316"/>
      <c r="ES123" s="316"/>
      <c r="ET123" s="316"/>
      <c r="EU123" s="316"/>
      <c r="EV123" s="316"/>
      <c r="EW123" s="316"/>
      <c r="EX123" s="316"/>
      <c r="EY123" s="316"/>
      <c r="EZ123" s="316"/>
      <c r="FA123" s="316"/>
      <c r="FB123" s="316"/>
      <c r="FC123" s="316"/>
      <c r="FD123" s="316"/>
      <c r="FE123" s="316"/>
      <c r="FF123" s="316"/>
      <c r="FG123" s="316"/>
      <c r="FH123" s="316"/>
      <c r="FI123" s="316"/>
      <c r="FJ123" s="316"/>
      <c r="FK123" s="316"/>
      <c r="FL123" s="369"/>
      <c r="FM123" s="316"/>
      <c r="FN123" s="316"/>
      <c r="FO123" s="316"/>
      <c r="FP123" s="316"/>
      <c r="FQ123" s="316"/>
      <c r="FR123" s="316"/>
      <c r="FS123" s="316"/>
      <c r="FT123" s="316"/>
      <c r="FU123" s="316"/>
      <c r="FV123" s="316"/>
      <c r="FW123" s="316"/>
      <c r="FX123" s="316"/>
      <c r="FY123" s="316"/>
      <c r="FZ123" s="316"/>
      <c r="GA123" s="316"/>
      <c r="GB123" s="316"/>
      <c r="GC123" s="316"/>
      <c r="GD123" s="316"/>
      <c r="GF123" s="316"/>
      <c r="GG123" s="316"/>
      <c r="GH123" s="316"/>
      <c r="GI123" s="316"/>
      <c r="GJ123" s="316"/>
      <c r="GK123" s="316"/>
      <c r="GL123" s="316"/>
      <c r="GM123" s="316"/>
      <c r="GN123" s="316"/>
      <c r="GO123" s="316"/>
      <c r="GP123" s="316"/>
      <c r="GQ123" s="316"/>
      <c r="GR123" s="316"/>
      <c r="GS123" s="316"/>
      <c r="GT123" s="316"/>
      <c r="GU123" s="316"/>
      <c r="GV123" s="316"/>
      <c r="GW123" s="316"/>
      <c r="GX123" s="316"/>
      <c r="GY123" s="316"/>
      <c r="GZ123" s="316"/>
      <c r="HA123" s="316"/>
      <c r="HB123" s="316"/>
      <c r="HC123" s="316"/>
      <c r="HD123" s="316"/>
      <c r="HE123" s="316"/>
      <c r="HF123" s="316"/>
      <c r="HG123" s="316"/>
      <c r="HH123" s="316"/>
      <c r="HI123" s="316"/>
      <c r="HJ123" s="316"/>
      <c r="HK123" s="316"/>
      <c r="HL123" s="316"/>
      <c r="HM123" s="316"/>
      <c r="HN123" s="316"/>
      <c r="HO123" s="316"/>
      <c r="HP123" s="316"/>
      <c r="HQ123" s="316"/>
      <c r="HR123" s="316"/>
      <c r="HS123" s="316"/>
      <c r="HT123" s="316"/>
      <c r="HU123" s="316"/>
      <c r="HV123" s="316"/>
      <c r="HW123" s="316"/>
      <c r="HX123" s="316"/>
      <c r="HY123" s="316"/>
      <c r="HZ123" s="316"/>
      <c r="IA123" s="316"/>
      <c r="IB123" s="316"/>
      <c r="IC123" s="316"/>
      <c r="ID123" s="316"/>
      <c r="IE123" s="316"/>
      <c r="IF123" s="316"/>
      <c r="IG123" s="316"/>
      <c r="IH123" s="316"/>
      <c r="II123" s="316"/>
      <c r="IJ123" s="316"/>
      <c r="IK123" s="316"/>
      <c r="IL123" s="316"/>
      <c r="IM123" s="316"/>
      <c r="IN123" s="316"/>
      <c r="IO123" s="316"/>
      <c r="IP123" s="316"/>
      <c r="IQ123" s="316"/>
      <c r="IR123" s="316"/>
      <c r="IS123" s="316"/>
      <c r="IT123" s="316"/>
      <c r="IU123" s="316"/>
      <c r="IV123" s="316"/>
      <c r="IW123" s="316"/>
      <c r="IX123" s="316"/>
      <c r="IY123" s="316"/>
      <c r="IZ123" s="316"/>
      <c r="JA123" s="316"/>
      <c r="JB123" s="316"/>
      <c r="JC123" s="316"/>
      <c r="JD123" s="316"/>
      <c r="JE123" s="316"/>
      <c r="JF123" s="316"/>
      <c r="JG123" s="316"/>
      <c r="JH123" s="316"/>
      <c r="JI123" s="316"/>
      <c r="JJ123" s="316"/>
      <c r="JK123" s="316"/>
      <c r="JL123" s="316"/>
      <c r="JM123" s="316"/>
      <c r="JN123" s="316"/>
      <c r="JO123" s="316"/>
      <c r="JP123" s="316"/>
      <c r="JQ123" s="316"/>
      <c r="JR123" s="316"/>
      <c r="JS123" s="316"/>
      <c r="JT123" s="316"/>
      <c r="JU123" s="316"/>
      <c r="JV123" s="316"/>
      <c r="JW123" s="316"/>
      <c r="JX123" s="316"/>
      <c r="JY123" s="316"/>
      <c r="JZ123" s="316"/>
      <c r="KA123" s="316"/>
      <c r="KB123" s="316"/>
      <c r="KC123" s="316"/>
      <c r="KD123" s="316"/>
      <c r="KE123" s="316"/>
      <c r="KF123" s="316"/>
      <c r="KG123" s="316"/>
      <c r="KH123" s="316"/>
      <c r="KI123" s="316"/>
      <c r="KJ123" s="316"/>
      <c r="KK123" s="316"/>
      <c r="KL123" s="316"/>
      <c r="KM123" s="316"/>
      <c r="KN123" s="316"/>
      <c r="KO123" s="316"/>
      <c r="KP123" s="316"/>
      <c r="KQ123" s="316"/>
      <c r="KR123" s="316"/>
      <c r="KS123" s="316"/>
      <c r="KT123" s="316"/>
      <c r="KU123" s="316"/>
      <c r="KV123" s="316"/>
      <c r="KW123" s="316"/>
      <c r="KX123" s="316"/>
      <c r="KY123" s="316"/>
      <c r="KZ123" s="316"/>
      <c r="LA123" s="316"/>
      <c r="LB123" s="316"/>
      <c r="LC123" s="316"/>
      <c r="LD123" s="316"/>
      <c r="LE123" s="316"/>
      <c r="LF123" s="316"/>
      <c r="LG123" s="316"/>
      <c r="LH123" s="316"/>
      <c r="LI123" s="316"/>
    </row>
    <row r="124" spans="3:321">
      <c r="D124" s="72">
        <v>4223</v>
      </c>
      <c r="E124" s="76" t="s">
        <v>256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82">
        <v>0</v>
      </c>
      <c r="DW124" s="282">
        <v>0</v>
      </c>
      <c r="DX124" s="282">
        <v>0</v>
      </c>
      <c r="DY124" s="282">
        <v>0</v>
      </c>
      <c r="DZ124" s="310"/>
      <c r="EB124" s="313"/>
      <c r="EC124" s="313"/>
      <c r="ED124" s="313"/>
      <c r="EE124" s="313"/>
      <c r="EF124" s="313"/>
      <c r="EG124" s="313"/>
      <c r="EH124" s="316"/>
      <c r="EI124" s="316"/>
      <c r="EJ124" s="316"/>
      <c r="EK124" s="316"/>
      <c r="EL124" s="316"/>
      <c r="EM124" s="316"/>
      <c r="EN124" s="316"/>
      <c r="EO124" s="316"/>
      <c r="EP124" s="316"/>
      <c r="EQ124" s="316"/>
      <c r="ER124" s="316"/>
      <c r="ES124" s="316"/>
      <c r="ET124" s="316"/>
      <c r="EU124" s="316"/>
      <c r="EV124" s="316"/>
      <c r="EW124" s="316"/>
      <c r="EX124" s="316"/>
      <c r="EY124" s="316"/>
      <c r="EZ124" s="316"/>
      <c r="FA124" s="316"/>
      <c r="FB124" s="316"/>
      <c r="FC124" s="316"/>
      <c r="FD124" s="316"/>
      <c r="FE124" s="316"/>
      <c r="FF124" s="316"/>
      <c r="FG124" s="316"/>
      <c r="FH124" s="316"/>
      <c r="FI124" s="316"/>
      <c r="FJ124" s="316"/>
      <c r="FK124" s="316"/>
      <c r="FL124" s="369"/>
      <c r="FM124" s="316"/>
      <c r="FN124" s="316"/>
      <c r="FO124" s="316"/>
      <c r="FP124" s="316"/>
      <c r="FQ124" s="316"/>
      <c r="FR124" s="316"/>
      <c r="FS124" s="316"/>
      <c r="FT124" s="316"/>
      <c r="FU124" s="316"/>
      <c r="FV124" s="316"/>
      <c r="FW124" s="316"/>
      <c r="FX124" s="316"/>
      <c r="FY124" s="316"/>
      <c r="FZ124" s="316"/>
      <c r="GA124" s="316"/>
      <c r="GB124" s="316"/>
      <c r="GC124" s="316"/>
      <c r="GD124" s="316"/>
      <c r="GF124" s="316"/>
      <c r="GG124" s="316"/>
      <c r="GH124" s="316"/>
      <c r="GI124" s="316"/>
      <c r="GJ124" s="316"/>
      <c r="GK124" s="316"/>
      <c r="GL124" s="316"/>
      <c r="GM124" s="316"/>
      <c r="GN124" s="316"/>
      <c r="GO124" s="316"/>
      <c r="GP124" s="316"/>
      <c r="GQ124" s="316"/>
      <c r="GR124" s="316"/>
      <c r="GS124" s="316"/>
      <c r="GT124" s="316"/>
      <c r="GU124" s="316"/>
      <c r="GV124" s="316"/>
      <c r="GW124" s="316"/>
      <c r="GX124" s="316"/>
      <c r="GY124" s="316"/>
      <c r="GZ124" s="316"/>
      <c r="HA124" s="316"/>
      <c r="HB124" s="316"/>
      <c r="HC124" s="316"/>
      <c r="HD124" s="316"/>
      <c r="HE124" s="316"/>
      <c r="HF124" s="316"/>
      <c r="HG124" s="316"/>
      <c r="HH124" s="316"/>
      <c r="HI124" s="316"/>
      <c r="HJ124" s="316"/>
      <c r="HK124" s="316"/>
      <c r="HL124" s="316"/>
      <c r="HM124" s="316"/>
      <c r="HN124" s="316"/>
      <c r="HO124" s="316"/>
      <c r="HP124" s="316"/>
      <c r="HQ124" s="316"/>
      <c r="HR124" s="316"/>
      <c r="HS124" s="316"/>
      <c r="HT124" s="316"/>
      <c r="HU124" s="316"/>
      <c r="HV124" s="316"/>
      <c r="HW124" s="316"/>
      <c r="HX124" s="316"/>
      <c r="HY124" s="316"/>
      <c r="HZ124" s="316"/>
      <c r="IA124" s="316"/>
      <c r="IB124" s="316"/>
      <c r="IC124" s="316"/>
      <c r="ID124" s="316"/>
      <c r="IE124" s="316"/>
      <c r="IF124" s="316"/>
      <c r="IG124" s="316"/>
      <c r="IH124" s="316"/>
      <c r="II124" s="316"/>
      <c r="IJ124" s="316"/>
      <c r="IK124" s="316"/>
      <c r="IL124" s="316"/>
      <c r="IM124" s="316"/>
      <c r="IN124" s="316"/>
      <c r="IO124" s="316"/>
      <c r="IP124" s="316"/>
      <c r="IQ124" s="316"/>
      <c r="IR124" s="316"/>
      <c r="IS124" s="316"/>
      <c r="IT124" s="316"/>
      <c r="IU124" s="316"/>
      <c r="IV124" s="316"/>
      <c r="IW124" s="316"/>
      <c r="IX124" s="316"/>
      <c r="IY124" s="316"/>
      <c r="IZ124" s="316"/>
      <c r="JA124" s="316"/>
      <c r="JB124" s="316"/>
      <c r="JC124" s="316"/>
      <c r="JD124" s="316"/>
      <c r="JE124" s="316"/>
      <c r="JF124" s="316"/>
      <c r="JG124" s="316"/>
      <c r="JH124" s="316"/>
      <c r="JI124" s="316"/>
      <c r="JJ124" s="316"/>
      <c r="JK124" s="316"/>
      <c r="JL124" s="316"/>
      <c r="JM124" s="316"/>
      <c r="JN124" s="316"/>
      <c r="JO124" s="316"/>
      <c r="JP124" s="316"/>
      <c r="JQ124" s="316"/>
      <c r="JR124" s="316"/>
      <c r="JS124" s="316"/>
      <c r="JT124" s="316"/>
      <c r="JU124" s="316"/>
      <c r="JV124" s="316"/>
      <c r="JW124" s="316"/>
      <c r="JX124" s="316"/>
      <c r="JY124" s="316"/>
      <c r="JZ124" s="316"/>
      <c r="KA124" s="316"/>
      <c r="KB124" s="316"/>
      <c r="KC124" s="316"/>
      <c r="KD124" s="316"/>
      <c r="KE124" s="316"/>
      <c r="KF124" s="316"/>
      <c r="KG124" s="316"/>
      <c r="KH124" s="316"/>
      <c r="KI124" s="316"/>
      <c r="KJ124" s="316"/>
      <c r="KK124" s="316"/>
      <c r="KL124" s="316"/>
      <c r="KM124" s="316"/>
      <c r="KN124" s="316"/>
      <c r="KO124" s="316"/>
      <c r="KP124" s="316"/>
      <c r="KQ124" s="316"/>
      <c r="KR124" s="316"/>
      <c r="KS124" s="316"/>
      <c r="KT124" s="316"/>
      <c r="KU124" s="316"/>
      <c r="KV124" s="316"/>
      <c r="KW124" s="316"/>
      <c r="KX124" s="316"/>
      <c r="KY124" s="316"/>
      <c r="KZ124" s="316"/>
      <c r="LA124" s="316"/>
      <c r="LB124" s="316"/>
      <c r="LC124" s="316"/>
      <c r="LD124" s="316"/>
      <c r="LE124" s="316"/>
      <c r="LF124" s="316"/>
      <c r="LG124" s="316"/>
      <c r="LH124" s="316"/>
      <c r="LI124" s="316"/>
    </row>
    <row r="125" spans="3:321">
      <c r="D125" s="72">
        <v>4224</v>
      </c>
      <c r="E125" s="76" t="s">
        <v>258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82">
        <v>0</v>
      </c>
      <c r="DW125" s="282">
        <v>796911.82999999984</v>
      </c>
      <c r="DX125" s="282">
        <v>665150.15999999992</v>
      </c>
      <c r="DY125" s="282">
        <v>661943.47</v>
      </c>
      <c r="DZ125" s="310">
        <v>636082.14</v>
      </c>
      <c r="EB125" s="313"/>
      <c r="EC125" s="313"/>
      <c r="ED125" s="313"/>
      <c r="EE125" s="313"/>
      <c r="EF125" s="313"/>
      <c r="EG125" s="313"/>
      <c r="EH125" s="316"/>
      <c r="EI125" s="316"/>
      <c r="EJ125" s="316"/>
      <c r="EK125" s="316"/>
      <c r="EL125" s="316"/>
      <c r="EM125" s="316"/>
      <c r="EN125" s="316"/>
      <c r="EO125" s="316"/>
      <c r="EP125" s="316"/>
      <c r="EQ125" s="316"/>
      <c r="ER125" s="316"/>
      <c r="ES125" s="316"/>
      <c r="ET125" s="316"/>
      <c r="EU125" s="316"/>
      <c r="EV125" s="316"/>
      <c r="EW125" s="316"/>
      <c r="EX125" s="316"/>
      <c r="EY125" s="316"/>
      <c r="EZ125" s="316"/>
      <c r="FA125" s="316"/>
      <c r="FB125" s="316"/>
      <c r="FC125" s="316"/>
      <c r="FD125" s="316"/>
      <c r="FE125" s="316"/>
      <c r="FF125" s="316"/>
      <c r="FG125" s="316"/>
      <c r="FH125" s="316"/>
      <c r="FI125" s="316"/>
      <c r="FJ125" s="316"/>
      <c r="FK125" s="316"/>
      <c r="FL125" s="369"/>
      <c r="FM125" s="316"/>
      <c r="FN125" s="316"/>
      <c r="FO125" s="316"/>
      <c r="FP125" s="316"/>
      <c r="FQ125" s="316"/>
      <c r="FR125" s="316"/>
      <c r="FS125" s="316"/>
      <c r="FT125" s="316"/>
      <c r="FU125" s="316"/>
      <c r="FV125" s="316"/>
      <c r="FW125" s="316"/>
      <c r="FX125" s="316"/>
      <c r="FY125" s="316"/>
      <c r="FZ125" s="316"/>
      <c r="GA125" s="316"/>
      <c r="GB125" s="316"/>
      <c r="GC125" s="316"/>
      <c r="GD125" s="316"/>
      <c r="GF125" s="316"/>
      <c r="GG125" s="316"/>
      <c r="GH125" s="316"/>
      <c r="GI125" s="316"/>
      <c r="GJ125" s="316"/>
      <c r="GK125" s="316"/>
      <c r="GL125" s="316"/>
      <c r="GM125" s="316"/>
      <c r="GN125" s="316"/>
      <c r="GO125" s="316"/>
      <c r="GP125" s="316"/>
      <c r="GQ125" s="316"/>
      <c r="GR125" s="316"/>
      <c r="GS125" s="316"/>
      <c r="GT125" s="316"/>
      <c r="GU125" s="316"/>
      <c r="GV125" s="316"/>
      <c r="GW125" s="316"/>
      <c r="GX125" s="316"/>
      <c r="GY125" s="316"/>
      <c r="GZ125" s="316"/>
      <c r="HA125" s="316"/>
      <c r="HB125" s="316"/>
      <c r="HC125" s="316"/>
      <c r="HD125" s="316"/>
      <c r="HE125" s="316"/>
      <c r="HF125" s="316"/>
      <c r="HG125" s="316"/>
      <c r="HH125" s="316"/>
      <c r="HI125" s="316"/>
      <c r="HJ125" s="316"/>
      <c r="HK125" s="316"/>
      <c r="HL125" s="316"/>
      <c r="HM125" s="316"/>
      <c r="HN125" s="316"/>
      <c r="HO125" s="316"/>
      <c r="HP125" s="316"/>
      <c r="HQ125" s="316"/>
      <c r="HR125" s="316"/>
      <c r="HS125" s="316"/>
      <c r="HT125" s="316"/>
      <c r="HU125" s="316"/>
      <c r="HV125" s="316"/>
      <c r="HW125" s="316"/>
      <c r="HX125" s="316"/>
      <c r="HY125" s="316"/>
      <c r="HZ125" s="316"/>
      <c r="IA125" s="316"/>
      <c r="IB125" s="316"/>
      <c r="IC125" s="316"/>
      <c r="ID125" s="316"/>
      <c r="IE125" s="316"/>
      <c r="IF125" s="316"/>
      <c r="IG125" s="316"/>
      <c r="IH125" s="316"/>
      <c r="II125" s="316"/>
      <c r="IJ125" s="316"/>
      <c r="IK125" s="316"/>
      <c r="IL125" s="316"/>
      <c r="IM125" s="316"/>
      <c r="IN125" s="316"/>
      <c r="IO125" s="316"/>
      <c r="IP125" s="316"/>
      <c r="IQ125" s="316"/>
      <c r="IR125" s="316"/>
      <c r="IS125" s="316"/>
      <c r="IT125" s="316"/>
      <c r="IU125" s="316"/>
      <c r="IV125" s="316"/>
      <c r="IW125" s="316"/>
      <c r="IX125" s="316"/>
      <c r="IY125" s="316"/>
      <c r="IZ125" s="316"/>
      <c r="JA125" s="316"/>
      <c r="JB125" s="316"/>
      <c r="JC125" s="316"/>
      <c r="JD125" s="316"/>
      <c r="JE125" s="316"/>
      <c r="JF125" s="316"/>
      <c r="JG125" s="316"/>
      <c r="JH125" s="316"/>
      <c r="JI125" s="316"/>
      <c r="JJ125" s="316"/>
      <c r="JK125" s="316"/>
      <c r="JL125" s="316"/>
      <c r="JM125" s="316"/>
      <c r="JN125" s="316"/>
      <c r="JO125" s="316"/>
      <c r="JP125" s="316"/>
      <c r="JQ125" s="316"/>
      <c r="JR125" s="316"/>
      <c r="JS125" s="316"/>
      <c r="JT125" s="316"/>
      <c r="JU125" s="316"/>
      <c r="JV125" s="316"/>
      <c r="JW125" s="316"/>
      <c r="JX125" s="316"/>
      <c r="JY125" s="316"/>
      <c r="JZ125" s="316"/>
      <c r="KA125" s="316"/>
      <c r="KB125" s="316"/>
      <c r="KC125" s="316"/>
      <c r="KD125" s="316"/>
      <c r="KE125" s="316"/>
      <c r="KF125" s="316"/>
      <c r="KG125" s="316"/>
      <c r="KH125" s="316"/>
      <c r="KI125" s="316"/>
      <c r="KJ125" s="316"/>
      <c r="KK125" s="316"/>
      <c r="KL125" s="316"/>
      <c r="KM125" s="316"/>
      <c r="KN125" s="316"/>
      <c r="KO125" s="316"/>
      <c r="KP125" s="316"/>
      <c r="KQ125" s="316"/>
      <c r="KR125" s="316"/>
      <c r="KS125" s="316"/>
      <c r="KT125" s="316"/>
      <c r="KU125" s="316"/>
      <c r="KV125" s="316"/>
      <c r="KW125" s="316"/>
      <c r="KX125" s="316"/>
      <c r="KY125" s="316"/>
      <c r="KZ125" s="316"/>
      <c r="LA125" s="316"/>
      <c r="LB125" s="316"/>
      <c r="LC125" s="316"/>
      <c r="LD125" s="316"/>
      <c r="LE125" s="316"/>
      <c r="LF125" s="316"/>
      <c r="LG125" s="316"/>
      <c r="LH125" s="316"/>
      <c r="LI125" s="316"/>
    </row>
    <row r="126" spans="3:321">
      <c r="D126" s="72">
        <v>4225</v>
      </c>
      <c r="E126" s="76" t="s">
        <v>230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82">
        <v>0</v>
      </c>
      <c r="DW126" s="282">
        <v>0</v>
      </c>
      <c r="DX126" s="282">
        <v>0</v>
      </c>
      <c r="DY126" s="282">
        <v>0</v>
      </c>
      <c r="DZ126" s="310"/>
      <c r="EB126" s="313"/>
      <c r="EC126" s="313"/>
      <c r="ED126" s="313"/>
      <c r="EE126" s="313"/>
      <c r="EF126" s="313"/>
      <c r="EG126" s="313"/>
      <c r="ET126" s="316"/>
      <c r="EU126" s="316"/>
      <c r="EV126" s="316"/>
      <c r="EW126" s="316"/>
      <c r="EX126" s="316"/>
      <c r="EY126" s="316"/>
      <c r="EZ126" s="316"/>
      <c r="FA126" s="316"/>
      <c r="FB126" s="316"/>
      <c r="FC126" s="316"/>
      <c r="FD126" s="316"/>
      <c r="FE126" s="316"/>
      <c r="FF126" s="316"/>
      <c r="FG126" s="316"/>
      <c r="FH126" s="316"/>
      <c r="FI126" s="316"/>
      <c r="FJ126" s="316"/>
      <c r="FK126" s="316"/>
      <c r="FL126" s="369"/>
      <c r="FM126" s="316"/>
      <c r="FN126" s="316"/>
      <c r="FO126" s="316"/>
      <c r="FP126" s="316"/>
      <c r="FQ126" s="316"/>
      <c r="FR126" s="316"/>
      <c r="FS126" s="316"/>
      <c r="FT126" s="316"/>
      <c r="FU126" s="316"/>
      <c r="FV126" s="316"/>
      <c r="FW126" s="316"/>
      <c r="FX126" s="316"/>
      <c r="FY126" s="316"/>
      <c r="FZ126" s="316"/>
      <c r="GA126" s="316"/>
      <c r="GB126" s="316"/>
      <c r="GC126" s="316"/>
      <c r="GD126" s="316"/>
      <c r="GF126" s="316"/>
      <c r="GG126" s="316"/>
      <c r="GH126" s="316"/>
      <c r="GI126" s="316"/>
      <c r="GJ126" s="316"/>
      <c r="GK126" s="316"/>
      <c r="GL126" s="316"/>
      <c r="GM126" s="316"/>
      <c r="GN126" s="316"/>
      <c r="GO126" s="316"/>
      <c r="GP126" s="316"/>
      <c r="GQ126" s="316"/>
      <c r="GR126" s="316"/>
      <c r="GS126" s="316"/>
      <c r="GT126" s="316"/>
      <c r="GU126" s="316"/>
      <c r="GV126" s="316"/>
      <c r="GW126" s="316"/>
      <c r="GX126" s="316"/>
      <c r="GY126" s="316"/>
      <c r="GZ126" s="316"/>
      <c r="HA126" s="316"/>
      <c r="HB126" s="316"/>
      <c r="HC126" s="316"/>
      <c r="HD126" s="316"/>
      <c r="HE126" s="316"/>
      <c r="HF126" s="316"/>
      <c r="HG126" s="316"/>
      <c r="HH126" s="316"/>
      <c r="HI126" s="316"/>
      <c r="HJ126" s="316"/>
      <c r="HK126" s="316"/>
      <c r="HL126" s="316"/>
      <c r="HM126" s="316"/>
      <c r="HN126" s="316"/>
      <c r="HO126" s="316"/>
      <c r="HP126" s="316"/>
      <c r="HQ126" s="316"/>
      <c r="HR126" s="316"/>
      <c r="HS126" s="316"/>
      <c r="HT126" s="316"/>
      <c r="HU126" s="316"/>
      <c r="HV126" s="316"/>
      <c r="HW126" s="316"/>
      <c r="HX126" s="316"/>
      <c r="HY126" s="316"/>
      <c r="HZ126" s="316"/>
      <c r="IA126" s="316"/>
      <c r="IB126" s="316"/>
      <c r="IC126" s="316"/>
      <c r="ID126" s="316"/>
      <c r="IE126" s="316"/>
      <c r="IF126" s="316"/>
      <c r="IG126" s="316"/>
      <c r="IH126" s="316"/>
      <c r="II126" s="316"/>
      <c r="IJ126" s="316"/>
      <c r="IK126" s="316"/>
      <c r="IL126" s="316"/>
      <c r="IM126" s="316"/>
      <c r="IN126" s="316"/>
      <c r="IO126" s="316"/>
      <c r="IP126" s="316"/>
      <c r="IQ126" s="316"/>
      <c r="IR126" s="316"/>
      <c r="IS126" s="316"/>
      <c r="IT126" s="316"/>
      <c r="IU126" s="316"/>
      <c r="IV126" s="316"/>
      <c r="IW126" s="316"/>
      <c r="IX126" s="316"/>
      <c r="IY126" s="316"/>
      <c r="IZ126" s="316"/>
      <c r="JA126" s="316"/>
      <c r="JB126" s="316"/>
      <c r="JC126" s="316"/>
      <c r="JD126" s="316"/>
      <c r="JE126" s="316"/>
      <c r="JF126" s="316"/>
      <c r="JG126" s="316"/>
      <c r="JH126" s="316"/>
      <c r="JI126" s="316"/>
      <c r="JJ126" s="316"/>
      <c r="JK126" s="316"/>
      <c r="JL126" s="316"/>
      <c r="JM126" s="316"/>
      <c r="JN126" s="316"/>
      <c r="JO126" s="316"/>
      <c r="JP126" s="316"/>
      <c r="JQ126" s="316"/>
      <c r="JR126" s="316"/>
      <c r="JS126" s="316"/>
      <c r="JT126" s="316"/>
      <c r="JU126" s="316"/>
      <c r="JV126" s="316"/>
      <c r="JW126" s="316"/>
      <c r="JX126" s="316"/>
      <c r="JY126" s="316"/>
      <c r="JZ126" s="316"/>
      <c r="KA126" s="316"/>
      <c r="KB126" s="316"/>
      <c r="KC126" s="316"/>
      <c r="KD126" s="316"/>
      <c r="KE126" s="316"/>
      <c r="KF126" s="316"/>
      <c r="KG126" s="316"/>
      <c r="KH126" s="316"/>
      <c r="KI126" s="316"/>
      <c r="KJ126" s="316"/>
      <c r="KK126" s="316"/>
      <c r="KL126" s="316"/>
      <c r="KM126" s="316"/>
      <c r="KN126" s="316"/>
      <c r="KO126" s="316"/>
      <c r="KP126" s="316"/>
      <c r="KQ126" s="316"/>
      <c r="KR126" s="316"/>
      <c r="KS126" s="316"/>
      <c r="KT126" s="316"/>
      <c r="KU126" s="316"/>
      <c r="KV126" s="316"/>
      <c r="KW126" s="316"/>
      <c r="KX126" s="316"/>
      <c r="KY126" s="316"/>
      <c r="KZ126" s="316"/>
      <c r="LA126" s="316"/>
      <c r="LB126" s="316"/>
      <c r="LC126" s="316"/>
      <c r="LD126" s="316"/>
      <c r="LE126" s="316"/>
      <c r="LF126" s="316"/>
      <c r="LG126" s="316"/>
      <c r="LH126" s="316"/>
      <c r="LI126" s="316"/>
    </row>
    <row r="127" spans="3:321" ht="30">
      <c r="C127" s="72">
        <v>423</v>
      </c>
      <c r="D127" s="72">
        <v>423</v>
      </c>
      <c r="E127" s="76" t="s">
        <v>261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82">
        <v>32292499.949999999</v>
      </c>
      <c r="DW127" s="282">
        <v>32694820.23</v>
      </c>
      <c r="DX127" s="282">
        <v>32289698.41</v>
      </c>
      <c r="DY127" s="282">
        <v>32441506.030000001</v>
      </c>
      <c r="DZ127" s="311">
        <v>32266203.640000001</v>
      </c>
      <c r="EA127" s="311">
        <v>31983873.670000002</v>
      </c>
      <c r="EB127" s="313">
        <v>32004535.780000001</v>
      </c>
      <c r="EC127" s="320">
        <v>32919822.370000001</v>
      </c>
      <c r="ED127" s="313">
        <v>32946866.739999998</v>
      </c>
      <c r="EE127" s="313">
        <v>33137883.899999999</v>
      </c>
      <c r="EF127" s="313">
        <v>32931279.82</v>
      </c>
      <c r="EG127" s="313">
        <v>32906643.09</v>
      </c>
      <c r="EH127" s="316">
        <v>32976338.859999999</v>
      </c>
      <c r="EI127" s="316">
        <v>33304068.809999999</v>
      </c>
      <c r="EJ127" s="316">
        <v>33118374.059999999</v>
      </c>
      <c r="EK127" s="316">
        <v>33225573.780000001</v>
      </c>
      <c r="EL127" s="316">
        <v>33097965.640000001</v>
      </c>
      <c r="EM127" s="316">
        <v>32864422.489999998</v>
      </c>
      <c r="EN127" s="316">
        <v>32909306.579999998</v>
      </c>
      <c r="EO127" s="316">
        <v>34045532.219999999</v>
      </c>
      <c r="EP127" s="316">
        <v>33914885.549999997</v>
      </c>
      <c r="EQ127" s="316">
        <v>33960607.270000003</v>
      </c>
      <c r="ER127" s="316">
        <v>33919324.859999999</v>
      </c>
      <c r="ES127" s="316">
        <v>33927498.649999999</v>
      </c>
      <c r="ET127" s="316">
        <v>34029606.390000001</v>
      </c>
      <c r="EU127" s="316">
        <v>34751702.420000002</v>
      </c>
      <c r="EV127" s="316">
        <v>34761880.880000003</v>
      </c>
      <c r="EW127" s="316">
        <v>34790406.869999997</v>
      </c>
      <c r="EX127" s="316">
        <v>34624926.579999998</v>
      </c>
      <c r="EY127" s="316">
        <v>34392603.229999997</v>
      </c>
      <c r="EZ127" s="316">
        <v>34541467.619999997</v>
      </c>
      <c r="FA127" s="316">
        <v>34591609.219999999</v>
      </c>
      <c r="FB127" s="316">
        <v>34579708.640000001</v>
      </c>
      <c r="FC127" s="316">
        <v>34511618.530000001</v>
      </c>
      <c r="FD127" s="316">
        <v>34549297.82</v>
      </c>
      <c r="FE127" s="316">
        <v>34625437.600000001</v>
      </c>
      <c r="FF127" s="316">
        <v>34463250.560000002</v>
      </c>
      <c r="FG127" s="316">
        <v>35530204.509999998</v>
      </c>
      <c r="FH127" s="316">
        <v>35281542.840000004</v>
      </c>
      <c r="FI127" s="316">
        <v>35247727.210000001</v>
      </c>
      <c r="FJ127" s="316">
        <v>34782667.030000001</v>
      </c>
      <c r="FK127" s="316">
        <v>35185457.75</v>
      </c>
      <c r="FL127" s="369">
        <v>35081479.57</v>
      </c>
      <c r="FM127" s="316">
        <v>35015667.189999998</v>
      </c>
      <c r="FN127" s="316">
        <v>35023295.399999999</v>
      </c>
      <c r="FO127" s="316">
        <v>34921729.93</v>
      </c>
      <c r="FP127" s="316">
        <v>35000424.549999997</v>
      </c>
      <c r="FQ127" s="369">
        <v>35337455.140000001</v>
      </c>
      <c r="FR127" s="316">
        <v>34875207.159999996</v>
      </c>
      <c r="FS127" s="316">
        <v>36010789.840000004</v>
      </c>
      <c r="FT127" s="316"/>
      <c r="FU127" s="316"/>
      <c r="FV127" s="316"/>
      <c r="FW127" s="316"/>
      <c r="FX127" s="316"/>
      <c r="FY127" s="316"/>
      <c r="FZ127" s="316"/>
      <c r="GA127" s="316"/>
      <c r="GB127" s="316"/>
      <c r="GC127" s="316"/>
      <c r="GD127" s="316"/>
      <c r="GF127" s="316"/>
      <c r="GG127" s="316"/>
      <c r="GH127" s="316"/>
      <c r="GI127" s="316"/>
      <c r="GJ127" s="316"/>
      <c r="GK127" s="316"/>
      <c r="GL127" s="316"/>
      <c r="GM127" s="316"/>
      <c r="GN127" s="316"/>
      <c r="GO127" s="316"/>
      <c r="GP127" s="316"/>
      <c r="GQ127" s="316"/>
      <c r="GR127" s="316"/>
      <c r="GS127" s="316"/>
      <c r="GT127" s="316"/>
      <c r="GU127" s="316"/>
      <c r="GV127" s="316"/>
      <c r="GW127" s="316"/>
      <c r="GX127" s="316"/>
      <c r="GY127" s="316"/>
      <c r="GZ127" s="316"/>
      <c r="HA127" s="316"/>
      <c r="HB127" s="316"/>
      <c r="HC127" s="316"/>
      <c r="HD127" s="316"/>
      <c r="HE127" s="316"/>
      <c r="HF127" s="316"/>
      <c r="HG127" s="316"/>
      <c r="HH127" s="316"/>
      <c r="HI127" s="316"/>
      <c r="HJ127" s="316"/>
      <c r="HK127" s="316"/>
      <c r="HL127" s="316"/>
      <c r="HM127" s="316"/>
      <c r="HN127" s="316"/>
      <c r="HO127" s="316"/>
      <c r="HP127" s="316"/>
      <c r="HQ127" s="316"/>
      <c r="HR127" s="316"/>
      <c r="HS127" s="316"/>
      <c r="HT127" s="316"/>
      <c r="HU127" s="316"/>
      <c r="HV127" s="316"/>
      <c r="HW127" s="316"/>
      <c r="HX127" s="316"/>
      <c r="HY127" s="316"/>
      <c r="HZ127" s="316"/>
      <c r="IA127" s="316"/>
      <c r="IB127" s="316"/>
      <c r="IC127" s="316"/>
      <c r="ID127" s="316"/>
      <c r="IE127" s="316"/>
      <c r="IF127" s="316"/>
      <c r="IG127" s="316"/>
      <c r="IH127" s="316"/>
      <c r="II127" s="316"/>
      <c r="IJ127" s="316"/>
      <c r="IK127" s="316"/>
      <c r="IL127" s="316"/>
      <c r="IM127" s="316"/>
      <c r="IN127" s="316"/>
      <c r="IO127" s="316"/>
      <c r="IP127" s="316"/>
      <c r="IQ127" s="316"/>
      <c r="IR127" s="316"/>
      <c r="IS127" s="316"/>
      <c r="IT127" s="316"/>
      <c r="IU127" s="316"/>
      <c r="IV127" s="316"/>
      <c r="IW127" s="316"/>
      <c r="IX127" s="316"/>
      <c r="IY127" s="316"/>
      <c r="IZ127" s="316"/>
      <c r="JA127" s="316"/>
      <c r="JB127" s="316"/>
      <c r="JC127" s="316"/>
      <c r="JD127" s="316"/>
      <c r="JE127" s="316"/>
      <c r="JF127" s="316"/>
      <c r="JG127" s="316"/>
      <c r="JH127" s="316"/>
      <c r="JI127" s="316"/>
      <c r="JJ127" s="316"/>
      <c r="JK127" s="316"/>
      <c r="JL127" s="316"/>
      <c r="JM127" s="316"/>
      <c r="JN127" s="316"/>
      <c r="JO127" s="316"/>
      <c r="JP127" s="316"/>
      <c r="JQ127" s="316"/>
      <c r="JR127" s="316"/>
      <c r="JS127" s="316"/>
      <c r="JT127" s="316"/>
      <c r="JU127" s="316"/>
      <c r="JV127" s="316"/>
      <c r="JW127" s="316"/>
      <c r="JX127" s="316"/>
      <c r="JY127" s="316"/>
      <c r="JZ127" s="316"/>
      <c r="KA127" s="316"/>
      <c r="KB127" s="316"/>
      <c r="KC127" s="316"/>
      <c r="KD127" s="316"/>
      <c r="KE127" s="316"/>
      <c r="KF127" s="316"/>
      <c r="KG127" s="316"/>
      <c r="KH127" s="316"/>
      <c r="KI127" s="316"/>
      <c r="KJ127" s="316"/>
      <c r="KK127" s="316"/>
      <c r="KL127" s="316"/>
      <c r="KM127" s="316"/>
      <c r="KN127" s="316"/>
      <c r="KO127" s="316"/>
      <c r="KP127" s="316"/>
      <c r="KQ127" s="316"/>
      <c r="KR127" s="316"/>
      <c r="KS127" s="316"/>
      <c r="KT127" s="316"/>
      <c r="KU127" s="316"/>
      <c r="KV127" s="316"/>
      <c r="KW127" s="316"/>
      <c r="KX127" s="316"/>
      <c r="KY127" s="316"/>
      <c r="KZ127" s="316"/>
      <c r="LA127" s="316"/>
      <c r="LB127" s="316"/>
      <c r="LC127" s="316"/>
      <c r="LD127" s="316"/>
      <c r="LE127" s="316"/>
      <c r="LF127" s="316"/>
      <c r="LG127" s="316"/>
      <c r="LH127" s="316"/>
      <c r="LI127" s="316"/>
    </row>
    <row r="128" spans="3:321">
      <c r="D128" s="72">
        <v>4231</v>
      </c>
      <c r="E128" s="76" t="s">
        <v>263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82">
        <v>18819612.960000001</v>
      </c>
      <c r="DW128" s="282">
        <v>18895412.559999999</v>
      </c>
      <c r="DX128" s="282">
        <v>18754590.399999999</v>
      </c>
      <c r="DY128" s="282">
        <v>18841144.77</v>
      </c>
      <c r="DZ128" s="310">
        <v>18834572.629999999</v>
      </c>
      <c r="EA128" s="282">
        <v>18608997.59</v>
      </c>
      <c r="EB128" s="313">
        <v>18559579.440000001</v>
      </c>
      <c r="EC128" s="313"/>
      <c r="ED128" s="313"/>
      <c r="EE128" s="313"/>
      <c r="EF128" s="313"/>
      <c r="EG128" s="313"/>
      <c r="EH128" s="316"/>
      <c r="EI128" s="316"/>
      <c r="EJ128" s="316"/>
      <c r="EK128" s="316"/>
      <c r="EL128" s="316"/>
      <c r="EM128" s="316"/>
      <c r="EN128" s="316"/>
      <c r="EO128" s="316"/>
      <c r="EP128" s="316"/>
      <c r="EQ128" s="316"/>
      <c r="ER128" s="316"/>
      <c r="ES128" s="316"/>
      <c r="ET128" s="316"/>
      <c r="EU128" s="316"/>
      <c r="EV128" s="316"/>
      <c r="EW128" s="316"/>
      <c r="EX128" s="316"/>
      <c r="EY128" s="316"/>
      <c r="EZ128" s="316"/>
      <c r="FA128" s="316"/>
      <c r="FB128" s="316"/>
      <c r="FC128" s="316"/>
      <c r="FD128" s="316"/>
      <c r="FE128" s="316"/>
      <c r="FF128" s="316"/>
      <c r="FG128" s="316"/>
      <c r="FH128" s="316"/>
      <c r="FI128" s="316"/>
      <c r="FJ128" s="316"/>
      <c r="FK128" s="316"/>
      <c r="FL128" s="369"/>
      <c r="FM128" s="316"/>
      <c r="FN128" s="316"/>
      <c r="FO128" s="316"/>
      <c r="FP128" s="316"/>
      <c r="FQ128" s="316"/>
      <c r="FR128" s="316"/>
      <c r="FS128" s="316"/>
      <c r="FT128" s="316"/>
      <c r="FU128" s="316"/>
      <c r="FV128" s="316"/>
      <c r="FW128" s="316"/>
      <c r="FX128" s="316"/>
      <c r="FY128" s="316"/>
      <c r="FZ128" s="316"/>
      <c r="GA128" s="316"/>
      <c r="GB128" s="316"/>
      <c r="GC128" s="316"/>
      <c r="GD128" s="316"/>
      <c r="GF128" s="316"/>
      <c r="GG128" s="316"/>
      <c r="GH128" s="316"/>
      <c r="GI128" s="316"/>
      <c r="GJ128" s="316"/>
      <c r="GK128" s="316"/>
      <c r="GL128" s="316"/>
      <c r="GM128" s="316"/>
      <c r="GN128" s="316"/>
      <c r="GO128" s="316"/>
      <c r="GP128" s="316"/>
      <c r="GQ128" s="316"/>
      <c r="GR128" s="316"/>
      <c r="GS128" s="316"/>
      <c r="GT128" s="316"/>
      <c r="GU128" s="316"/>
      <c r="GV128" s="316"/>
      <c r="GW128" s="316"/>
      <c r="GX128" s="316"/>
      <c r="GY128" s="316"/>
      <c r="GZ128" s="316"/>
      <c r="HA128" s="316"/>
      <c r="HB128" s="316"/>
      <c r="HC128" s="316"/>
      <c r="HD128" s="316"/>
      <c r="HE128" s="316"/>
      <c r="HF128" s="316"/>
      <c r="HG128" s="316"/>
      <c r="HH128" s="316"/>
      <c r="HI128" s="316"/>
      <c r="HJ128" s="316"/>
      <c r="HK128" s="316"/>
      <c r="HL128" s="316"/>
      <c r="HM128" s="316"/>
      <c r="HN128" s="316"/>
      <c r="HO128" s="316"/>
      <c r="HP128" s="316"/>
      <c r="HQ128" s="316"/>
      <c r="HR128" s="316"/>
      <c r="HS128" s="316"/>
      <c r="HT128" s="316"/>
      <c r="HU128" s="316"/>
      <c r="HV128" s="316"/>
      <c r="HW128" s="316"/>
      <c r="HX128" s="316"/>
      <c r="HY128" s="316"/>
      <c r="HZ128" s="316"/>
      <c r="IA128" s="316"/>
      <c r="IB128" s="316"/>
      <c r="IC128" s="316"/>
      <c r="ID128" s="316"/>
      <c r="IE128" s="316"/>
      <c r="IF128" s="316"/>
      <c r="IG128" s="316"/>
      <c r="IH128" s="316"/>
      <c r="II128" s="316"/>
      <c r="IJ128" s="316"/>
      <c r="IK128" s="316"/>
      <c r="IL128" s="316"/>
      <c r="IM128" s="316"/>
      <c r="IN128" s="316"/>
      <c r="IO128" s="316"/>
      <c r="IP128" s="316"/>
      <c r="IQ128" s="316"/>
      <c r="IR128" s="316"/>
      <c r="IS128" s="316"/>
      <c r="IT128" s="316"/>
      <c r="IU128" s="316"/>
      <c r="IV128" s="316"/>
      <c r="IW128" s="316"/>
      <c r="IX128" s="316"/>
      <c r="IY128" s="316"/>
      <c r="IZ128" s="316"/>
      <c r="JA128" s="316"/>
      <c r="JB128" s="316"/>
      <c r="JC128" s="316"/>
      <c r="JD128" s="316"/>
      <c r="JE128" s="316"/>
      <c r="JF128" s="316"/>
      <c r="JG128" s="316"/>
      <c r="JH128" s="316"/>
      <c r="JI128" s="316"/>
      <c r="JJ128" s="316"/>
      <c r="JK128" s="316"/>
      <c r="JL128" s="316"/>
      <c r="JM128" s="316"/>
      <c r="JN128" s="316"/>
      <c r="JO128" s="316"/>
      <c r="JP128" s="316"/>
      <c r="JQ128" s="316"/>
      <c r="JR128" s="316"/>
      <c r="JS128" s="316"/>
      <c r="JT128" s="316"/>
      <c r="JU128" s="316"/>
      <c r="JV128" s="316"/>
      <c r="JW128" s="316"/>
      <c r="JX128" s="316"/>
      <c r="JY128" s="316"/>
      <c r="JZ128" s="316"/>
      <c r="KA128" s="316"/>
      <c r="KB128" s="316"/>
      <c r="KC128" s="316"/>
      <c r="KD128" s="316"/>
      <c r="KE128" s="316"/>
      <c r="KF128" s="316"/>
      <c r="KG128" s="316"/>
      <c r="KH128" s="316"/>
      <c r="KI128" s="316"/>
      <c r="KJ128" s="316"/>
      <c r="KK128" s="316"/>
      <c r="KL128" s="316"/>
      <c r="KM128" s="316"/>
      <c r="KN128" s="316"/>
      <c r="KO128" s="316"/>
      <c r="KP128" s="316"/>
      <c r="KQ128" s="316"/>
      <c r="KR128" s="316"/>
      <c r="KS128" s="316"/>
      <c r="KT128" s="316"/>
      <c r="KU128" s="316"/>
      <c r="KV128" s="316"/>
      <c r="KW128" s="316"/>
      <c r="KX128" s="316"/>
      <c r="KY128" s="316"/>
      <c r="KZ128" s="316"/>
      <c r="LA128" s="316"/>
      <c r="LB128" s="316"/>
      <c r="LC128" s="316"/>
      <c r="LD128" s="316"/>
      <c r="LE128" s="316"/>
      <c r="LF128" s="316"/>
      <c r="LG128" s="316"/>
      <c r="LH128" s="316"/>
      <c r="LI128" s="316"/>
    </row>
    <row r="129" spans="1:321">
      <c r="D129" s="72">
        <v>4232</v>
      </c>
      <c r="E129" s="76" t="s">
        <v>265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82">
        <v>5503915.4000000004</v>
      </c>
      <c r="DW129" s="282">
        <v>5529068.9400000004</v>
      </c>
      <c r="DX129" s="282">
        <v>5480065.9699999997</v>
      </c>
      <c r="DY129" s="282">
        <v>5474281.8099999996</v>
      </c>
      <c r="DZ129" s="310">
        <v>5409798.4900000002</v>
      </c>
      <c r="EA129" s="282">
        <v>5398517.3600000003</v>
      </c>
      <c r="EB129" s="313">
        <v>5404997.25</v>
      </c>
      <c r="EC129" s="313"/>
      <c r="ED129" s="313"/>
      <c r="EE129" s="313"/>
      <c r="EF129" s="313"/>
      <c r="EG129" s="313"/>
      <c r="EH129" s="316"/>
      <c r="EI129" s="316"/>
      <c r="EJ129" s="316"/>
      <c r="EK129" s="316"/>
      <c r="EL129" s="316"/>
      <c r="EM129" s="316"/>
      <c r="EN129" s="316"/>
      <c r="EO129" s="316"/>
      <c r="EP129" s="316"/>
      <c r="EQ129" s="316"/>
      <c r="ER129" s="316"/>
      <c r="ES129" s="316"/>
      <c r="ET129" s="316"/>
      <c r="EU129" s="316"/>
      <c r="EV129" s="316"/>
      <c r="EW129" s="316"/>
      <c r="EX129" s="316"/>
      <c r="EY129" s="316"/>
      <c r="EZ129" s="316"/>
      <c r="FA129" s="316"/>
      <c r="FB129" s="316"/>
      <c r="FC129" s="316"/>
      <c r="FD129" s="316"/>
      <c r="FE129" s="316"/>
      <c r="FF129" s="316"/>
      <c r="FG129" s="316"/>
      <c r="FH129" s="316"/>
      <c r="FI129" s="316"/>
      <c r="FJ129" s="316"/>
      <c r="FK129" s="316"/>
      <c r="FL129" s="369"/>
      <c r="FM129" s="316"/>
      <c r="FN129" s="316"/>
      <c r="FO129" s="316"/>
      <c r="FP129" s="316"/>
      <c r="FQ129" s="316"/>
      <c r="FR129" s="316"/>
      <c r="FS129" s="316"/>
      <c r="FT129" s="316"/>
      <c r="FU129" s="316"/>
      <c r="FV129" s="316"/>
      <c r="FW129" s="316"/>
      <c r="FX129" s="316"/>
      <c r="FY129" s="316"/>
      <c r="FZ129" s="316"/>
      <c r="GA129" s="316"/>
      <c r="GB129" s="316"/>
      <c r="GC129" s="316"/>
      <c r="GD129" s="316"/>
      <c r="GF129" s="316"/>
      <c r="GG129" s="316"/>
      <c r="GH129" s="316"/>
      <c r="GI129" s="316"/>
      <c r="GJ129" s="316"/>
      <c r="GK129" s="316"/>
      <c r="GL129" s="316"/>
      <c r="GM129" s="316"/>
      <c r="GN129" s="316"/>
      <c r="GO129" s="316"/>
      <c r="GP129" s="316"/>
      <c r="GQ129" s="316"/>
      <c r="GR129" s="316"/>
      <c r="GS129" s="316"/>
      <c r="GT129" s="316"/>
      <c r="GU129" s="316"/>
      <c r="GV129" s="316"/>
      <c r="GW129" s="316"/>
      <c r="GX129" s="316"/>
      <c r="GY129" s="316"/>
      <c r="GZ129" s="316"/>
      <c r="HA129" s="316"/>
      <c r="HB129" s="316"/>
      <c r="HC129" s="316"/>
      <c r="HD129" s="316"/>
      <c r="HE129" s="316"/>
      <c r="HF129" s="316"/>
      <c r="HG129" s="316"/>
      <c r="HH129" s="316"/>
      <c r="HI129" s="316"/>
      <c r="HJ129" s="316"/>
      <c r="HK129" s="316"/>
      <c r="HL129" s="316"/>
      <c r="HM129" s="316"/>
      <c r="HN129" s="316"/>
      <c r="HO129" s="316"/>
      <c r="HP129" s="316"/>
      <c r="HQ129" s="316"/>
      <c r="HR129" s="316"/>
      <c r="HS129" s="316"/>
      <c r="HT129" s="316"/>
      <c r="HU129" s="316"/>
      <c r="HV129" s="316"/>
      <c r="HW129" s="316"/>
      <c r="HX129" s="316"/>
      <c r="HY129" s="316"/>
      <c r="HZ129" s="316"/>
      <c r="IA129" s="316"/>
      <c r="IB129" s="316"/>
      <c r="IC129" s="316"/>
      <c r="ID129" s="316"/>
      <c r="IE129" s="316"/>
      <c r="IF129" s="316"/>
      <c r="IG129" s="316"/>
      <c r="IH129" s="316"/>
      <c r="II129" s="316"/>
      <c r="IJ129" s="316"/>
      <c r="IK129" s="316"/>
      <c r="IL129" s="316"/>
      <c r="IM129" s="316"/>
      <c r="IN129" s="316"/>
      <c r="IO129" s="316"/>
      <c r="IP129" s="316"/>
      <c r="IQ129" s="316"/>
      <c r="IR129" s="316"/>
      <c r="IS129" s="316"/>
      <c r="IT129" s="316"/>
      <c r="IU129" s="316"/>
      <c r="IV129" s="316"/>
      <c r="IW129" s="316"/>
      <c r="IX129" s="316"/>
      <c r="IY129" s="316"/>
      <c r="IZ129" s="316"/>
      <c r="JA129" s="316"/>
      <c r="JB129" s="316"/>
      <c r="JC129" s="316"/>
      <c r="JD129" s="316"/>
      <c r="JE129" s="316"/>
      <c r="JF129" s="316"/>
      <c r="JG129" s="316"/>
      <c r="JH129" s="316"/>
      <c r="JI129" s="316"/>
      <c r="JJ129" s="316"/>
      <c r="JK129" s="316"/>
      <c r="JL129" s="316"/>
      <c r="JM129" s="316"/>
      <c r="JN129" s="316"/>
      <c r="JO129" s="316"/>
      <c r="JP129" s="316"/>
      <c r="JQ129" s="316"/>
      <c r="JR129" s="316"/>
      <c r="JS129" s="316"/>
      <c r="JT129" s="316"/>
      <c r="JU129" s="316"/>
      <c r="JV129" s="316"/>
      <c r="JW129" s="316"/>
      <c r="JX129" s="316"/>
      <c r="JY129" s="316"/>
      <c r="JZ129" s="316"/>
      <c r="KA129" s="316"/>
      <c r="KB129" s="316"/>
      <c r="KC129" s="316"/>
      <c r="KD129" s="316"/>
      <c r="KE129" s="316"/>
      <c r="KF129" s="316"/>
      <c r="KG129" s="316"/>
      <c r="KH129" s="316"/>
      <c r="KI129" s="316"/>
      <c r="KJ129" s="316"/>
      <c r="KK129" s="316"/>
      <c r="KL129" s="316"/>
      <c r="KM129" s="316"/>
      <c r="KN129" s="316"/>
      <c r="KO129" s="316"/>
      <c r="KP129" s="316"/>
      <c r="KQ129" s="316"/>
      <c r="KR129" s="316"/>
      <c r="KS129" s="316"/>
      <c r="KT129" s="316"/>
      <c r="KU129" s="316"/>
      <c r="KV129" s="316"/>
      <c r="KW129" s="316"/>
      <c r="KX129" s="316"/>
      <c r="KY129" s="316"/>
      <c r="KZ129" s="316"/>
      <c r="LA129" s="316"/>
      <c r="LB129" s="316"/>
      <c r="LC129" s="316"/>
      <c r="LD129" s="316"/>
      <c r="LE129" s="316"/>
      <c r="LF129" s="316"/>
      <c r="LG129" s="316"/>
      <c r="LH129" s="316"/>
      <c r="LI129" s="316"/>
    </row>
    <row r="130" spans="1:321">
      <c r="D130" s="72">
        <v>4233</v>
      </c>
      <c r="E130" s="76" t="s">
        <v>267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82">
        <v>6327730.8099999996</v>
      </c>
      <c r="DW130" s="282">
        <v>6355152.7599999998</v>
      </c>
      <c r="DX130" s="282">
        <v>6348202.9000000004</v>
      </c>
      <c r="DY130" s="282">
        <v>6348789.5</v>
      </c>
      <c r="DZ130" s="310">
        <v>6307783.0599999996</v>
      </c>
      <c r="EA130" s="282">
        <v>6299458.6699999999</v>
      </c>
      <c r="EB130" s="313">
        <v>6304542.9199999999</v>
      </c>
      <c r="EC130" s="313"/>
      <c r="ED130" s="313"/>
      <c r="EE130" s="313"/>
      <c r="EF130" s="313"/>
      <c r="EG130" s="313"/>
      <c r="EH130" s="316"/>
      <c r="EI130" s="316"/>
      <c r="EJ130" s="316"/>
      <c r="EK130" s="316"/>
      <c r="EL130" s="316"/>
      <c r="EM130" s="316"/>
      <c r="EN130" s="316"/>
      <c r="EO130" s="316"/>
      <c r="EP130" s="316"/>
      <c r="EQ130" s="316"/>
      <c r="ER130" s="316"/>
      <c r="ES130" s="316"/>
      <c r="ET130" s="316"/>
      <c r="EU130" s="316"/>
      <c r="EV130" s="316"/>
      <c r="EW130" s="316"/>
      <c r="EX130" s="316"/>
      <c r="EY130" s="316"/>
      <c r="EZ130" s="316"/>
      <c r="FA130" s="316"/>
      <c r="FB130" s="316"/>
      <c r="FC130" s="316"/>
      <c r="FD130" s="316"/>
      <c r="FE130" s="316"/>
      <c r="FF130" s="316"/>
      <c r="FG130" s="316"/>
      <c r="FH130" s="316"/>
      <c r="FI130" s="316"/>
      <c r="FJ130" s="316"/>
      <c r="FK130" s="316"/>
      <c r="FL130" s="369"/>
      <c r="FM130" s="316"/>
      <c r="FN130" s="316"/>
      <c r="FO130" s="316"/>
      <c r="FP130" s="316"/>
      <c r="FQ130" s="316"/>
      <c r="FR130" s="316"/>
      <c r="FS130" s="316"/>
      <c r="FT130" s="316"/>
      <c r="FU130" s="316"/>
      <c r="FV130" s="316"/>
      <c r="FW130" s="316"/>
      <c r="FX130" s="316"/>
      <c r="FY130" s="316"/>
      <c r="FZ130" s="316"/>
      <c r="GA130" s="316"/>
      <c r="GB130" s="316"/>
      <c r="GC130" s="316"/>
      <c r="GD130" s="316"/>
      <c r="GF130" s="316"/>
      <c r="GG130" s="316"/>
      <c r="GH130" s="316"/>
      <c r="GI130" s="316"/>
      <c r="GJ130" s="316"/>
      <c r="GK130" s="316"/>
      <c r="GL130" s="316"/>
      <c r="GM130" s="316"/>
      <c r="GN130" s="316"/>
      <c r="GO130" s="316"/>
      <c r="GP130" s="316"/>
      <c r="GQ130" s="316"/>
      <c r="GR130" s="316"/>
      <c r="GS130" s="316"/>
      <c r="GT130" s="316"/>
      <c r="GU130" s="316"/>
      <c r="GV130" s="316"/>
      <c r="GW130" s="316"/>
      <c r="GX130" s="316"/>
      <c r="GY130" s="316"/>
      <c r="GZ130" s="316"/>
      <c r="HA130" s="316"/>
      <c r="HB130" s="316"/>
      <c r="HC130" s="316"/>
      <c r="HD130" s="316"/>
      <c r="HE130" s="316"/>
      <c r="HF130" s="316"/>
      <c r="HG130" s="316"/>
      <c r="HH130" s="316"/>
      <c r="HI130" s="316"/>
      <c r="HJ130" s="316"/>
      <c r="HK130" s="316"/>
      <c r="HL130" s="316"/>
      <c r="HM130" s="316"/>
      <c r="HN130" s="316"/>
      <c r="HO130" s="316"/>
      <c r="HP130" s="316"/>
      <c r="HQ130" s="316"/>
      <c r="HR130" s="316"/>
      <c r="HS130" s="316"/>
      <c r="HT130" s="316"/>
      <c r="HU130" s="316"/>
      <c r="HV130" s="316"/>
      <c r="HW130" s="316"/>
      <c r="HX130" s="316"/>
      <c r="HY130" s="316"/>
      <c r="HZ130" s="316"/>
      <c r="IA130" s="316"/>
      <c r="IB130" s="316"/>
      <c r="IC130" s="316"/>
      <c r="ID130" s="316"/>
      <c r="IE130" s="316"/>
      <c r="IF130" s="316"/>
      <c r="IG130" s="316"/>
      <c r="IH130" s="316"/>
      <c r="II130" s="316"/>
      <c r="IJ130" s="316"/>
      <c r="IK130" s="316"/>
      <c r="IL130" s="316"/>
      <c r="IM130" s="316"/>
      <c r="IN130" s="316"/>
      <c r="IO130" s="316"/>
      <c r="IP130" s="316"/>
      <c r="IQ130" s="316"/>
      <c r="IR130" s="316"/>
      <c r="IS130" s="316"/>
      <c r="IT130" s="316"/>
      <c r="IU130" s="316"/>
      <c r="IV130" s="316"/>
      <c r="IW130" s="316"/>
      <c r="IX130" s="316"/>
      <c r="IY130" s="316"/>
      <c r="IZ130" s="316"/>
      <c r="JA130" s="316"/>
      <c r="JB130" s="316"/>
      <c r="JC130" s="316"/>
      <c r="JD130" s="316"/>
      <c r="JE130" s="316"/>
      <c r="JF130" s="316"/>
      <c r="JG130" s="316"/>
      <c r="JH130" s="316"/>
      <c r="JI130" s="316"/>
      <c r="JJ130" s="316"/>
      <c r="JK130" s="316"/>
      <c r="JL130" s="316"/>
      <c r="JM130" s="316"/>
      <c r="JN130" s="316"/>
      <c r="JO130" s="316"/>
      <c r="JP130" s="316"/>
      <c r="JQ130" s="316"/>
      <c r="JR130" s="316"/>
      <c r="JS130" s="316"/>
      <c r="JT130" s="316"/>
      <c r="JU130" s="316"/>
      <c r="JV130" s="316"/>
      <c r="JW130" s="316"/>
      <c r="JX130" s="316"/>
      <c r="JY130" s="316"/>
      <c r="JZ130" s="316"/>
      <c r="KA130" s="316"/>
      <c r="KB130" s="316"/>
      <c r="KC130" s="316"/>
      <c r="KD130" s="316"/>
      <c r="KE130" s="316"/>
      <c r="KF130" s="316"/>
      <c r="KG130" s="316"/>
      <c r="KH130" s="316"/>
      <c r="KI130" s="316"/>
      <c r="KJ130" s="316"/>
      <c r="KK130" s="316"/>
      <c r="KL130" s="316"/>
      <c r="KM130" s="316"/>
      <c r="KN130" s="316"/>
      <c r="KO130" s="316"/>
      <c r="KP130" s="316"/>
      <c r="KQ130" s="316"/>
      <c r="KR130" s="316"/>
      <c r="KS130" s="316"/>
      <c r="KT130" s="316"/>
      <c r="KU130" s="316"/>
      <c r="KV130" s="316"/>
      <c r="KW130" s="316"/>
      <c r="KX130" s="316"/>
      <c r="KY130" s="316"/>
      <c r="KZ130" s="316"/>
      <c r="LA130" s="316"/>
      <c r="LB130" s="316"/>
      <c r="LC130" s="316"/>
      <c r="LD130" s="316"/>
      <c r="LE130" s="316"/>
      <c r="LF130" s="316"/>
      <c r="LG130" s="316"/>
      <c r="LH130" s="316"/>
      <c r="LI130" s="316"/>
    </row>
    <row r="131" spans="1:321">
      <c r="D131" s="72">
        <v>4234</v>
      </c>
      <c r="E131" s="76" t="s">
        <v>63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82">
        <v>689198.38</v>
      </c>
      <c r="DW131" s="282">
        <v>899852.64</v>
      </c>
      <c r="DX131" s="282">
        <v>740886.88</v>
      </c>
      <c r="DY131" s="282">
        <v>776480.21</v>
      </c>
      <c r="DZ131" s="310">
        <v>732760.29</v>
      </c>
      <c r="EA131" s="282">
        <v>699234.7</v>
      </c>
      <c r="EB131" s="313">
        <v>743402.31</v>
      </c>
      <c r="EC131" s="313"/>
      <c r="ED131" s="313"/>
      <c r="EE131" s="313"/>
      <c r="EF131" s="313"/>
      <c r="EG131" s="313"/>
      <c r="EH131" s="316"/>
      <c r="EI131" s="316"/>
      <c r="EJ131" s="316"/>
      <c r="EK131" s="316"/>
      <c r="EL131" s="316"/>
      <c r="EM131" s="316"/>
      <c r="EN131" s="316"/>
      <c r="EO131" s="316"/>
      <c r="EP131" s="316"/>
      <c r="EQ131" s="316"/>
      <c r="ER131" s="316"/>
      <c r="ES131" s="316"/>
      <c r="ET131" s="316"/>
      <c r="EU131" s="316"/>
      <c r="EV131" s="316"/>
      <c r="EW131" s="316"/>
      <c r="EX131" s="316"/>
      <c r="EY131" s="316"/>
      <c r="EZ131" s="316"/>
      <c r="FA131" s="316"/>
      <c r="FB131" s="316"/>
      <c r="FC131" s="316"/>
      <c r="FD131" s="316"/>
      <c r="FE131" s="316"/>
      <c r="FF131" s="316"/>
      <c r="FG131" s="316"/>
      <c r="FH131" s="316"/>
      <c r="FI131" s="316"/>
      <c r="FJ131" s="316"/>
      <c r="FK131" s="316"/>
      <c r="FL131" s="369"/>
      <c r="FM131" s="316"/>
      <c r="FN131" s="316"/>
      <c r="FO131" s="316"/>
      <c r="FP131" s="316"/>
      <c r="FQ131" s="316"/>
      <c r="FR131" s="316"/>
      <c r="FS131" s="316"/>
      <c r="FT131" s="316"/>
      <c r="FU131" s="316"/>
      <c r="FV131" s="316"/>
      <c r="FW131" s="316"/>
      <c r="FX131" s="316"/>
      <c r="FY131" s="316"/>
      <c r="FZ131" s="316"/>
      <c r="GA131" s="316"/>
      <c r="GB131" s="316"/>
      <c r="GC131" s="316"/>
      <c r="GD131" s="316"/>
      <c r="GF131" s="316"/>
      <c r="GG131" s="316"/>
      <c r="GH131" s="316"/>
      <c r="GI131" s="316"/>
      <c r="GJ131" s="316"/>
      <c r="GK131" s="316"/>
      <c r="GL131" s="316"/>
      <c r="GM131" s="316"/>
      <c r="GN131" s="316"/>
      <c r="GO131" s="316"/>
      <c r="GP131" s="316"/>
      <c r="GQ131" s="316"/>
      <c r="GR131" s="316"/>
      <c r="GS131" s="316"/>
      <c r="GT131" s="316"/>
      <c r="GU131" s="316"/>
      <c r="GV131" s="316"/>
      <c r="GW131" s="316"/>
      <c r="GX131" s="316"/>
      <c r="GY131" s="316"/>
      <c r="GZ131" s="316"/>
      <c r="HA131" s="316"/>
      <c r="HB131" s="316"/>
      <c r="HC131" s="316"/>
      <c r="HD131" s="316"/>
      <c r="HE131" s="316"/>
      <c r="HF131" s="316"/>
      <c r="HG131" s="316"/>
      <c r="HH131" s="316"/>
      <c r="HI131" s="316"/>
      <c r="HJ131" s="316"/>
      <c r="HK131" s="316"/>
      <c r="HL131" s="316"/>
      <c r="HM131" s="316"/>
      <c r="HN131" s="316"/>
      <c r="HO131" s="316"/>
      <c r="HP131" s="316"/>
      <c r="HQ131" s="316"/>
      <c r="HR131" s="316"/>
      <c r="HS131" s="316"/>
      <c r="HT131" s="316"/>
      <c r="HU131" s="316"/>
      <c r="HV131" s="316"/>
      <c r="HW131" s="316"/>
      <c r="HX131" s="316"/>
      <c r="HY131" s="316"/>
      <c r="HZ131" s="316"/>
      <c r="IA131" s="316"/>
      <c r="IB131" s="316"/>
      <c r="IC131" s="316"/>
      <c r="ID131" s="316"/>
      <c r="IE131" s="316"/>
      <c r="IF131" s="316"/>
      <c r="IG131" s="316"/>
      <c r="IH131" s="316"/>
      <c r="II131" s="316"/>
      <c r="IJ131" s="316"/>
      <c r="IK131" s="316"/>
      <c r="IL131" s="316"/>
      <c r="IM131" s="316"/>
      <c r="IN131" s="316"/>
      <c r="IO131" s="316"/>
      <c r="IP131" s="316"/>
      <c r="IQ131" s="316"/>
      <c r="IR131" s="316"/>
      <c r="IS131" s="316"/>
      <c r="IT131" s="316"/>
      <c r="IU131" s="316"/>
      <c r="IV131" s="316"/>
      <c r="IW131" s="316"/>
      <c r="IX131" s="316"/>
      <c r="IY131" s="316"/>
      <c r="IZ131" s="316"/>
      <c r="JA131" s="316"/>
      <c r="JB131" s="316"/>
      <c r="JC131" s="316"/>
      <c r="JD131" s="316"/>
      <c r="JE131" s="316"/>
      <c r="JF131" s="316"/>
      <c r="JG131" s="316"/>
      <c r="JH131" s="316"/>
      <c r="JI131" s="316"/>
      <c r="JJ131" s="316"/>
      <c r="JK131" s="316"/>
      <c r="JL131" s="316"/>
      <c r="JM131" s="316"/>
      <c r="JN131" s="316"/>
      <c r="JO131" s="316"/>
      <c r="JP131" s="316"/>
      <c r="JQ131" s="316"/>
      <c r="JR131" s="316"/>
      <c r="JS131" s="316"/>
      <c r="JT131" s="316"/>
      <c r="JU131" s="316"/>
      <c r="JV131" s="316"/>
      <c r="JW131" s="316"/>
      <c r="JX131" s="316"/>
      <c r="JY131" s="316"/>
      <c r="JZ131" s="316"/>
      <c r="KA131" s="316"/>
      <c r="KB131" s="316"/>
      <c r="KC131" s="316"/>
      <c r="KD131" s="316"/>
      <c r="KE131" s="316"/>
      <c r="KF131" s="316"/>
      <c r="KG131" s="316"/>
      <c r="KH131" s="316"/>
      <c r="KI131" s="316"/>
      <c r="KJ131" s="316"/>
      <c r="KK131" s="316"/>
      <c r="KL131" s="316"/>
      <c r="KM131" s="316"/>
      <c r="KN131" s="316"/>
      <c r="KO131" s="316"/>
      <c r="KP131" s="316"/>
      <c r="KQ131" s="316"/>
      <c r="KR131" s="316"/>
      <c r="KS131" s="316"/>
      <c r="KT131" s="316"/>
      <c r="KU131" s="316"/>
      <c r="KV131" s="316"/>
      <c r="KW131" s="316"/>
      <c r="KX131" s="316"/>
      <c r="KY131" s="316"/>
      <c r="KZ131" s="316"/>
      <c r="LA131" s="316"/>
      <c r="LB131" s="316"/>
      <c r="LC131" s="316"/>
      <c r="LD131" s="316"/>
      <c r="LE131" s="316"/>
      <c r="LF131" s="316"/>
      <c r="LG131" s="316"/>
      <c r="LH131" s="316"/>
      <c r="LI131" s="316"/>
    </row>
    <row r="132" spans="1:321">
      <c r="D132" s="72">
        <v>4235</v>
      </c>
      <c r="E132" s="76" t="s">
        <v>270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82">
        <v>182624.38</v>
      </c>
      <c r="DW132" s="282">
        <v>183769.76</v>
      </c>
      <c r="DX132" s="282">
        <v>182327.99</v>
      </c>
      <c r="DY132" s="282">
        <v>181004.32</v>
      </c>
      <c r="DZ132" s="310">
        <v>179538.61</v>
      </c>
      <c r="EA132" s="282">
        <v>177819.51999999999</v>
      </c>
      <c r="EB132" s="313">
        <v>176203.15</v>
      </c>
      <c r="EC132" s="313"/>
      <c r="ED132" s="313"/>
      <c r="EE132" s="313"/>
      <c r="EF132" s="313"/>
      <c r="EG132" s="313"/>
      <c r="EH132" s="316"/>
      <c r="EI132" s="316"/>
      <c r="EJ132" s="316"/>
      <c r="EK132" s="316"/>
      <c r="EL132" s="316"/>
      <c r="EM132" s="316"/>
      <c r="EN132" s="316"/>
      <c r="EO132" s="316"/>
      <c r="EP132" s="316"/>
      <c r="EQ132" s="316"/>
      <c r="ER132" s="316"/>
      <c r="ES132" s="316"/>
      <c r="ET132" s="316"/>
      <c r="EU132" s="316"/>
      <c r="EV132" s="316"/>
      <c r="EW132" s="316"/>
      <c r="EX132" s="316"/>
      <c r="EY132" s="316"/>
      <c r="EZ132" s="316"/>
      <c r="FA132" s="316"/>
      <c r="FB132" s="316"/>
      <c r="FC132" s="316"/>
      <c r="FD132" s="316"/>
      <c r="FE132" s="316"/>
      <c r="FF132" s="316"/>
      <c r="FG132" s="316"/>
      <c r="FH132" s="316"/>
      <c r="FI132" s="316"/>
      <c r="FJ132" s="316"/>
      <c r="FK132" s="316"/>
      <c r="FL132" s="369"/>
      <c r="FM132" s="316"/>
      <c r="FN132" s="316"/>
      <c r="FO132" s="316"/>
      <c r="FP132" s="316"/>
      <c r="FQ132" s="316"/>
      <c r="FR132" s="316"/>
      <c r="FS132" s="316"/>
      <c r="FT132" s="316"/>
      <c r="FU132" s="316"/>
      <c r="FV132" s="316"/>
      <c r="FW132" s="316"/>
      <c r="FX132" s="316"/>
      <c r="FY132" s="316"/>
      <c r="FZ132" s="316"/>
      <c r="GA132" s="316"/>
      <c r="GB132" s="316"/>
      <c r="GC132" s="316"/>
      <c r="GD132" s="316"/>
      <c r="GF132" s="316"/>
      <c r="GG132" s="316"/>
      <c r="GH132" s="316"/>
      <c r="GI132" s="316"/>
      <c r="GJ132" s="316"/>
      <c r="GK132" s="316"/>
      <c r="GL132" s="316"/>
      <c r="GM132" s="316"/>
      <c r="GN132" s="316"/>
      <c r="GO132" s="316"/>
      <c r="GP132" s="316"/>
      <c r="GQ132" s="316"/>
      <c r="GR132" s="316"/>
      <c r="GS132" s="316"/>
      <c r="GT132" s="316"/>
      <c r="GU132" s="316"/>
      <c r="GV132" s="316"/>
      <c r="GW132" s="316"/>
      <c r="GX132" s="316"/>
      <c r="GY132" s="316"/>
      <c r="GZ132" s="316"/>
      <c r="HA132" s="316"/>
      <c r="HB132" s="316"/>
      <c r="HC132" s="316"/>
      <c r="HD132" s="316"/>
      <c r="HE132" s="316"/>
      <c r="HF132" s="316"/>
      <c r="HG132" s="316"/>
      <c r="HH132" s="316"/>
      <c r="HI132" s="316"/>
      <c r="HJ132" s="316"/>
      <c r="HK132" s="316"/>
      <c r="HL132" s="316"/>
      <c r="HM132" s="316"/>
      <c r="HN132" s="316"/>
      <c r="HO132" s="316"/>
      <c r="HP132" s="316"/>
      <c r="HQ132" s="316"/>
      <c r="HR132" s="316"/>
      <c r="HS132" s="316"/>
      <c r="HT132" s="316"/>
      <c r="HU132" s="316"/>
      <c r="HV132" s="316"/>
      <c r="HW132" s="316"/>
      <c r="HX132" s="316"/>
      <c r="HY132" s="316"/>
      <c r="HZ132" s="316"/>
      <c r="IA132" s="316"/>
      <c r="IB132" s="316"/>
      <c r="IC132" s="316"/>
      <c r="ID132" s="316"/>
      <c r="IE132" s="316"/>
      <c r="IF132" s="316"/>
      <c r="IG132" s="316"/>
      <c r="IH132" s="316"/>
      <c r="II132" s="316"/>
      <c r="IJ132" s="316"/>
      <c r="IK132" s="316"/>
      <c r="IL132" s="316"/>
      <c r="IM132" s="316"/>
      <c r="IN132" s="316"/>
      <c r="IO132" s="316"/>
      <c r="IP132" s="316"/>
      <c r="IQ132" s="316"/>
      <c r="IR132" s="316"/>
      <c r="IS132" s="316"/>
      <c r="IT132" s="316"/>
      <c r="IU132" s="316"/>
      <c r="IV132" s="316"/>
      <c r="IW132" s="316"/>
      <c r="IX132" s="316"/>
      <c r="IY132" s="316"/>
      <c r="IZ132" s="316"/>
      <c r="JA132" s="316"/>
      <c r="JB132" s="316"/>
      <c r="JC132" s="316"/>
      <c r="JD132" s="316"/>
      <c r="JE132" s="316"/>
      <c r="JF132" s="316"/>
      <c r="JG132" s="316"/>
      <c r="JH132" s="316"/>
      <c r="JI132" s="316"/>
      <c r="JJ132" s="316"/>
      <c r="JK132" s="316"/>
      <c r="JL132" s="316"/>
      <c r="JM132" s="316"/>
      <c r="JN132" s="316"/>
      <c r="JO132" s="316"/>
      <c r="JP132" s="316"/>
      <c r="JQ132" s="316"/>
      <c r="JR132" s="316"/>
      <c r="JS132" s="316"/>
      <c r="JT132" s="316"/>
      <c r="JU132" s="316"/>
      <c r="JV132" s="316"/>
      <c r="JW132" s="316"/>
      <c r="JX132" s="316"/>
      <c r="JY132" s="316"/>
      <c r="JZ132" s="316"/>
      <c r="KA132" s="316"/>
      <c r="KB132" s="316"/>
      <c r="KC132" s="316"/>
      <c r="KD132" s="316"/>
      <c r="KE132" s="316"/>
      <c r="KF132" s="316"/>
      <c r="KG132" s="316"/>
      <c r="KH132" s="316"/>
      <c r="KI132" s="316"/>
      <c r="KJ132" s="316"/>
      <c r="KK132" s="316"/>
      <c r="KL132" s="316"/>
      <c r="KM132" s="316"/>
      <c r="KN132" s="316"/>
      <c r="KO132" s="316"/>
      <c r="KP132" s="316"/>
      <c r="KQ132" s="316"/>
      <c r="KR132" s="316"/>
      <c r="KS132" s="316"/>
      <c r="KT132" s="316"/>
      <c r="KU132" s="316"/>
      <c r="KV132" s="316"/>
      <c r="KW132" s="316"/>
      <c r="KX132" s="316"/>
      <c r="KY132" s="316"/>
      <c r="KZ132" s="316"/>
      <c r="LA132" s="316"/>
      <c r="LB132" s="316"/>
      <c r="LC132" s="316"/>
      <c r="LD132" s="316"/>
      <c r="LE132" s="316"/>
      <c r="LF132" s="316"/>
      <c r="LG132" s="316"/>
      <c r="LH132" s="316"/>
      <c r="LI132" s="316"/>
    </row>
    <row r="133" spans="1:321">
      <c r="D133" s="72">
        <v>4236</v>
      </c>
      <c r="E133" s="76" t="s">
        <v>272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82">
        <v>769418.02</v>
      </c>
      <c r="DW133" s="282">
        <v>831563.57</v>
      </c>
      <c r="DX133" s="282">
        <v>783624.27</v>
      </c>
      <c r="DY133" s="282">
        <v>819805.42</v>
      </c>
      <c r="DZ133" s="310">
        <v>801750.56</v>
      </c>
      <c r="EA133" s="282">
        <v>799845.83</v>
      </c>
      <c r="EB133" s="313">
        <v>815810.71</v>
      </c>
      <c r="EC133" s="313"/>
      <c r="ED133" s="313"/>
      <c r="EE133" s="313"/>
      <c r="EF133" s="313"/>
      <c r="EG133" s="313"/>
      <c r="EH133" s="316"/>
      <c r="EI133" s="316"/>
      <c r="EJ133" s="316"/>
      <c r="EK133" s="316"/>
      <c r="EL133" s="316"/>
      <c r="EM133" s="316"/>
      <c r="EN133" s="316"/>
      <c r="EO133" s="316"/>
      <c r="EP133" s="316"/>
      <c r="EQ133" s="316"/>
      <c r="ER133" s="316"/>
      <c r="ES133" s="316"/>
      <c r="ET133" s="316"/>
      <c r="EU133" s="316"/>
      <c r="EV133" s="316"/>
      <c r="EW133" s="316"/>
      <c r="EX133" s="316"/>
      <c r="EY133" s="316"/>
      <c r="EZ133" s="316"/>
      <c r="FA133" s="316"/>
      <c r="FB133" s="316"/>
      <c r="FC133" s="316"/>
      <c r="FD133" s="316"/>
      <c r="FE133" s="316"/>
      <c r="FF133" s="316"/>
      <c r="FG133" s="316"/>
      <c r="FH133" s="316"/>
      <c r="FI133" s="316"/>
      <c r="FJ133" s="316"/>
      <c r="FK133" s="316"/>
      <c r="FL133" s="369"/>
      <c r="FM133" s="316"/>
      <c r="FN133" s="316"/>
      <c r="FO133" s="316"/>
      <c r="FP133" s="316"/>
      <c r="FQ133" s="316"/>
      <c r="FR133" s="316"/>
      <c r="FS133" s="316"/>
      <c r="FT133" s="316"/>
      <c r="FU133" s="316"/>
      <c r="FV133" s="316"/>
      <c r="FW133" s="316"/>
      <c r="FX133" s="316"/>
      <c r="FY133" s="316"/>
      <c r="FZ133" s="316"/>
      <c r="GA133" s="316"/>
      <c r="GB133" s="316"/>
      <c r="GC133" s="316"/>
      <c r="GD133" s="316"/>
      <c r="GF133" s="316"/>
      <c r="GG133" s="316"/>
      <c r="GH133" s="316"/>
      <c r="GI133" s="316"/>
      <c r="GJ133" s="316"/>
      <c r="GK133" s="316"/>
      <c r="GL133" s="316"/>
      <c r="GM133" s="316"/>
      <c r="GN133" s="316"/>
      <c r="GO133" s="316"/>
      <c r="GP133" s="316"/>
      <c r="GQ133" s="316"/>
      <c r="GR133" s="316"/>
      <c r="GS133" s="316"/>
      <c r="GT133" s="316"/>
      <c r="GU133" s="316"/>
      <c r="GV133" s="316"/>
      <c r="GW133" s="316"/>
      <c r="GX133" s="316"/>
      <c r="GY133" s="316"/>
      <c r="GZ133" s="316"/>
      <c r="HA133" s="316"/>
      <c r="HB133" s="316"/>
      <c r="HC133" s="316"/>
      <c r="HD133" s="316"/>
      <c r="HE133" s="316"/>
      <c r="HF133" s="316"/>
      <c r="HG133" s="316"/>
      <c r="HH133" s="316"/>
      <c r="HI133" s="316"/>
      <c r="HJ133" s="316"/>
      <c r="HK133" s="316"/>
      <c r="HL133" s="316"/>
      <c r="HM133" s="316"/>
      <c r="HN133" s="316"/>
      <c r="HO133" s="316"/>
      <c r="HP133" s="316"/>
      <c r="HQ133" s="316"/>
      <c r="HR133" s="316"/>
      <c r="HS133" s="316"/>
      <c r="HT133" s="316"/>
      <c r="HU133" s="316"/>
      <c r="HV133" s="316"/>
      <c r="HW133" s="316"/>
      <c r="HX133" s="316"/>
      <c r="HY133" s="316"/>
      <c r="HZ133" s="316"/>
      <c r="IA133" s="316"/>
      <c r="IB133" s="316"/>
      <c r="IC133" s="316"/>
      <c r="ID133" s="316"/>
      <c r="IE133" s="316"/>
      <c r="IF133" s="316"/>
      <c r="IG133" s="316"/>
      <c r="IH133" s="316"/>
      <c r="II133" s="316"/>
      <c r="IJ133" s="316"/>
      <c r="IK133" s="316"/>
      <c r="IL133" s="316"/>
      <c r="IM133" s="316"/>
      <c r="IN133" s="316"/>
      <c r="IO133" s="316"/>
      <c r="IP133" s="316"/>
      <c r="IQ133" s="316"/>
      <c r="IR133" s="316"/>
      <c r="IS133" s="316"/>
      <c r="IT133" s="316"/>
      <c r="IU133" s="316"/>
      <c r="IV133" s="316"/>
      <c r="IW133" s="316"/>
      <c r="IX133" s="316"/>
      <c r="IY133" s="316"/>
      <c r="IZ133" s="316"/>
      <c r="JA133" s="316"/>
      <c r="JB133" s="316"/>
      <c r="JC133" s="316"/>
      <c r="JD133" s="316"/>
      <c r="JE133" s="316"/>
      <c r="JF133" s="316"/>
      <c r="JG133" s="316"/>
      <c r="JH133" s="316"/>
      <c r="JI133" s="316"/>
      <c r="JJ133" s="316"/>
      <c r="JK133" s="316"/>
      <c r="JL133" s="316"/>
      <c r="JM133" s="316"/>
      <c r="JN133" s="316"/>
      <c r="JO133" s="316"/>
      <c r="JP133" s="316"/>
      <c r="JQ133" s="316"/>
      <c r="JR133" s="316"/>
      <c r="JS133" s="316"/>
      <c r="JT133" s="316"/>
      <c r="JU133" s="316"/>
      <c r="JV133" s="316"/>
      <c r="JW133" s="316"/>
      <c r="JX133" s="316"/>
      <c r="JY133" s="316"/>
      <c r="JZ133" s="316"/>
      <c r="KA133" s="316"/>
      <c r="KB133" s="316"/>
      <c r="KC133" s="316"/>
      <c r="KD133" s="316"/>
      <c r="KE133" s="316"/>
      <c r="KF133" s="316"/>
      <c r="KG133" s="316"/>
      <c r="KH133" s="316"/>
      <c r="KI133" s="316"/>
      <c r="KJ133" s="316"/>
      <c r="KK133" s="316"/>
      <c r="KL133" s="316"/>
      <c r="KM133" s="316"/>
      <c r="KN133" s="316"/>
      <c r="KO133" s="316"/>
      <c r="KP133" s="316"/>
      <c r="KQ133" s="316"/>
      <c r="KR133" s="316"/>
      <c r="KS133" s="316"/>
      <c r="KT133" s="316"/>
      <c r="KU133" s="316"/>
      <c r="KV133" s="316"/>
      <c r="KW133" s="316"/>
      <c r="KX133" s="316"/>
      <c r="KY133" s="316"/>
      <c r="KZ133" s="316"/>
      <c r="LA133" s="316"/>
      <c r="LB133" s="316"/>
      <c r="LC133" s="316"/>
      <c r="LD133" s="316"/>
      <c r="LE133" s="316"/>
      <c r="LF133" s="316"/>
      <c r="LG133" s="316"/>
      <c r="LH133" s="316"/>
      <c r="LI133" s="316"/>
    </row>
    <row r="134" spans="1:321" ht="30">
      <c r="D134" s="72">
        <v>4237</v>
      </c>
      <c r="E134" s="76" t="s">
        <v>274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82">
        <v>0</v>
      </c>
      <c r="DW134" s="282">
        <v>0</v>
      </c>
      <c r="DX134" s="282">
        <v>0</v>
      </c>
      <c r="DY134" s="282">
        <v>0</v>
      </c>
      <c r="DZ134" s="310"/>
      <c r="EB134" s="313"/>
      <c r="EC134" s="313"/>
      <c r="ED134" s="313"/>
      <c r="EE134" s="313"/>
      <c r="EF134" s="313"/>
      <c r="EG134" s="313"/>
      <c r="ET134" s="316"/>
      <c r="EU134" s="316"/>
      <c r="EV134" s="316"/>
      <c r="EW134" s="316"/>
      <c r="EX134" s="316"/>
      <c r="EY134" s="316"/>
      <c r="EZ134" s="316"/>
      <c r="FA134" s="316"/>
      <c r="FB134" s="316"/>
      <c r="FC134" s="316"/>
      <c r="FD134" s="316"/>
      <c r="FE134" s="316"/>
      <c r="FF134" s="316"/>
      <c r="FG134" s="316"/>
      <c r="FH134" s="316"/>
      <c r="FI134" s="316"/>
      <c r="FJ134" s="316"/>
      <c r="FK134" s="316"/>
      <c r="FL134" s="369"/>
      <c r="FM134" s="316"/>
      <c r="FN134" s="316"/>
      <c r="FO134" s="316"/>
      <c r="FP134" s="316"/>
      <c r="FQ134" s="316"/>
      <c r="FR134" s="316"/>
      <c r="FS134" s="316"/>
      <c r="FT134" s="316"/>
      <c r="FU134" s="316"/>
      <c r="FV134" s="316"/>
      <c r="FW134" s="316"/>
      <c r="FX134" s="316"/>
      <c r="FY134" s="316"/>
      <c r="FZ134" s="316"/>
      <c r="GA134" s="316"/>
      <c r="GB134" s="316"/>
      <c r="GC134" s="316"/>
      <c r="GD134" s="316"/>
      <c r="GF134" s="316"/>
      <c r="GG134" s="316"/>
      <c r="GH134" s="316"/>
      <c r="GI134" s="316"/>
      <c r="GJ134" s="316"/>
      <c r="GK134" s="316"/>
      <c r="GL134" s="316"/>
      <c r="GM134" s="316"/>
      <c r="GN134" s="316"/>
      <c r="GO134" s="316"/>
      <c r="GP134" s="316"/>
      <c r="GQ134" s="316"/>
      <c r="GR134" s="316"/>
      <c r="GS134" s="316"/>
      <c r="GT134" s="316"/>
      <c r="GU134" s="316"/>
      <c r="GV134" s="316"/>
      <c r="GW134" s="316"/>
      <c r="GX134" s="316"/>
      <c r="GY134" s="316"/>
      <c r="GZ134" s="316"/>
      <c r="HA134" s="316"/>
      <c r="HB134" s="316"/>
      <c r="HC134" s="316"/>
      <c r="HD134" s="316"/>
      <c r="HE134" s="316"/>
      <c r="HF134" s="316"/>
      <c r="HG134" s="316"/>
      <c r="HH134" s="316"/>
      <c r="HI134" s="316"/>
      <c r="HJ134" s="316"/>
      <c r="HK134" s="316"/>
      <c r="HL134" s="316"/>
      <c r="HM134" s="316"/>
      <c r="HN134" s="316"/>
      <c r="HO134" s="316"/>
      <c r="HP134" s="316"/>
      <c r="HQ134" s="316"/>
      <c r="HR134" s="316"/>
      <c r="HS134" s="316"/>
      <c r="HT134" s="316"/>
      <c r="HU134" s="316"/>
      <c r="HV134" s="316"/>
      <c r="HW134" s="316"/>
      <c r="HX134" s="316"/>
      <c r="HY134" s="316"/>
      <c r="HZ134" s="316"/>
      <c r="IA134" s="316"/>
      <c r="IB134" s="316"/>
      <c r="IC134" s="316"/>
      <c r="ID134" s="316"/>
      <c r="IE134" s="316"/>
      <c r="IF134" s="316"/>
      <c r="IG134" s="316"/>
      <c r="IH134" s="316"/>
      <c r="II134" s="316"/>
      <c r="IJ134" s="316"/>
      <c r="IK134" s="316"/>
      <c r="IL134" s="316"/>
      <c r="IM134" s="316"/>
      <c r="IN134" s="316"/>
      <c r="IO134" s="316"/>
      <c r="IP134" s="316"/>
      <c r="IQ134" s="316"/>
      <c r="IR134" s="316"/>
      <c r="IS134" s="316"/>
      <c r="IT134" s="316"/>
      <c r="IU134" s="316"/>
      <c r="IV134" s="316"/>
      <c r="IW134" s="316"/>
      <c r="IX134" s="316"/>
      <c r="IY134" s="316"/>
      <c r="IZ134" s="316"/>
      <c r="JA134" s="316"/>
      <c r="JB134" s="316"/>
      <c r="JC134" s="316"/>
      <c r="JD134" s="316"/>
      <c r="JE134" s="316"/>
      <c r="JF134" s="316"/>
      <c r="JG134" s="316"/>
      <c r="JH134" s="316"/>
      <c r="JI134" s="316"/>
      <c r="JJ134" s="316"/>
      <c r="JK134" s="316"/>
      <c r="JL134" s="316"/>
      <c r="JM134" s="316"/>
      <c r="JN134" s="316"/>
      <c r="JO134" s="316"/>
      <c r="JP134" s="316"/>
      <c r="JQ134" s="316"/>
      <c r="JR134" s="316"/>
      <c r="JS134" s="316"/>
      <c r="JT134" s="316"/>
      <c r="JU134" s="316"/>
      <c r="JV134" s="316"/>
      <c r="JW134" s="316"/>
      <c r="JX134" s="316"/>
      <c r="JY134" s="316"/>
      <c r="JZ134" s="316"/>
      <c r="KA134" s="316"/>
      <c r="KB134" s="316"/>
      <c r="KC134" s="316"/>
      <c r="KD134" s="316"/>
      <c r="KE134" s="316"/>
      <c r="KF134" s="316"/>
      <c r="KG134" s="316"/>
      <c r="KH134" s="316"/>
      <c r="KI134" s="316"/>
      <c r="KJ134" s="316"/>
      <c r="KK134" s="316"/>
      <c r="KL134" s="316"/>
      <c r="KM134" s="316"/>
      <c r="KN134" s="316"/>
      <c r="KO134" s="316"/>
      <c r="KP134" s="316"/>
      <c r="KQ134" s="316"/>
      <c r="KR134" s="316"/>
      <c r="KS134" s="316"/>
      <c r="KT134" s="316"/>
      <c r="KU134" s="316"/>
      <c r="KV134" s="316"/>
      <c r="KW134" s="316"/>
      <c r="KX134" s="316"/>
      <c r="KY134" s="316"/>
      <c r="KZ134" s="316"/>
      <c r="LA134" s="316"/>
      <c r="LB134" s="316"/>
      <c r="LC134" s="316"/>
      <c r="LD134" s="316"/>
      <c r="LE134" s="316"/>
      <c r="LF134" s="316"/>
      <c r="LG134" s="316"/>
      <c r="LH134" s="316"/>
      <c r="LI134" s="316"/>
    </row>
    <row r="135" spans="1:321" ht="30">
      <c r="C135" s="72">
        <v>424</v>
      </c>
      <c r="D135" s="72">
        <v>424</v>
      </c>
      <c r="E135" s="76" t="s">
        <v>276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82">
        <v>1150369.68</v>
      </c>
      <c r="DW135" s="282">
        <v>923381.67999999959</v>
      </c>
      <c r="DX135" s="282">
        <v>1480160.7099999995</v>
      </c>
      <c r="DY135" s="282">
        <v>951748.64000000013</v>
      </c>
      <c r="DZ135" s="310">
        <v>1197411.44</v>
      </c>
      <c r="EA135" s="310">
        <v>1025179.4</v>
      </c>
      <c r="EB135" s="313">
        <v>630668.05000000005</v>
      </c>
      <c r="EC135" s="320">
        <v>1198731.9099999999</v>
      </c>
      <c r="ED135" s="313">
        <v>1323846.92</v>
      </c>
      <c r="EE135" s="313">
        <v>1613956.28</v>
      </c>
      <c r="EF135" s="313">
        <v>1810820.34</v>
      </c>
      <c r="EG135" s="313">
        <v>2973474.95</v>
      </c>
      <c r="EH135" s="316">
        <v>202511.01</v>
      </c>
      <c r="EI135" s="316">
        <v>1122393.47</v>
      </c>
      <c r="EJ135" s="316">
        <v>2105961.34</v>
      </c>
      <c r="EK135" s="316">
        <v>1278855.19</v>
      </c>
      <c r="EL135" s="316">
        <v>1134813.47</v>
      </c>
      <c r="EM135" s="316">
        <v>1335830.71</v>
      </c>
      <c r="EN135" s="316">
        <v>1666149.56</v>
      </c>
      <c r="EO135" s="316">
        <v>1463570.61</v>
      </c>
      <c r="EP135" s="316">
        <v>1518302.55</v>
      </c>
      <c r="EQ135" s="316">
        <v>1424217.95</v>
      </c>
      <c r="ER135" s="316">
        <v>1512893.76</v>
      </c>
      <c r="ES135" s="316">
        <v>1723879.49</v>
      </c>
      <c r="ET135" s="316">
        <v>1365364.87</v>
      </c>
      <c r="EU135" s="316">
        <v>1602918.54</v>
      </c>
      <c r="EV135" s="316">
        <v>2368731.41</v>
      </c>
      <c r="EW135" s="316">
        <v>425632.96</v>
      </c>
      <c r="EX135" s="316">
        <v>1118465.46</v>
      </c>
      <c r="EY135" s="316">
        <v>2503607.61</v>
      </c>
      <c r="EZ135" s="316">
        <v>1103217.6599999999</v>
      </c>
      <c r="FA135" s="316">
        <v>1728889.83</v>
      </c>
      <c r="FB135" s="316">
        <v>1736713.62</v>
      </c>
      <c r="FC135" s="316">
        <v>1661059.04</v>
      </c>
      <c r="FD135" s="316">
        <v>2052677.16</v>
      </c>
      <c r="FE135" s="316">
        <v>2337551.12</v>
      </c>
      <c r="FF135" s="316">
        <v>1579079.63</v>
      </c>
      <c r="FG135" s="316">
        <v>1855950.15</v>
      </c>
      <c r="FH135" s="316">
        <v>1427147.65</v>
      </c>
      <c r="FI135" s="316">
        <v>1689956.36</v>
      </c>
      <c r="FJ135" s="316">
        <v>1914804.54</v>
      </c>
      <c r="FK135" s="316">
        <v>1732967.4</v>
      </c>
      <c r="FL135" s="368">
        <v>1746404.92</v>
      </c>
      <c r="FM135" s="316">
        <v>1448048.69</v>
      </c>
      <c r="FN135" s="316">
        <v>1671066.3</v>
      </c>
      <c r="FO135" s="316">
        <v>2220320.35</v>
      </c>
      <c r="FP135" s="316">
        <v>992005.1</v>
      </c>
      <c r="FQ135" s="316">
        <v>3421539.53</v>
      </c>
      <c r="FR135" s="316">
        <v>1621388.9</v>
      </c>
      <c r="FS135" s="316">
        <v>1831428.58</v>
      </c>
      <c r="FT135" s="316"/>
      <c r="FU135" s="316"/>
      <c r="FV135" s="316"/>
      <c r="FW135" s="316"/>
      <c r="FX135" s="316"/>
      <c r="FY135" s="316"/>
      <c r="FZ135" s="316"/>
      <c r="GA135" s="316"/>
      <c r="GB135" s="316"/>
      <c r="GC135" s="316"/>
      <c r="GD135" s="316"/>
      <c r="GF135" s="316"/>
      <c r="GG135" s="316"/>
      <c r="GH135" s="316"/>
      <c r="GI135" s="316"/>
      <c r="GJ135" s="316"/>
      <c r="GK135" s="316"/>
      <c r="GL135" s="316"/>
      <c r="GM135" s="316"/>
      <c r="GN135" s="316"/>
      <c r="GO135" s="316"/>
      <c r="GP135" s="316"/>
      <c r="GQ135" s="316"/>
      <c r="GR135" s="316"/>
      <c r="GS135" s="316"/>
      <c r="GT135" s="316"/>
      <c r="GU135" s="316"/>
      <c r="GV135" s="316"/>
      <c r="GW135" s="316"/>
      <c r="GX135" s="316"/>
      <c r="GY135" s="316"/>
      <c r="GZ135" s="316"/>
      <c r="HA135" s="316"/>
      <c r="HB135" s="316"/>
      <c r="HC135" s="316"/>
      <c r="HD135" s="316"/>
      <c r="HE135" s="316"/>
      <c r="HF135" s="316"/>
      <c r="HG135" s="316"/>
      <c r="HH135" s="316"/>
      <c r="HI135" s="316"/>
      <c r="HJ135" s="316"/>
      <c r="HK135" s="316"/>
      <c r="HL135" s="316"/>
      <c r="HM135" s="316"/>
      <c r="HN135" s="316"/>
      <c r="HO135" s="316"/>
      <c r="HP135" s="316"/>
      <c r="HQ135" s="316"/>
      <c r="HR135" s="316"/>
      <c r="HS135" s="316"/>
      <c r="HT135" s="316"/>
      <c r="HU135" s="316"/>
      <c r="HV135" s="316"/>
      <c r="HW135" s="316"/>
      <c r="HX135" s="316"/>
      <c r="HY135" s="316"/>
      <c r="HZ135" s="316"/>
      <c r="IA135" s="316"/>
      <c r="IB135" s="316"/>
      <c r="IC135" s="316"/>
      <c r="ID135" s="316"/>
      <c r="IE135" s="316"/>
      <c r="IF135" s="316"/>
      <c r="IG135" s="316"/>
      <c r="IH135" s="316"/>
      <c r="II135" s="316"/>
      <c r="IJ135" s="316"/>
      <c r="IK135" s="316"/>
      <c r="IL135" s="316"/>
      <c r="IM135" s="316"/>
      <c r="IN135" s="316"/>
      <c r="IO135" s="316"/>
      <c r="IP135" s="316"/>
      <c r="IQ135" s="316"/>
      <c r="IR135" s="316"/>
      <c r="IS135" s="316"/>
      <c r="IT135" s="316"/>
      <c r="IU135" s="316"/>
      <c r="IV135" s="316"/>
      <c r="IW135" s="316"/>
      <c r="IX135" s="316"/>
      <c r="IY135" s="316"/>
      <c r="IZ135" s="316"/>
      <c r="JA135" s="316"/>
      <c r="JB135" s="316"/>
      <c r="JC135" s="316"/>
      <c r="JD135" s="316"/>
      <c r="JE135" s="316"/>
      <c r="JF135" s="316"/>
      <c r="JG135" s="316"/>
      <c r="JH135" s="316"/>
      <c r="JI135" s="316"/>
      <c r="JJ135" s="316"/>
      <c r="JK135" s="316"/>
      <c r="JL135" s="316"/>
      <c r="JM135" s="316"/>
      <c r="JN135" s="316"/>
      <c r="JO135" s="316"/>
      <c r="JP135" s="316"/>
      <c r="JQ135" s="316"/>
      <c r="JR135" s="316"/>
      <c r="JS135" s="316"/>
      <c r="JT135" s="316"/>
      <c r="JU135" s="316"/>
      <c r="JV135" s="316"/>
      <c r="JW135" s="316"/>
      <c r="JX135" s="316"/>
      <c r="JY135" s="316"/>
      <c r="JZ135" s="316"/>
      <c r="KA135" s="316"/>
      <c r="KB135" s="316"/>
      <c r="KC135" s="316"/>
      <c r="KD135" s="316"/>
      <c r="KE135" s="316"/>
      <c r="KF135" s="316"/>
      <c r="KG135" s="316"/>
      <c r="KH135" s="316"/>
      <c r="KI135" s="316"/>
      <c r="KJ135" s="316"/>
      <c r="KK135" s="316"/>
      <c r="KL135" s="316"/>
      <c r="KM135" s="316"/>
      <c r="KN135" s="316"/>
      <c r="KO135" s="316"/>
      <c r="KP135" s="316"/>
      <c r="KQ135" s="316"/>
      <c r="KR135" s="316"/>
      <c r="KS135" s="316"/>
      <c r="KT135" s="316"/>
      <c r="KU135" s="316"/>
      <c r="KV135" s="316"/>
      <c r="KW135" s="316"/>
      <c r="KX135" s="316"/>
      <c r="KY135" s="316"/>
      <c r="KZ135" s="316"/>
      <c r="LA135" s="316"/>
      <c r="LB135" s="316"/>
      <c r="LC135" s="316"/>
      <c r="LD135" s="316"/>
      <c r="LE135" s="316"/>
      <c r="LF135" s="316"/>
      <c r="LG135" s="316"/>
      <c r="LH135" s="316"/>
      <c r="LI135" s="316"/>
    </row>
    <row r="136" spans="1:321">
      <c r="D136" s="72">
        <v>4241</v>
      </c>
      <c r="E136" s="76" t="s">
        <v>278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82">
        <v>1150369.68</v>
      </c>
      <c r="DW136" s="282">
        <v>923381.67999999959</v>
      </c>
      <c r="DX136" s="282">
        <v>1480160.7099999995</v>
      </c>
      <c r="DY136" s="282">
        <v>951748.64000000013</v>
      </c>
      <c r="DZ136" s="310">
        <v>1197411.44</v>
      </c>
      <c r="EB136" s="313"/>
      <c r="EC136" s="313"/>
      <c r="ED136" s="313"/>
      <c r="EE136" s="313"/>
      <c r="EF136" s="313"/>
      <c r="EG136" s="313"/>
      <c r="ET136" s="316"/>
      <c r="EU136" s="316"/>
      <c r="EV136" s="316"/>
      <c r="EW136" s="316"/>
      <c r="EX136" s="316"/>
      <c r="EY136" s="316"/>
      <c r="EZ136" s="316"/>
      <c r="FA136" s="316"/>
      <c r="FB136" s="316"/>
      <c r="FC136" s="316"/>
      <c r="FD136" s="316"/>
      <c r="FE136" s="316"/>
      <c r="FF136" s="316"/>
      <c r="FG136" s="316"/>
      <c r="FH136" s="316"/>
      <c r="FI136" s="316"/>
      <c r="FJ136" s="316"/>
      <c r="FK136" s="316"/>
      <c r="FL136" s="369"/>
      <c r="FM136" s="316"/>
      <c r="FN136" s="316"/>
      <c r="FO136" s="316"/>
      <c r="FP136" s="316"/>
      <c r="FQ136" s="316"/>
      <c r="FR136" s="316"/>
      <c r="FS136" s="316"/>
      <c r="FT136" s="316"/>
      <c r="FU136" s="316"/>
      <c r="FV136" s="316"/>
      <c r="FW136" s="316"/>
      <c r="FX136" s="316"/>
      <c r="FY136" s="316"/>
      <c r="FZ136" s="316"/>
      <c r="GA136" s="316"/>
      <c r="GB136" s="316"/>
      <c r="GC136" s="316"/>
      <c r="GD136" s="316"/>
      <c r="GF136" s="316"/>
      <c r="GG136" s="316"/>
      <c r="GH136" s="316"/>
      <c r="GI136" s="316"/>
      <c r="GJ136" s="316"/>
      <c r="GK136" s="316"/>
      <c r="GL136" s="316"/>
      <c r="GM136" s="316"/>
      <c r="GN136" s="316"/>
      <c r="GO136" s="316"/>
      <c r="GP136" s="316"/>
      <c r="GQ136" s="316"/>
      <c r="GR136" s="316"/>
      <c r="GS136" s="316"/>
      <c r="GT136" s="316"/>
      <c r="GU136" s="316"/>
      <c r="GV136" s="316"/>
      <c r="GW136" s="316"/>
      <c r="GX136" s="316"/>
      <c r="GY136" s="316"/>
      <c r="GZ136" s="316"/>
      <c r="HA136" s="316"/>
      <c r="HB136" s="316"/>
      <c r="HC136" s="316"/>
      <c r="HD136" s="316"/>
      <c r="HE136" s="316"/>
      <c r="HF136" s="316"/>
      <c r="HG136" s="316"/>
      <c r="HH136" s="316"/>
      <c r="HI136" s="316"/>
      <c r="HJ136" s="316"/>
      <c r="HK136" s="316"/>
      <c r="HL136" s="316"/>
      <c r="HM136" s="316"/>
      <c r="HN136" s="316"/>
      <c r="HO136" s="316"/>
      <c r="HP136" s="316"/>
      <c r="HQ136" s="316"/>
      <c r="HR136" s="316"/>
      <c r="HS136" s="316"/>
      <c r="HT136" s="316"/>
      <c r="HU136" s="316"/>
      <c r="HV136" s="316"/>
      <c r="HW136" s="316"/>
      <c r="HX136" s="316"/>
      <c r="HY136" s="316"/>
      <c r="HZ136" s="316"/>
      <c r="IA136" s="316"/>
      <c r="IB136" s="316"/>
      <c r="IC136" s="316"/>
      <c r="ID136" s="316"/>
      <c r="IE136" s="316"/>
      <c r="IF136" s="316"/>
      <c r="IG136" s="316"/>
      <c r="IH136" s="316"/>
      <c r="II136" s="316"/>
      <c r="IJ136" s="316"/>
      <c r="IK136" s="316"/>
      <c r="IL136" s="316"/>
      <c r="IM136" s="316"/>
      <c r="IN136" s="316"/>
      <c r="IO136" s="316"/>
      <c r="IP136" s="316"/>
      <c r="IQ136" s="316"/>
      <c r="IR136" s="316"/>
      <c r="IS136" s="316"/>
      <c r="IT136" s="316"/>
      <c r="IU136" s="316"/>
      <c r="IV136" s="316"/>
      <c r="IW136" s="316"/>
      <c r="IX136" s="316"/>
      <c r="IY136" s="316"/>
      <c r="IZ136" s="316"/>
      <c r="JA136" s="316"/>
      <c r="JB136" s="316"/>
      <c r="JC136" s="316"/>
      <c r="JD136" s="316"/>
      <c r="JE136" s="316"/>
      <c r="JF136" s="316"/>
      <c r="JG136" s="316"/>
      <c r="JH136" s="316"/>
      <c r="JI136" s="316"/>
      <c r="JJ136" s="316"/>
      <c r="JK136" s="316"/>
      <c r="JL136" s="316"/>
      <c r="JM136" s="316"/>
      <c r="JN136" s="316"/>
      <c r="JO136" s="316"/>
      <c r="JP136" s="316"/>
      <c r="JQ136" s="316"/>
      <c r="JR136" s="316"/>
      <c r="JS136" s="316"/>
      <c r="JT136" s="316"/>
      <c r="JU136" s="316"/>
      <c r="JV136" s="316"/>
      <c r="JW136" s="316"/>
      <c r="JX136" s="316"/>
      <c r="JY136" s="316"/>
      <c r="JZ136" s="316"/>
      <c r="KA136" s="316"/>
      <c r="KB136" s="316"/>
      <c r="KC136" s="316"/>
      <c r="KD136" s="316"/>
      <c r="KE136" s="316"/>
      <c r="KF136" s="316"/>
      <c r="KG136" s="316"/>
      <c r="KH136" s="316"/>
      <c r="KI136" s="316"/>
      <c r="KJ136" s="316"/>
      <c r="KK136" s="316"/>
      <c r="KL136" s="316"/>
      <c r="KM136" s="316"/>
      <c r="KN136" s="316"/>
      <c r="KO136" s="316"/>
      <c r="KP136" s="316"/>
      <c r="KQ136" s="316"/>
      <c r="KR136" s="316"/>
      <c r="KS136" s="316"/>
      <c r="KT136" s="316"/>
      <c r="KU136" s="316"/>
      <c r="KV136" s="316"/>
      <c r="KW136" s="316"/>
      <c r="KX136" s="316"/>
      <c r="KY136" s="316"/>
      <c r="KZ136" s="316"/>
      <c r="LA136" s="316"/>
      <c r="LB136" s="316"/>
      <c r="LC136" s="316"/>
      <c r="LD136" s="316"/>
      <c r="LE136" s="316"/>
      <c r="LF136" s="316"/>
      <c r="LG136" s="316"/>
      <c r="LH136" s="316"/>
      <c r="LI136" s="316"/>
    </row>
    <row r="137" spans="1:321" ht="30">
      <c r="C137" s="72">
        <v>425</v>
      </c>
      <c r="D137" s="72">
        <v>425</v>
      </c>
      <c r="E137" s="76" t="s">
        <v>280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82">
        <v>652321.29999999981</v>
      </c>
      <c r="DW137" s="282">
        <v>711488.03</v>
      </c>
      <c r="DX137" s="282">
        <v>727068.71999999986</v>
      </c>
      <c r="DY137" s="282">
        <v>744546.84000000008</v>
      </c>
      <c r="DZ137" s="310">
        <v>845214.7</v>
      </c>
      <c r="EA137" s="310">
        <v>704498.55</v>
      </c>
      <c r="EB137" s="313">
        <v>527845.81999999995</v>
      </c>
      <c r="EC137" s="320">
        <v>606574.91</v>
      </c>
      <c r="ED137" s="313">
        <v>1032313.21</v>
      </c>
      <c r="EE137" s="313">
        <v>702384.14</v>
      </c>
      <c r="EF137" s="313">
        <v>706462.4</v>
      </c>
      <c r="EG137" s="313">
        <v>3305498.13</v>
      </c>
      <c r="EH137" s="316">
        <v>266542</v>
      </c>
      <c r="EI137" s="316">
        <v>813711.97</v>
      </c>
      <c r="EJ137" s="316">
        <v>753027.44</v>
      </c>
      <c r="EK137" s="316">
        <v>524268.09</v>
      </c>
      <c r="EL137" s="316">
        <v>1044437.47</v>
      </c>
      <c r="EM137" s="316">
        <v>791930.72</v>
      </c>
      <c r="EN137" s="316">
        <v>567515.49</v>
      </c>
      <c r="EO137" s="316">
        <v>700345.86</v>
      </c>
      <c r="EP137" s="316">
        <v>933405.66</v>
      </c>
      <c r="EQ137" s="316">
        <v>704680.49</v>
      </c>
      <c r="ER137" s="316">
        <v>758794.16</v>
      </c>
      <c r="ES137" s="316">
        <v>765627.44</v>
      </c>
      <c r="ET137" s="316">
        <v>735682.19</v>
      </c>
      <c r="EU137" s="316">
        <v>711043.97</v>
      </c>
      <c r="EV137" s="316">
        <v>763993.21</v>
      </c>
      <c r="EW137" s="316">
        <v>523366.82</v>
      </c>
      <c r="EX137" s="316">
        <v>710595.63</v>
      </c>
      <c r="EY137" s="316">
        <v>865086.19</v>
      </c>
      <c r="EZ137" s="316">
        <v>905597.97</v>
      </c>
      <c r="FA137" s="316">
        <v>3554670.62</v>
      </c>
      <c r="FB137" s="316">
        <v>1229369.33</v>
      </c>
      <c r="FC137" s="316">
        <v>891958.79</v>
      </c>
      <c r="FD137" s="316">
        <v>1174417.8</v>
      </c>
      <c r="FE137" s="316">
        <v>1173117.46</v>
      </c>
      <c r="FF137" s="316">
        <v>492655.92</v>
      </c>
      <c r="FG137" s="316">
        <v>1081000.8899999999</v>
      </c>
      <c r="FH137" s="316">
        <v>1075486.77</v>
      </c>
      <c r="FI137" s="316">
        <v>779978.55</v>
      </c>
      <c r="FJ137" s="316">
        <v>905277.52</v>
      </c>
      <c r="FK137" s="316">
        <v>909731.61</v>
      </c>
      <c r="FL137" s="368">
        <v>1039591.19</v>
      </c>
      <c r="FM137" s="316">
        <v>741808.15</v>
      </c>
      <c r="FN137" s="316">
        <v>1105589.55</v>
      </c>
      <c r="FO137" s="316">
        <v>969966.85</v>
      </c>
      <c r="FP137" s="316">
        <v>754479.33</v>
      </c>
      <c r="FQ137" s="316">
        <v>1667870.26</v>
      </c>
      <c r="FR137" s="316">
        <v>745429.25</v>
      </c>
      <c r="FS137" s="316">
        <v>838710.44</v>
      </c>
      <c r="FT137" s="316"/>
      <c r="FU137" s="316"/>
      <c r="FV137" s="316"/>
      <c r="FW137" s="316"/>
      <c r="FX137" s="316"/>
      <c r="FY137" s="316"/>
      <c r="FZ137" s="316"/>
      <c r="GA137" s="316"/>
      <c r="GB137" s="316"/>
      <c r="GC137" s="316"/>
      <c r="GD137" s="316"/>
      <c r="GF137" s="316"/>
      <c r="GG137" s="316"/>
      <c r="GH137" s="316"/>
      <c r="GI137" s="316"/>
      <c r="GJ137" s="316"/>
      <c r="GK137" s="316"/>
      <c r="GL137" s="316"/>
      <c r="GM137" s="316"/>
      <c r="GN137" s="316"/>
      <c r="GO137" s="316"/>
      <c r="GP137" s="316"/>
      <c r="GQ137" s="316"/>
      <c r="GR137" s="316"/>
      <c r="GS137" s="316"/>
      <c r="GT137" s="316"/>
      <c r="GU137" s="316"/>
      <c r="GV137" s="316"/>
      <c r="GW137" s="316"/>
      <c r="GX137" s="316"/>
      <c r="GY137" s="316"/>
      <c r="GZ137" s="316"/>
      <c r="HA137" s="316"/>
      <c r="HB137" s="316"/>
      <c r="HC137" s="316"/>
      <c r="HD137" s="316"/>
      <c r="HE137" s="316"/>
      <c r="HF137" s="316"/>
      <c r="HG137" s="316"/>
      <c r="HH137" s="316"/>
      <c r="HI137" s="316"/>
      <c r="HJ137" s="316"/>
      <c r="HK137" s="316"/>
      <c r="HL137" s="316"/>
      <c r="HM137" s="316"/>
      <c r="HN137" s="316"/>
      <c r="HO137" s="316"/>
      <c r="HP137" s="316"/>
      <c r="HQ137" s="316"/>
      <c r="HR137" s="316"/>
      <c r="HS137" s="316"/>
      <c r="HT137" s="316"/>
      <c r="HU137" s="316"/>
      <c r="HV137" s="316"/>
      <c r="HW137" s="316"/>
      <c r="HX137" s="316"/>
      <c r="HY137" s="316"/>
      <c r="HZ137" s="316"/>
      <c r="IA137" s="316"/>
      <c r="IB137" s="316"/>
      <c r="IC137" s="316"/>
      <c r="ID137" s="316"/>
      <c r="IE137" s="316"/>
      <c r="IF137" s="316"/>
      <c r="IG137" s="316"/>
      <c r="IH137" s="316"/>
      <c r="II137" s="316"/>
      <c r="IJ137" s="316"/>
      <c r="IK137" s="316"/>
      <c r="IL137" s="316"/>
      <c r="IM137" s="316"/>
      <c r="IN137" s="316"/>
      <c r="IO137" s="316"/>
      <c r="IP137" s="316"/>
      <c r="IQ137" s="316"/>
      <c r="IR137" s="316"/>
      <c r="IS137" s="316"/>
      <c r="IT137" s="316"/>
      <c r="IU137" s="316"/>
      <c r="IV137" s="316"/>
      <c r="IW137" s="316"/>
      <c r="IX137" s="316"/>
      <c r="IY137" s="316"/>
      <c r="IZ137" s="316"/>
      <c r="JA137" s="316"/>
      <c r="JB137" s="316"/>
      <c r="JC137" s="316"/>
      <c r="JD137" s="316"/>
      <c r="JE137" s="316"/>
      <c r="JF137" s="316"/>
      <c r="JG137" s="316"/>
      <c r="JH137" s="316"/>
      <c r="JI137" s="316"/>
      <c r="JJ137" s="316"/>
      <c r="JK137" s="316"/>
      <c r="JL137" s="316"/>
      <c r="JM137" s="316"/>
      <c r="JN137" s="316"/>
      <c r="JO137" s="316"/>
      <c r="JP137" s="316"/>
      <c r="JQ137" s="316"/>
      <c r="JR137" s="316"/>
      <c r="JS137" s="316"/>
      <c r="JT137" s="316"/>
      <c r="JU137" s="316"/>
      <c r="JV137" s="316"/>
      <c r="JW137" s="316"/>
      <c r="JX137" s="316"/>
      <c r="JY137" s="316"/>
      <c r="JZ137" s="316"/>
      <c r="KA137" s="316"/>
      <c r="KB137" s="316"/>
      <c r="KC137" s="316"/>
      <c r="KD137" s="316"/>
      <c r="KE137" s="316"/>
      <c r="KF137" s="316"/>
      <c r="KG137" s="316"/>
      <c r="KH137" s="316"/>
      <c r="KI137" s="316"/>
      <c r="KJ137" s="316"/>
      <c r="KK137" s="316"/>
      <c r="KL137" s="316"/>
      <c r="KM137" s="316"/>
      <c r="KN137" s="316"/>
      <c r="KO137" s="316"/>
      <c r="KP137" s="316"/>
      <c r="KQ137" s="316"/>
      <c r="KR137" s="316"/>
      <c r="KS137" s="316"/>
      <c r="KT137" s="316"/>
      <c r="KU137" s="316"/>
      <c r="KV137" s="316"/>
      <c r="KW137" s="316"/>
      <c r="KX137" s="316"/>
      <c r="KY137" s="316"/>
      <c r="KZ137" s="316"/>
      <c r="LA137" s="316"/>
      <c r="LB137" s="316"/>
      <c r="LC137" s="316"/>
      <c r="LD137" s="316"/>
      <c r="LE137" s="316"/>
      <c r="LF137" s="316"/>
      <c r="LG137" s="316"/>
      <c r="LH137" s="316"/>
      <c r="LI137" s="316"/>
    </row>
    <row r="138" spans="1:321">
      <c r="D138" s="72">
        <v>4251</v>
      </c>
      <c r="E138" s="76" t="s">
        <v>282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82">
        <v>110019.88999999998</v>
      </c>
      <c r="DW138" s="282">
        <v>98231.099999999991</v>
      </c>
      <c r="DX138" s="282">
        <v>132908.38</v>
      </c>
      <c r="DY138" s="282">
        <v>114458.42</v>
      </c>
      <c r="DZ138" s="310">
        <v>216275.72</v>
      </c>
      <c r="EB138" s="313"/>
      <c r="EC138" s="313"/>
      <c r="ED138" s="313"/>
      <c r="EE138" s="313"/>
      <c r="EF138" s="313"/>
      <c r="EG138" s="313"/>
      <c r="EH138" s="316"/>
      <c r="EI138" s="316"/>
      <c r="EJ138" s="316"/>
      <c r="EK138" s="316"/>
      <c r="EL138" s="316"/>
      <c r="EM138" s="316"/>
      <c r="EN138" s="316"/>
      <c r="EO138" s="316"/>
      <c r="EP138" s="316"/>
      <c r="EQ138" s="316"/>
      <c r="ER138" s="316"/>
      <c r="ES138" s="316"/>
      <c r="ET138" s="316"/>
      <c r="EU138" s="316"/>
      <c r="EV138" s="316"/>
      <c r="EW138" s="316"/>
      <c r="EX138" s="316"/>
      <c r="EY138" s="316"/>
      <c r="EZ138" s="316"/>
      <c r="FA138" s="316"/>
      <c r="FB138" s="316"/>
      <c r="FC138" s="316"/>
      <c r="FD138" s="316"/>
      <c r="FE138" s="316"/>
      <c r="FF138" s="316"/>
      <c r="FG138" s="316"/>
      <c r="FH138" s="316"/>
      <c r="FI138" s="316"/>
      <c r="FJ138" s="316"/>
      <c r="FK138" s="316"/>
      <c r="FL138" s="369"/>
      <c r="FM138" s="316"/>
      <c r="FN138" s="316"/>
      <c r="FO138" s="316"/>
      <c r="FP138" s="316"/>
      <c r="FQ138" s="316"/>
      <c r="FR138" s="316"/>
      <c r="FS138" s="316"/>
      <c r="FT138" s="316"/>
      <c r="FU138" s="316"/>
      <c r="FV138" s="316"/>
      <c r="FW138" s="316"/>
      <c r="FX138" s="316"/>
      <c r="FY138" s="316"/>
      <c r="FZ138" s="316"/>
      <c r="GA138" s="316"/>
      <c r="GB138" s="316"/>
      <c r="GC138" s="316"/>
      <c r="GD138" s="316"/>
      <c r="GF138" s="316"/>
      <c r="GG138" s="316"/>
      <c r="GH138" s="316"/>
      <c r="GI138" s="316"/>
      <c r="GJ138" s="316"/>
      <c r="GK138" s="316"/>
      <c r="GL138" s="316"/>
      <c r="GM138" s="316"/>
      <c r="GN138" s="316"/>
      <c r="GO138" s="316"/>
      <c r="GP138" s="316"/>
      <c r="GQ138" s="316"/>
      <c r="GR138" s="316"/>
      <c r="GS138" s="316"/>
      <c r="GT138" s="316"/>
      <c r="GU138" s="316"/>
      <c r="GV138" s="316"/>
      <c r="GW138" s="316"/>
      <c r="GX138" s="316"/>
      <c r="GY138" s="316"/>
      <c r="GZ138" s="316"/>
      <c r="HA138" s="316"/>
      <c r="HB138" s="316"/>
      <c r="HC138" s="316"/>
      <c r="HD138" s="316"/>
      <c r="HE138" s="316"/>
      <c r="HF138" s="316"/>
      <c r="HG138" s="316"/>
      <c r="HH138" s="316"/>
      <c r="HI138" s="316"/>
      <c r="HJ138" s="316"/>
      <c r="HK138" s="316"/>
      <c r="HL138" s="316"/>
      <c r="HM138" s="316"/>
      <c r="HN138" s="316"/>
      <c r="HO138" s="316"/>
      <c r="HP138" s="316"/>
      <c r="HQ138" s="316"/>
      <c r="HR138" s="316"/>
      <c r="HS138" s="316"/>
      <c r="HT138" s="316"/>
      <c r="HU138" s="316"/>
      <c r="HV138" s="316"/>
      <c r="HW138" s="316"/>
      <c r="HX138" s="316"/>
      <c r="HY138" s="316"/>
      <c r="HZ138" s="316"/>
      <c r="IA138" s="316"/>
      <c r="IB138" s="316"/>
      <c r="IC138" s="316"/>
      <c r="ID138" s="316"/>
      <c r="IE138" s="316"/>
      <c r="IF138" s="316"/>
      <c r="IG138" s="316"/>
      <c r="IH138" s="316"/>
      <c r="II138" s="316"/>
      <c r="IJ138" s="316"/>
      <c r="IK138" s="316"/>
      <c r="IL138" s="316"/>
      <c r="IM138" s="316"/>
      <c r="IN138" s="316"/>
      <c r="IO138" s="316"/>
      <c r="IP138" s="316"/>
      <c r="IQ138" s="316"/>
      <c r="IR138" s="316"/>
      <c r="IS138" s="316"/>
      <c r="IT138" s="316"/>
      <c r="IU138" s="316"/>
      <c r="IV138" s="316"/>
      <c r="IW138" s="316"/>
      <c r="IX138" s="316"/>
      <c r="IY138" s="316"/>
      <c r="IZ138" s="316"/>
      <c r="JA138" s="316"/>
      <c r="JB138" s="316"/>
      <c r="JC138" s="316"/>
      <c r="JD138" s="316"/>
      <c r="JE138" s="316"/>
      <c r="JF138" s="316"/>
      <c r="JG138" s="316"/>
      <c r="JH138" s="316"/>
      <c r="JI138" s="316"/>
      <c r="JJ138" s="316"/>
      <c r="JK138" s="316"/>
      <c r="JL138" s="316"/>
      <c r="JM138" s="316"/>
      <c r="JN138" s="316"/>
      <c r="JO138" s="316"/>
      <c r="JP138" s="316"/>
      <c r="JQ138" s="316"/>
      <c r="JR138" s="316"/>
      <c r="JS138" s="316"/>
      <c r="JT138" s="316"/>
      <c r="JU138" s="316"/>
      <c r="JV138" s="316"/>
      <c r="JW138" s="316"/>
      <c r="JX138" s="316"/>
      <c r="JY138" s="316"/>
      <c r="JZ138" s="316"/>
      <c r="KA138" s="316"/>
      <c r="KB138" s="316"/>
      <c r="KC138" s="316"/>
      <c r="KD138" s="316"/>
      <c r="KE138" s="316"/>
      <c r="KF138" s="316"/>
      <c r="KG138" s="316"/>
      <c r="KH138" s="316"/>
      <c r="KI138" s="316"/>
      <c r="KJ138" s="316"/>
      <c r="KK138" s="316"/>
      <c r="KL138" s="316"/>
      <c r="KM138" s="316"/>
      <c r="KN138" s="316"/>
      <c r="KO138" s="316"/>
      <c r="KP138" s="316"/>
      <c r="KQ138" s="316"/>
      <c r="KR138" s="316"/>
      <c r="KS138" s="316"/>
      <c r="KT138" s="316"/>
      <c r="KU138" s="316"/>
      <c r="KV138" s="316"/>
      <c r="KW138" s="316"/>
      <c r="KX138" s="316"/>
      <c r="KY138" s="316"/>
      <c r="KZ138" s="316"/>
      <c r="LA138" s="316"/>
      <c r="LB138" s="316"/>
      <c r="LC138" s="316"/>
      <c r="LD138" s="316"/>
      <c r="LE138" s="316"/>
      <c r="LF138" s="316"/>
      <c r="LG138" s="316"/>
      <c r="LH138" s="316"/>
      <c r="LI138" s="316"/>
    </row>
    <row r="139" spans="1:321" ht="30">
      <c r="D139" s="72">
        <v>4252</v>
      </c>
      <c r="E139" s="76" t="s">
        <v>284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82">
        <v>246156.83</v>
      </c>
      <c r="DW139" s="282">
        <v>218598.25999999998</v>
      </c>
      <c r="DX139" s="282">
        <v>269256.68</v>
      </c>
      <c r="DY139" s="282">
        <v>226607.22000000003</v>
      </c>
      <c r="DZ139" s="310">
        <v>277262.96000000002</v>
      </c>
      <c r="EB139" s="313"/>
      <c r="EC139" s="313"/>
      <c r="ED139" s="313"/>
      <c r="EE139" s="313"/>
      <c r="EF139" s="313"/>
      <c r="EG139" s="313"/>
      <c r="EH139" s="316"/>
      <c r="EI139" s="316"/>
      <c r="EJ139" s="316"/>
      <c r="EK139" s="316"/>
      <c r="EL139" s="316"/>
      <c r="EM139" s="316"/>
      <c r="EN139" s="316"/>
      <c r="EO139" s="316"/>
      <c r="EP139" s="316"/>
      <c r="EQ139" s="316"/>
      <c r="ER139" s="316"/>
      <c r="ES139" s="316"/>
      <c r="ET139" s="316"/>
      <c r="EU139" s="316"/>
      <c r="EV139" s="316"/>
      <c r="EW139" s="316"/>
      <c r="EX139" s="316"/>
      <c r="EY139" s="316"/>
      <c r="EZ139" s="316"/>
      <c r="FA139" s="316"/>
      <c r="FB139" s="316"/>
      <c r="FC139" s="316"/>
      <c r="FD139" s="316"/>
      <c r="FE139" s="316"/>
      <c r="FF139" s="316"/>
      <c r="FG139" s="316"/>
      <c r="FH139" s="316"/>
      <c r="FI139" s="316"/>
      <c r="FJ139" s="316"/>
      <c r="FK139" s="316"/>
      <c r="FL139" s="369"/>
      <c r="FM139" s="316"/>
      <c r="FN139" s="316"/>
      <c r="FO139" s="316"/>
      <c r="FP139" s="316"/>
      <c r="FQ139" s="316"/>
      <c r="FR139" s="316"/>
      <c r="FS139" s="316"/>
      <c r="FT139" s="316"/>
      <c r="FU139" s="316"/>
      <c r="FV139" s="316"/>
      <c r="FW139" s="316"/>
      <c r="FX139" s="316"/>
      <c r="FY139" s="316"/>
      <c r="FZ139" s="316"/>
      <c r="GA139" s="316"/>
      <c r="GB139" s="316"/>
      <c r="GC139" s="316"/>
      <c r="GD139" s="316"/>
      <c r="GF139" s="316"/>
      <c r="GG139" s="316"/>
      <c r="GH139" s="316"/>
      <c r="GI139" s="316"/>
      <c r="GJ139" s="316"/>
      <c r="GK139" s="316"/>
      <c r="GL139" s="316"/>
      <c r="GM139" s="316"/>
      <c r="GN139" s="316"/>
      <c r="GO139" s="316"/>
      <c r="GP139" s="316"/>
      <c r="GQ139" s="316"/>
      <c r="GR139" s="316"/>
      <c r="GS139" s="316"/>
      <c r="GT139" s="316"/>
      <c r="GU139" s="316"/>
      <c r="GV139" s="316"/>
      <c r="GW139" s="316"/>
      <c r="GX139" s="316"/>
      <c r="GY139" s="316"/>
      <c r="GZ139" s="316"/>
      <c r="HA139" s="316"/>
      <c r="HB139" s="316"/>
      <c r="HC139" s="316"/>
      <c r="HD139" s="316"/>
      <c r="HE139" s="316"/>
      <c r="HF139" s="316"/>
      <c r="HG139" s="316"/>
      <c r="HH139" s="316"/>
      <c r="HI139" s="316"/>
      <c r="HJ139" s="316"/>
      <c r="HK139" s="316"/>
      <c r="HL139" s="316"/>
      <c r="HM139" s="316"/>
      <c r="HN139" s="316"/>
      <c r="HO139" s="316"/>
      <c r="HP139" s="316"/>
      <c r="HQ139" s="316"/>
      <c r="HR139" s="316"/>
      <c r="HS139" s="316"/>
      <c r="HT139" s="316"/>
      <c r="HU139" s="316"/>
      <c r="HV139" s="316"/>
      <c r="HW139" s="316"/>
      <c r="HX139" s="316"/>
      <c r="HY139" s="316"/>
      <c r="HZ139" s="316"/>
      <c r="IA139" s="316"/>
      <c r="IB139" s="316"/>
      <c r="IC139" s="316"/>
      <c r="ID139" s="316"/>
      <c r="IE139" s="316"/>
      <c r="IF139" s="316"/>
      <c r="IG139" s="316"/>
      <c r="IH139" s="316"/>
      <c r="II139" s="316"/>
      <c r="IJ139" s="316"/>
      <c r="IK139" s="316"/>
      <c r="IL139" s="316"/>
      <c r="IM139" s="316"/>
      <c r="IN139" s="316"/>
      <c r="IO139" s="316"/>
      <c r="IP139" s="316"/>
      <c r="IQ139" s="316"/>
      <c r="IR139" s="316"/>
      <c r="IS139" s="316"/>
      <c r="IT139" s="316"/>
      <c r="IU139" s="316"/>
      <c r="IV139" s="316"/>
      <c r="IW139" s="316"/>
      <c r="IX139" s="316"/>
      <c r="IY139" s="316"/>
      <c r="IZ139" s="316"/>
      <c r="JA139" s="316"/>
      <c r="JB139" s="316"/>
      <c r="JC139" s="316"/>
      <c r="JD139" s="316"/>
      <c r="JE139" s="316"/>
      <c r="JF139" s="316"/>
      <c r="JG139" s="316"/>
      <c r="JH139" s="316"/>
      <c r="JI139" s="316"/>
      <c r="JJ139" s="316"/>
      <c r="JK139" s="316"/>
      <c r="JL139" s="316"/>
      <c r="JM139" s="316"/>
      <c r="JN139" s="316"/>
      <c r="JO139" s="316"/>
      <c r="JP139" s="316"/>
      <c r="JQ139" s="316"/>
      <c r="JR139" s="316"/>
      <c r="JS139" s="316"/>
      <c r="JT139" s="316"/>
      <c r="JU139" s="316"/>
      <c r="JV139" s="316"/>
      <c r="JW139" s="316"/>
      <c r="JX139" s="316"/>
      <c r="JY139" s="316"/>
      <c r="JZ139" s="316"/>
      <c r="KA139" s="316"/>
      <c r="KB139" s="316"/>
      <c r="KC139" s="316"/>
      <c r="KD139" s="316"/>
      <c r="KE139" s="316"/>
      <c r="KF139" s="316"/>
      <c r="KG139" s="316"/>
      <c r="KH139" s="316"/>
      <c r="KI139" s="316"/>
      <c r="KJ139" s="316"/>
      <c r="KK139" s="316"/>
      <c r="KL139" s="316"/>
      <c r="KM139" s="316"/>
      <c r="KN139" s="316"/>
      <c r="KO139" s="316"/>
      <c r="KP139" s="316"/>
      <c r="KQ139" s="316"/>
      <c r="KR139" s="316"/>
      <c r="KS139" s="316"/>
      <c r="KT139" s="316"/>
      <c r="KU139" s="316"/>
      <c r="KV139" s="316"/>
      <c r="KW139" s="316"/>
      <c r="KX139" s="316"/>
      <c r="KY139" s="316"/>
      <c r="KZ139" s="316"/>
      <c r="LA139" s="316"/>
      <c r="LB139" s="316"/>
      <c r="LC139" s="316"/>
      <c r="LD139" s="316"/>
      <c r="LE139" s="316"/>
      <c r="LF139" s="316"/>
      <c r="LG139" s="316"/>
      <c r="LH139" s="316"/>
      <c r="LI139" s="316"/>
    </row>
    <row r="140" spans="1:321" ht="30">
      <c r="D140" s="72">
        <v>4253</v>
      </c>
      <c r="E140" s="76" t="s">
        <v>286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82">
        <v>296144.57999999984</v>
      </c>
      <c r="DW140" s="282">
        <v>394658.67000000004</v>
      </c>
      <c r="DX140" s="282">
        <v>324903.65999999986</v>
      </c>
      <c r="DY140" s="282">
        <v>403481.20000000013</v>
      </c>
      <c r="DZ140" s="310">
        <v>351676.02</v>
      </c>
      <c r="EB140" s="313"/>
      <c r="EC140" s="313"/>
      <c r="ED140" s="313"/>
      <c r="EE140" s="313"/>
      <c r="EF140" s="313"/>
      <c r="EG140" s="313"/>
      <c r="ET140" s="316"/>
      <c r="EU140" s="316"/>
      <c r="EV140" s="316"/>
      <c r="EW140" s="316"/>
      <c r="EX140" s="316"/>
      <c r="EY140" s="316"/>
      <c r="EZ140" s="316"/>
      <c r="FA140" s="316"/>
      <c r="FB140" s="316"/>
      <c r="FC140" s="316"/>
      <c r="FD140" s="316"/>
      <c r="FE140" s="316"/>
      <c r="FF140" s="316"/>
      <c r="FG140" s="316"/>
      <c r="FH140" s="316"/>
      <c r="FI140" s="316"/>
      <c r="FJ140" s="316"/>
      <c r="FK140" s="316"/>
      <c r="FL140" s="369"/>
      <c r="FM140" s="316"/>
      <c r="FN140" s="316"/>
      <c r="FO140" s="316"/>
      <c r="FP140" s="316"/>
      <c r="FQ140" s="316"/>
      <c r="FR140" s="316"/>
      <c r="FS140" s="316"/>
      <c r="FT140" s="316"/>
      <c r="FU140" s="316"/>
      <c r="FV140" s="316"/>
      <c r="FW140" s="316"/>
      <c r="FX140" s="316"/>
      <c r="FY140" s="316"/>
      <c r="FZ140" s="316"/>
      <c r="GA140" s="316"/>
      <c r="GB140" s="316"/>
      <c r="GC140" s="316"/>
      <c r="GD140" s="316"/>
      <c r="GF140" s="316"/>
      <c r="GG140" s="316"/>
      <c r="GH140" s="316"/>
      <c r="GI140" s="316"/>
      <c r="GJ140" s="316"/>
      <c r="GK140" s="316"/>
      <c r="GL140" s="316"/>
      <c r="GM140" s="316"/>
      <c r="GN140" s="316"/>
      <c r="GO140" s="316"/>
      <c r="GP140" s="316"/>
      <c r="GQ140" s="316"/>
      <c r="GR140" s="316"/>
      <c r="GS140" s="316"/>
      <c r="GT140" s="316"/>
      <c r="GU140" s="316"/>
      <c r="GV140" s="316"/>
      <c r="GW140" s="316"/>
      <c r="GX140" s="316"/>
      <c r="GY140" s="316"/>
      <c r="GZ140" s="316"/>
      <c r="HA140" s="316"/>
      <c r="HB140" s="316"/>
      <c r="HC140" s="316"/>
      <c r="HD140" s="316"/>
      <c r="HE140" s="316"/>
      <c r="HF140" s="316"/>
      <c r="HG140" s="316"/>
      <c r="HH140" s="316"/>
      <c r="HI140" s="316"/>
      <c r="HJ140" s="316"/>
      <c r="HK140" s="316"/>
      <c r="HL140" s="316"/>
      <c r="HM140" s="316"/>
      <c r="HN140" s="316"/>
      <c r="HO140" s="316"/>
      <c r="HP140" s="316"/>
      <c r="HQ140" s="316"/>
      <c r="HR140" s="316"/>
      <c r="HS140" s="316"/>
      <c r="HT140" s="316"/>
      <c r="HU140" s="316"/>
      <c r="HV140" s="316"/>
      <c r="HW140" s="316"/>
      <c r="HX140" s="316"/>
      <c r="HY140" s="316"/>
      <c r="HZ140" s="316"/>
      <c r="IA140" s="316"/>
      <c r="IB140" s="316"/>
      <c r="IC140" s="316"/>
      <c r="ID140" s="316"/>
      <c r="IE140" s="316"/>
      <c r="IF140" s="316"/>
      <c r="IG140" s="316"/>
      <c r="IH140" s="316"/>
      <c r="II140" s="316"/>
      <c r="IJ140" s="316"/>
      <c r="IK140" s="316"/>
      <c r="IL140" s="316"/>
      <c r="IM140" s="316"/>
      <c r="IN140" s="316"/>
      <c r="IO140" s="316"/>
      <c r="IP140" s="316"/>
      <c r="IQ140" s="316"/>
      <c r="IR140" s="316"/>
      <c r="IS140" s="316"/>
      <c r="IT140" s="316"/>
      <c r="IU140" s="316"/>
      <c r="IV140" s="316"/>
      <c r="IW140" s="316"/>
      <c r="IX140" s="316"/>
      <c r="IY140" s="316"/>
      <c r="IZ140" s="316"/>
      <c r="JA140" s="316"/>
      <c r="JB140" s="316"/>
      <c r="JC140" s="316"/>
      <c r="JD140" s="316"/>
      <c r="JE140" s="316"/>
      <c r="JF140" s="316"/>
      <c r="JG140" s="316"/>
      <c r="JH140" s="316"/>
      <c r="JI140" s="316"/>
      <c r="JJ140" s="316"/>
      <c r="JK140" s="316"/>
      <c r="JL140" s="316"/>
      <c r="JM140" s="316"/>
      <c r="JN140" s="316"/>
      <c r="JO140" s="316"/>
      <c r="JP140" s="316"/>
      <c r="JQ140" s="316"/>
      <c r="JR140" s="316"/>
      <c r="JS140" s="316"/>
      <c r="JT140" s="316"/>
      <c r="JU140" s="316"/>
      <c r="JV140" s="316"/>
      <c r="JW140" s="316"/>
      <c r="JX140" s="316"/>
      <c r="JY140" s="316"/>
      <c r="JZ140" s="316"/>
      <c r="KA140" s="316"/>
      <c r="KB140" s="316"/>
      <c r="KC140" s="316"/>
      <c r="KD140" s="316"/>
      <c r="KE140" s="316"/>
      <c r="KF140" s="316"/>
      <c r="KG140" s="316"/>
      <c r="KH140" s="316"/>
      <c r="KI140" s="316"/>
      <c r="KJ140" s="316"/>
      <c r="KK140" s="316"/>
      <c r="KL140" s="316"/>
      <c r="KM140" s="316"/>
      <c r="KN140" s="316"/>
      <c r="KO140" s="316"/>
      <c r="KP140" s="316"/>
      <c r="KQ140" s="316"/>
      <c r="KR140" s="316"/>
      <c r="KS140" s="316"/>
      <c r="KT140" s="316"/>
      <c r="KU140" s="316"/>
      <c r="KV140" s="316"/>
      <c r="KW140" s="316"/>
      <c r="KX140" s="316"/>
      <c r="KY140" s="316"/>
      <c r="KZ140" s="316"/>
      <c r="LA140" s="316"/>
      <c r="LB140" s="316"/>
      <c r="LC140" s="316"/>
      <c r="LD140" s="316"/>
      <c r="LE140" s="316"/>
      <c r="LF140" s="316"/>
      <c r="LG140" s="316"/>
      <c r="LH140" s="316"/>
      <c r="LI140" s="316"/>
    </row>
    <row r="141" spans="1:321" ht="45">
      <c r="A141" s="72" t="s">
        <v>94</v>
      </c>
      <c r="B141" s="72">
        <v>43</v>
      </c>
      <c r="D141" s="72">
        <v>43</v>
      </c>
      <c r="E141" s="76" t="s">
        <v>288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82">
        <v>5182408.62</v>
      </c>
      <c r="DW141" s="282">
        <v>8548848.3000000007</v>
      </c>
      <c r="DX141" s="282">
        <v>21000988.850000013</v>
      </c>
      <c r="DY141" s="282">
        <v>15199940.680000002</v>
      </c>
      <c r="DZ141" s="310">
        <v>11045075.699999999</v>
      </c>
      <c r="EA141" s="310">
        <v>11676659.710000001</v>
      </c>
      <c r="EB141" s="313">
        <v>10057576.49</v>
      </c>
      <c r="EC141" s="320">
        <v>13191630.189999999</v>
      </c>
      <c r="ED141" s="313">
        <v>11618940.939999999</v>
      </c>
      <c r="EE141" s="313">
        <v>10639076.880000001</v>
      </c>
      <c r="EF141" s="313">
        <v>14397093.9</v>
      </c>
      <c r="EG141" s="313">
        <v>39257145.460000001</v>
      </c>
      <c r="EH141" s="316">
        <v>5367351.82</v>
      </c>
      <c r="EI141" s="316">
        <v>7878426.2999999998</v>
      </c>
      <c r="EJ141" s="316">
        <v>12624632.02</v>
      </c>
      <c r="EK141" s="316">
        <v>15717196.880000001</v>
      </c>
      <c r="EL141" s="316">
        <v>10712461.529999999</v>
      </c>
      <c r="EM141" s="316">
        <v>13589172.92</v>
      </c>
      <c r="EN141" s="316">
        <v>17165199.760000002</v>
      </c>
      <c r="EO141" s="316">
        <v>15793377.119999999</v>
      </c>
      <c r="EP141" s="316">
        <v>13743974.02</v>
      </c>
      <c r="EQ141" s="316">
        <v>13251144.24</v>
      </c>
      <c r="ER141" s="316">
        <v>11142113.050000001</v>
      </c>
      <c r="ES141" s="316">
        <v>29896675.100000001</v>
      </c>
      <c r="ET141" s="316">
        <v>11036841.98</v>
      </c>
      <c r="EU141" s="316">
        <v>13096709.15</v>
      </c>
      <c r="EV141" s="316">
        <v>16347312.470000001</v>
      </c>
      <c r="EW141" s="316">
        <v>15696656.369999999</v>
      </c>
      <c r="EX141" s="316">
        <v>13306183.48</v>
      </c>
      <c r="EY141" s="316">
        <v>17878544.43</v>
      </c>
      <c r="EZ141" s="316">
        <v>20218156.109999999</v>
      </c>
      <c r="FA141" s="316">
        <v>17179475.350000001</v>
      </c>
      <c r="FB141" s="316">
        <v>16100951.01</v>
      </c>
      <c r="FC141" s="316">
        <v>16865388.859999999</v>
      </c>
      <c r="FD141" s="316">
        <v>17575098.66</v>
      </c>
      <c r="FE141" s="316">
        <v>33425392.469999999</v>
      </c>
      <c r="FF141" s="316">
        <v>15740550.810000001</v>
      </c>
      <c r="FG141" s="316">
        <v>18630588.73</v>
      </c>
      <c r="FH141" s="316">
        <v>16694917.779999999</v>
      </c>
      <c r="FI141" s="316">
        <v>16108536.07</v>
      </c>
      <c r="FJ141" s="316">
        <v>17254969.68</v>
      </c>
      <c r="FK141" s="316">
        <v>13582344.5</v>
      </c>
      <c r="FL141" s="368">
        <v>25674739.879999999</v>
      </c>
      <c r="FM141" s="316">
        <v>14819789.789999999</v>
      </c>
      <c r="FN141" s="316">
        <v>22891347.969999999</v>
      </c>
      <c r="FO141" s="316">
        <v>17069504.329999998</v>
      </c>
      <c r="FP141" s="316">
        <v>17615895</v>
      </c>
      <c r="FQ141" s="316">
        <v>23619301.27</v>
      </c>
      <c r="FR141" s="316">
        <v>23631566.68</v>
      </c>
      <c r="FS141" s="316">
        <v>23914849.32</v>
      </c>
      <c r="FT141" s="316"/>
      <c r="FU141" s="316"/>
      <c r="FV141" s="316"/>
      <c r="FW141" s="316"/>
      <c r="FX141" s="316"/>
      <c r="FY141" s="316"/>
      <c r="FZ141" s="316"/>
      <c r="GA141" s="316"/>
      <c r="GB141" s="316"/>
      <c r="GC141" s="316"/>
      <c r="GD141" s="316"/>
      <c r="GF141" s="316"/>
      <c r="GG141" s="316"/>
      <c r="GH141" s="316"/>
      <c r="GI141" s="316"/>
      <c r="GJ141" s="316"/>
      <c r="GK141" s="316"/>
      <c r="GL141" s="316"/>
      <c r="GM141" s="316"/>
      <c r="GN141" s="316"/>
      <c r="GO141" s="316"/>
      <c r="GP141" s="316"/>
      <c r="GQ141" s="316"/>
      <c r="GR141" s="316"/>
      <c r="GS141" s="316"/>
      <c r="GT141" s="316"/>
      <c r="GU141" s="316"/>
      <c r="GV141" s="316"/>
      <c r="GW141" s="316"/>
      <c r="GX141" s="316"/>
      <c r="GY141" s="316"/>
      <c r="GZ141" s="316"/>
      <c r="HA141" s="316"/>
      <c r="HB141" s="316"/>
      <c r="HC141" s="316"/>
      <c r="HD141" s="316"/>
      <c r="HE141" s="316"/>
      <c r="HF141" s="316"/>
      <c r="HG141" s="316"/>
      <c r="HH141" s="316"/>
      <c r="HI141" s="316"/>
      <c r="HJ141" s="316"/>
      <c r="HK141" s="316"/>
      <c r="HL141" s="316"/>
      <c r="HM141" s="316"/>
      <c r="HN141" s="316"/>
      <c r="HO141" s="316"/>
      <c r="HP141" s="316"/>
      <c r="HQ141" s="316"/>
      <c r="HR141" s="316"/>
      <c r="HS141" s="316"/>
      <c r="HT141" s="316"/>
      <c r="HU141" s="316"/>
      <c r="HV141" s="316"/>
      <c r="HW141" s="316"/>
      <c r="HX141" s="316"/>
      <c r="HY141" s="316"/>
      <c r="HZ141" s="316"/>
      <c r="IA141" s="316"/>
      <c r="IB141" s="316"/>
      <c r="IC141" s="316"/>
      <c r="ID141" s="316"/>
      <c r="IE141" s="316"/>
      <c r="IF141" s="316"/>
      <c r="IG141" s="316"/>
      <c r="IH141" s="316"/>
      <c r="II141" s="316"/>
      <c r="IJ141" s="316"/>
      <c r="IK141" s="316"/>
      <c r="IL141" s="316"/>
      <c r="IM141" s="316"/>
      <c r="IN141" s="316"/>
      <c r="IO141" s="316"/>
      <c r="IP141" s="316"/>
      <c r="IQ141" s="316"/>
      <c r="IR141" s="316"/>
      <c r="IS141" s="316"/>
      <c r="IT141" s="316"/>
      <c r="IU141" s="316"/>
      <c r="IV141" s="316"/>
      <c r="IW141" s="316"/>
      <c r="IX141" s="316"/>
      <c r="IY141" s="316"/>
      <c r="IZ141" s="316"/>
      <c r="JA141" s="316"/>
      <c r="JB141" s="316"/>
      <c r="JC141" s="316"/>
      <c r="JD141" s="316"/>
      <c r="JE141" s="316"/>
      <c r="JF141" s="316"/>
      <c r="JG141" s="316"/>
      <c r="JH141" s="316"/>
      <c r="JI141" s="316"/>
      <c r="JJ141" s="316"/>
      <c r="JK141" s="316"/>
      <c r="JL141" s="316"/>
      <c r="JM141" s="316"/>
      <c r="JN141" s="316"/>
      <c r="JO141" s="316"/>
      <c r="JP141" s="316"/>
      <c r="JQ141" s="316"/>
      <c r="JR141" s="316"/>
      <c r="JS141" s="316"/>
      <c r="JT141" s="316"/>
      <c r="JU141" s="316"/>
      <c r="JV141" s="316"/>
      <c r="JW141" s="316"/>
      <c r="JX141" s="316"/>
      <c r="JY141" s="316"/>
      <c r="JZ141" s="316"/>
      <c r="KA141" s="316"/>
      <c r="KB141" s="316"/>
      <c r="KC141" s="316"/>
      <c r="KD141" s="316"/>
      <c r="KE141" s="316"/>
      <c r="KF141" s="316"/>
      <c r="KG141" s="316"/>
      <c r="KH141" s="316"/>
      <c r="KI141" s="316"/>
      <c r="KJ141" s="316"/>
      <c r="KK141" s="316"/>
      <c r="KL141" s="316"/>
      <c r="KM141" s="316"/>
      <c r="KN141" s="316"/>
      <c r="KO141" s="316"/>
      <c r="KP141" s="316"/>
      <c r="KQ141" s="316"/>
      <c r="KR141" s="316"/>
      <c r="KS141" s="316"/>
      <c r="KT141" s="316"/>
      <c r="KU141" s="316"/>
      <c r="KV141" s="316"/>
      <c r="KW141" s="316"/>
      <c r="KX141" s="316"/>
      <c r="KY141" s="316"/>
      <c r="KZ141" s="316"/>
      <c r="LA141" s="316"/>
      <c r="LB141" s="316"/>
      <c r="LC141" s="316"/>
      <c r="LD141" s="316"/>
      <c r="LE141" s="316"/>
      <c r="LF141" s="316"/>
      <c r="LG141" s="316"/>
      <c r="LH141" s="316"/>
      <c r="LI141" s="316"/>
    </row>
    <row r="142" spans="1:321" ht="45">
      <c r="A142" s="72" t="s">
        <v>94</v>
      </c>
      <c r="B142" s="72" t="s">
        <v>94</v>
      </c>
      <c r="C142" s="72">
        <v>431</v>
      </c>
      <c r="D142" s="72">
        <v>431</v>
      </c>
      <c r="E142" s="76" t="s">
        <v>288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82">
        <v>5182408.62</v>
      </c>
      <c r="DW142" s="282">
        <v>8542348.3000000007</v>
      </c>
      <c r="DX142" s="282">
        <v>20704889.629999999</v>
      </c>
      <c r="DY142" s="282">
        <v>14867940.68</v>
      </c>
      <c r="DZ142" s="310">
        <v>11045075.699999999</v>
      </c>
      <c r="EA142" s="313">
        <v>11393659.710000001</v>
      </c>
      <c r="EB142" s="313">
        <v>10057576.49</v>
      </c>
      <c r="EC142" s="320">
        <v>13191630.189999999</v>
      </c>
      <c r="ED142" s="313">
        <v>11618940.939999999</v>
      </c>
      <c r="EE142" s="313">
        <v>10639076.880000001</v>
      </c>
      <c r="EF142" s="313">
        <v>14397093.9</v>
      </c>
      <c r="EG142" s="313">
        <v>38981145.460000001</v>
      </c>
      <c r="EH142" s="316"/>
      <c r="EI142" s="316">
        <v>7878426.2999999998</v>
      </c>
      <c r="EJ142" s="316">
        <v>12624632.02</v>
      </c>
      <c r="EK142" s="316">
        <v>15248396.880000001</v>
      </c>
      <c r="EL142" s="316">
        <v>10712461.529999999</v>
      </c>
      <c r="EM142" s="316">
        <v>13530839.57</v>
      </c>
      <c r="EN142" s="316">
        <v>16956874.25</v>
      </c>
      <c r="EO142" s="316">
        <v>15251339.6</v>
      </c>
      <c r="EP142" s="316"/>
      <c r="EQ142" s="316">
        <v>13129810.890000001</v>
      </c>
      <c r="ER142" s="316">
        <v>11137560.17</v>
      </c>
      <c r="ES142" s="316"/>
      <c r="ET142" s="316">
        <v>10553508.65</v>
      </c>
      <c r="EU142" s="316">
        <v>12813375.82</v>
      </c>
      <c r="EV142" s="316">
        <v>16064062.789999999</v>
      </c>
      <c r="EW142" s="316">
        <v>15105967.18</v>
      </c>
      <c r="EX142" s="316">
        <v>13005350.15</v>
      </c>
      <c r="EY142" s="316">
        <v>17522711.100000001</v>
      </c>
      <c r="EZ142" s="316">
        <v>19249518.940000001</v>
      </c>
      <c r="FA142" s="316">
        <v>16863227.57</v>
      </c>
      <c r="FB142" s="316">
        <v>15737223.15</v>
      </c>
      <c r="FC142" s="316">
        <v>16273114.359999999</v>
      </c>
      <c r="FD142" s="316">
        <v>17323478.239999998</v>
      </c>
      <c r="FE142" s="316">
        <v>33100597.25</v>
      </c>
      <c r="FF142" s="316"/>
      <c r="FG142" s="316">
        <v>16553117.15</v>
      </c>
      <c r="FH142" s="316"/>
      <c r="FI142" s="316"/>
      <c r="FJ142" s="316"/>
      <c r="FK142" s="316"/>
      <c r="FL142" s="369"/>
      <c r="FM142" s="316"/>
      <c r="FN142" s="316"/>
      <c r="FO142" s="316"/>
      <c r="FP142" s="316"/>
      <c r="FQ142" s="316"/>
      <c r="FR142" s="316"/>
      <c r="FS142" s="316"/>
      <c r="FT142" s="316"/>
      <c r="FU142" s="316"/>
      <c r="FV142" s="316"/>
      <c r="FW142" s="316"/>
      <c r="FX142" s="316"/>
      <c r="FY142" s="316"/>
      <c r="FZ142" s="316"/>
      <c r="GA142" s="316"/>
      <c r="GB142" s="316"/>
      <c r="GC142" s="316"/>
      <c r="GD142" s="316"/>
      <c r="GF142" s="316"/>
      <c r="GG142" s="316"/>
      <c r="GH142" s="316"/>
      <c r="GI142" s="316"/>
      <c r="GJ142" s="316"/>
      <c r="GK142" s="316"/>
      <c r="GL142" s="316"/>
      <c r="GM142" s="316"/>
      <c r="GN142" s="316"/>
      <c r="GO142" s="316"/>
      <c r="GP142" s="316"/>
      <c r="GQ142" s="316"/>
      <c r="GR142" s="316"/>
      <c r="GS142" s="316"/>
      <c r="GT142" s="316"/>
      <c r="GU142" s="316"/>
      <c r="GV142" s="316"/>
      <c r="GW142" s="316"/>
      <c r="GX142" s="316"/>
      <c r="GY142" s="316"/>
      <c r="GZ142" s="316"/>
      <c r="HA142" s="316"/>
      <c r="HB142" s="316"/>
      <c r="HC142" s="316"/>
      <c r="HD142" s="316"/>
      <c r="HE142" s="316"/>
      <c r="HF142" s="316"/>
      <c r="HG142" s="316"/>
      <c r="HH142" s="316"/>
      <c r="HI142" s="316"/>
      <c r="HJ142" s="316"/>
      <c r="HK142" s="316"/>
      <c r="HL142" s="316"/>
      <c r="HM142" s="316"/>
      <c r="HN142" s="316"/>
      <c r="HO142" s="316"/>
      <c r="HP142" s="316"/>
      <c r="HQ142" s="316"/>
      <c r="HR142" s="316"/>
      <c r="HS142" s="316"/>
      <c r="HT142" s="316"/>
      <c r="HU142" s="316"/>
      <c r="HV142" s="316"/>
      <c r="HW142" s="316"/>
      <c r="HX142" s="316"/>
      <c r="HY142" s="316"/>
      <c r="HZ142" s="316"/>
      <c r="IA142" s="316"/>
      <c r="IB142" s="316"/>
      <c r="IC142" s="316"/>
      <c r="ID142" s="316"/>
      <c r="IE142" s="316"/>
      <c r="IF142" s="316"/>
      <c r="IG142" s="316"/>
      <c r="IH142" s="316"/>
      <c r="II142" s="316"/>
      <c r="IJ142" s="316"/>
      <c r="IK142" s="316"/>
      <c r="IL142" s="316"/>
      <c r="IM142" s="316"/>
      <c r="IN142" s="316"/>
      <c r="IO142" s="316"/>
      <c r="IP142" s="316"/>
      <c r="IQ142" s="316"/>
      <c r="IR142" s="316"/>
      <c r="IS142" s="316"/>
      <c r="IT142" s="316"/>
      <c r="IU142" s="316"/>
      <c r="IV142" s="316"/>
      <c r="IW142" s="316"/>
      <c r="IX142" s="316"/>
      <c r="IY142" s="316"/>
      <c r="IZ142" s="316"/>
      <c r="JA142" s="316"/>
      <c r="JB142" s="316"/>
      <c r="JC142" s="316"/>
      <c r="JD142" s="316"/>
      <c r="JE142" s="316"/>
      <c r="JF142" s="316"/>
      <c r="JG142" s="316"/>
      <c r="JH142" s="316"/>
      <c r="JI142" s="316"/>
      <c r="JJ142" s="316"/>
      <c r="JK142" s="316"/>
      <c r="JL142" s="316"/>
      <c r="JM142" s="316"/>
      <c r="JN142" s="316"/>
      <c r="JO142" s="316"/>
      <c r="JP142" s="316"/>
      <c r="JQ142" s="316"/>
      <c r="JR142" s="316"/>
      <c r="JS142" s="316"/>
      <c r="JT142" s="316"/>
      <c r="JU142" s="316"/>
      <c r="JV142" s="316"/>
      <c r="JW142" s="316"/>
      <c r="JX142" s="316"/>
      <c r="JY142" s="316"/>
      <c r="JZ142" s="316"/>
      <c r="KA142" s="316"/>
      <c r="KB142" s="316"/>
      <c r="KC142" s="316"/>
      <c r="KD142" s="316"/>
      <c r="KE142" s="316"/>
      <c r="KF142" s="316"/>
      <c r="KG142" s="316"/>
      <c r="KH142" s="316"/>
      <c r="KI142" s="316"/>
      <c r="KJ142" s="316"/>
      <c r="KK142" s="316"/>
      <c r="KL142" s="316"/>
      <c r="KM142" s="316"/>
      <c r="KN142" s="316"/>
      <c r="KO142" s="316"/>
      <c r="KP142" s="316"/>
      <c r="KQ142" s="316"/>
      <c r="KR142" s="316"/>
      <c r="KS142" s="316"/>
      <c r="KT142" s="316"/>
      <c r="KU142" s="316"/>
      <c r="KV142" s="316"/>
      <c r="KW142" s="316"/>
      <c r="KX142" s="316"/>
      <c r="KY142" s="316"/>
      <c r="KZ142" s="316"/>
      <c r="LA142" s="316"/>
      <c r="LB142" s="316"/>
      <c r="LC142" s="316"/>
      <c r="LD142" s="316"/>
      <c r="LE142" s="316"/>
      <c r="LF142" s="316"/>
      <c r="LG142" s="316"/>
      <c r="LH142" s="316"/>
      <c r="LI142" s="316"/>
    </row>
    <row r="143" spans="1:321">
      <c r="D143" s="72">
        <v>4311</v>
      </c>
      <c r="E143" s="76" t="s">
        <v>290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82">
        <v>3612271.65</v>
      </c>
      <c r="DW143" s="282">
        <v>3581008.5500000003</v>
      </c>
      <c r="DX143" s="282">
        <v>10432641.290000016</v>
      </c>
      <c r="DY143" s="282">
        <v>7162067.3800000018</v>
      </c>
      <c r="DZ143" s="310">
        <v>5662218.6100000003</v>
      </c>
      <c r="EB143" s="313"/>
      <c r="EC143" s="313"/>
      <c r="ED143" s="313"/>
      <c r="EE143" s="313"/>
      <c r="EF143" s="313"/>
      <c r="EG143" s="313"/>
      <c r="EH143" s="316"/>
      <c r="EI143" s="316"/>
      <c r="EJ143" s="316"/>
      <c r="EK143" s="316"/>
      <c r="EL143" s="316"/>
      <c r="EM143" s="316"/>
      <c r="EN143" s="316"/>
      <c r="EO143" s="316"/>
      <c r="EP143" s="316"/>
      <c r="EQ143" s="316"/>
      <c r="ER143" s="316"/>
      <c r="ES143" s="316"/>
      <c r="ET143" s="316"/>
      <c r="EU143" s="316"/>
      <c r="EV143" s="316"/>
      <c r="EW143" s="316"/>
      <c r="EX143" s="316"/>
      <c r="EY143" s="316"/>
      <c r="EZ143" s="316"/>
      <c r="FA143" s="316"/>
      <c r="FB143" s="316"/>
      <c r="FC143" s="316"/>
      <c r="FD143" s="316"/>
      <c r="FE143" s="316"/>
      <c r="FF143" s="316"/>
      <c r="FG143" s="316"/>
      <c r="FH143" s="316"/>
      <c r="FI143" s="316"/>
      <c r="FJ143" s="316"/>
      <c r="FK143" s="316"/>
      <c r="FL143" s="369"/>
      <c r="FM143" s="316"/>
      <c r="FN143" s="316"/>
      <c r="FO143" s="316"/>
      <c r="FP143" s="316"/>
      <c r="FQ143" s="316"/>
      <c r="FR143" s="316"/>
      <c r="FS143" s="316"/>
      <c r="FT143" s="316"/>
      <c r="FU143" s="316"/>
      <c r="FV143" s="316"/>
      <c r="FW143" s="316"/>
      <c r="FX143" s="316"/>
      <c r="FY143" s="316"/>
      <c r="FZ143" s="316"/>
      <c r="GA143" s="316"/>
      <c r="GB143" s="316"/>
      <c r="GC143" s="316"/>
      <c r="GD143" s="316"/>
      <c r="GF143" s="316"/>
      <c r="GG143" s="316"/>
      <c r="GH143" s="316"/>
      <c r="GI143" s="316"/>
      <c r="GJ143" s="316"/>
      <c r="GK143" s="316"/>
      <c r="GL143" s="316"/>
      <c r="GM143" s="316"/>
      <c r="GN143" s="316"/>
      <c r="GO143" s="316"/>
      <c r="GP143" s="316"/>
      <c r="GQ143" s="316"/>
      <c r="GR143" s="316"/>
      <c r="GS143" s="316"/>
      <c r="GT143" s="316"/>
      <c r="GU143" s="316"/>
      <c r="GV143" s="316"/>
      <c r="GW143" s="316"/>
      <c r="GX143" s="316"/>
      <c r="GY143" s="316"/>
      <c r="GZ143" s="316"/>
      <c r="HA143" s="316"/>
      <c r="HB143" s="316"/>
      <c r="HC143" s="316"/>
      <c r="HD143" s="316"/>
      <c r="HE143" s="316"/>
      <c r="HF143" s="316"/>
      <c r="HG143" s="316"/>
      <c r="HH143" s="316"/>
      <c r="HI143" s="316"/>
      <c r="HJ143" s="316"/>
      <c r="HK143" s="316"/>
      <c r="HL143" s="316"/>
      <c r="HM143" s="316"/>
      <c r="HN143" s="316"/>
      <c r="HO143" s="316"/>
      <c r="HP143" s="316"/>
      <c r="HQ143" s="316"/>
      <c r="HR143" s="316"/>
      <c r="HS143" s="316"/>
      <c r="HT143" s="316"/>
      <c r="HU143" s="316"/>
      <c r="HV143" s="316"/>
      <c r="HW143" s="316"/>
      <c r="HX143" s="316"/>
      <c r="HY143" s="316"/>
      <c r="HZ143" s="316"/>
      <c r="IA143" s="316"/>
      <c r="IB143" s="316"/>
      <c r="IC143" s="316"/>
      <c r="ID143" s="316"/>
      <c r="IE143" s="316"/>
      <c r="IF143" s="316"/>
      <c r="IG143" s="316"/>
      <c r="IH143" s="316"/>
      <c r="II143" s="316"/>
      <c r="IJ143" s="316"/>
      <c r="IK143" s="316"/>
      <c r="IL143" s="316"/>
      <c r="IM143" s="316"/>
      <c r="IN143" s="316"/>
      <c r="IO143" s="316"/>
      <c r="IP143" s="316"/>
      <c r="IQ143" s="316"/>
      <c r="IR143" s="316"/>
      <c r="IS143" s="316"/>
      <c r="IT143" s="316"/>
      <c r="IU143" s="316"/>
      <c r="IV143" s="316"/>
      <c r="IW143" s="316"/>
      <c r="IX143" s="316"/>
      <c r="IY143" s="316"/>
      <c r="IZ143" s="316"/>
      <c r="JA143" s="316"/>
      <c r="JB143" s="316"/>
      <c r="JC143" s="316"/>
      <c r="JD143" s="316"/>
      <c r="JE143" s="316"/>
      <c r="JF143" s="316"/>
      <c r="JG143" s="316"/>
      <c r="JH143" s="316"/>
      <c r="JI143" s="316"/>
      <c r="JJ143" s="316"/>
      <c r="JK143" s="316"/>
      <c r="JL143" s="316"/>
      <c r="JM143" s="316"/>
      <c r="JN143" s="316"/>
      <c r="JO143" s="316"/>
      <c r="JP143" s="316"/>
      <c r="JQ143" s="316"/>
      <c r="JR143" s="316"/>
      <c r="JS143" s="316"/>
      <c r="JT143" s="316"/>
      <c r="JU143" s="316"/>
      <c r="JV143" s="316"/>
      <c r="JW143" s="316"/>
      <c r="JX143" s="316"/>
      <c r="JY143" s="316"/>
      <c r="JZ143" s="316"/>
      <c r="KA143" s="316"/>
      <c r="KB143" s="316"/>
      <c r="KC143" s="316"/>
      <c r="KD143" s="316"/>
      <c r="KE143" s="316"/>
      <c r="KF143" s="316"/>
      <c r="KG143" s="316"/>
      <c r="KH143" s="316"/>
      <c r="KI143" s="316"/>
      <c r="KJ143" s="316"/>
      <c r="KK143" s="316"/>
      <c r="KL143" s="316"/>
      <c r="KM143" s="316"/>
      <c r="KN143" s="316"/>
      <c r="KO143" s="316"/>
      <c r="KP143" s="316"/>
      <c r="KQ143" s="316"/>
      <c r="KR143" s="316"/>
      <c r="KS143" s="316"/>
      <c r="KT143" s="316"/>
      <c r="KU143" s="316"/>
      <c r="KV143" s="316"/>
      <c r="KW143" s="316"/>
      <c r="KX143" s="316"/>
      <c r="KY143" s="316"/>
      <c r="KZ143" s="316"/>
      <c r="LA143" s="316"/>
      <c r="LB143" s="316"/>
      <c r="LC143" s="316"/>
      <c r="LD143" s="316"/>
      <c r="LE143" s="316"/>
      <c r="LF143" s="316"/>
      <c r="LG143" s="316"/>
      <c r="LH143" s="316"/>
      <c r="LI143" s="316"/>
    </row>
    <row r="144" spans="1:321">
      <c r="D144" s="72">
        <v>4312</v>
      </c>
      <c r="E144" s="76" t="s">
        <v>292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82">
        <v>117683.83999999998</v>
      </c>
      <c r="DW144" s="282">
        <v>1736761.8299999998</v>
      </c>
      <c r="DX144" s="282">
        <v>2593457.83</v>
      </c>
      <c r="DY144" s="282">
        <v>3024939.8899999992</v>
      </c>
      <c r="DZ144" s="310">
        <v>1118400.17</v>
      </c>
      <c r="EB144" s="313"/>
      <c r="EC144" s="313"/>
      <c r="ED144" s="313"/>
      <c r="EE144" s="313"/>
      <c r="EF144" s="313"/>
      <c r="EG144" s="313"/>
      <c r="EH144" s="316"/>
      <c r="EI144" s="316"/>
      <c r="EJ144" s="316"/>
      <c r="EK144" s="316"/>
      <c r="EL144" s="316"/>
      <c r="EM144" s="316"/>
      <c r="EN144" s="316"/>
      <c r="EO144" s="316"/>
      <c r="EP144" s="316"/>
      <c r="EQ144" s="316"/>
      <c r="ER144" s="316"/>
      <c r="ES144" s="316"/>
      <c r="ET144" s="316"/>
      <c r="EU144" s="316"/>
      <c r="EV144" s="316"/>
      <c r="EW144" s="316"/>
      <c r="EX144" s="316"/>
      <c r="EY144" s="316"/>
      <c r="EZ144" s="316"/>
      <c r="FA144" s="316"/>
      <c r="FB144" s="316"/>
      <c r="FC144" s="316"/>
      <c r="FD144" s="316"/>
      <c r="FE144" s="316"/>
      <c r="FF144" s="316"/>
      <c r="FG144" s="316"/>
      <c r="FH144" s="316"/>
      <c r="FI144" s="316"/>
      <c r="FJ144" s="316"/>
      <c r="FK144" s="316"/>
      <c r="FL144" s="369"/>
      <c r="FM144" s="316"/>
      <c r="FN144" s="316"/>
      <c r="FO144" s="316"/>
      <c r="FP144" s="316"/>
      <c r="FQ144" s="316"/>
      <c r="FR144" s="316"/>
      <c r="FS144" s="316"/>
      <c r="FT144" s="316"/>
      <c r="FU144" s="316"/>
      <c r="FV144" s="316"/>
      <c r="FW144" s="316"/>
      <c r="FX144" s="316"/>
      <c r="FY144" s="316"/>
      <c r="FZ144" s="316"/>
      <c r="GA144" s="316"/>
      <c r="GB144" s="316"/>
      <c r="GC144" s="316"/>
      <c r="GD144" s="316"/>
      <c r="GF144" s="316"/>
      <c r="GG144" s="316"/>
      <c r="GH144" s="316"/>
      <c r="GI144" s="316"/>
      <c r="GJ144" s="316"/>
      <c r="GK144" s="316"/>
      <c r="GL144" s="316"/>
      <c r="GM144" s="316"/>
      <c r="GN144" s="316"/>
      <c r="GO144" s="316"/>
      <c r="GP144" s="316"/>
      <c r="GQ144" s="316"/>
      <c r="GR144" s="316"/>
      <c r="GS144" s="316"/>
      <c r="GT144" s="316"/>
      <c r="GU144" s="316"/>
      <c r="GV144" s="316"/>
      <c r="GW144" s="316"/>
      <c r="GX144" s="316"/>
      <c r="GY144" s="316"/>
      <c r="GZ144" s="316"/>
      <c r="HA144" s="316"/>
      <c r="HB144" s="316"/>
      <c r="HC144" s="316"/>
      <c r="HD144" s="316"/>
      <c r="HE144" s="316"/>
      <c r="HF144" s="316"/>
      <c r="HG144" s="316"/>
      <c r="HH144" s="316"/>
      <c r="HI144" s="316"/>
      <c r="HJ144" s="316"/>
      <c r="HK144" s="316"/>
      <c r="HL144" s="316"/>
      <c r="HM144" s="316"/>
      <c r="HN144" s="316"/>
      <c r="HO144" s="316"/>
      <c r="HP144" s="316"/>
      <c r="HQ144" s="316"/>
      <c r="HR144" s="316"/>
      <c r="HS144" s="316"/>
      <c r="HT144" s="316"/>
      <c r="HU144" s="316"/>
      <c r="HV144" s="316"/>
      <c r="HW144" s="316"/>
      <c r="HX144" s="316"/>
      <c r="HY144" s="316"/>
      <c r="HZ144" s="316"/>
      <c r="IA144" s="316"/>
      <c r="IB144" s="316"/>
      <c r="IC144" s="316"/>
      <c r="ID144" s="316"/>
      <c r="IE144" s="316"/>
      <c r="IF144" s="316"/>
      <c r="IG144" s="316"/>
      <c r="IH144" s="316"/>
      <c r="II144" s="316"/>
      <c r="IJ144" s="316"/>
      <c r="IK144" s="316"/>
      <c r="IL144" s="316"/>
      <c r="IM144" s="316"/>
      <c r="IN144" s="316"/>
      <c r="IO144" s="316"/>
      <c r="IP144" s="316"/>
      <c r="IQ144" s="316"/>
      <c r="IR144" s="316"/>
      <c r="IS144" s="316"/>
      <c r="IT144" s="316"/>
      <c r="IU144" s="316"/>
      <c r="IV144" s="316"/>
      <c r="IW144" s="316"/>
      <c r="IX144" s="316"/>
      <c r="IY144" s="316"/>
      <c r="IZ144" s="316"/>
      <c r="JA144" s="316"/>
      <c r="JB144" s="316"/>
      <c r="JC144" s="316"/>
      <c r="JD144" s="316"/>
      <c r="JE144" s="316"/>
      <c r="JF144" s="316"/>
      <c r="JG144" s="316"/>
      <c r="JH144" s="316"/>
      <c r="JI144" s="316"/>
      <c r="JJ144" s="316"/>
      <c r="JK144" s="316"/>
      <c r="JL144" s="316"/>
      <c r="JM144" s="316"/>
      <c r="JN144" s="316"/>
      <c r="JO144" s="316"/>
      <c r="JP144" s="316"/>
      <c r="JQ144" s="316"/>
      <c r="JR144" s="316"/>
      <c r="JS144" s="316"/>
      <c r="JT144" s="316"/>
      <c r="JU144" s="316"/>
      <c r="JV144" s="316"/>
      <c r="JW144" s="316"/>
      <c r="JX144" s="316"/>
      <c r="JY144" s="316"/>
      <c r="JZ144" s="316"/>
      <c r="KA144" s="316"/>
      <c r="KB144" s="316"/>
      <c r="KC144" s="316"/>
      <c r="KD144" s="316"/>
      <c r="KE144" s="316"/>
      <c r="KF144" s="316"/>
      <c r="KG144" s="316"/>
      <c r="KH144" s="316"/>
      <c r="KI144" s="316"/>
      <c r="KJ144" s="316"/>
      <c r="KK144" s="316"/>
      <c r="KL144" s="316"/>
      <c r="KM144" s="316"/>
      <c r="KN144" s="316"/>
      <c r="KO144" s="316"/>
      <c r="KP144" s="316"/>
      <c r="KQ144" s="316"/>
      <c r="KR144" s="316"/>
      <c r="KS144" s="316"/>
      <c r="KT144" s="316"/>
      <c r="KU144" s="316"/>
      <c r="KV144" s="316"/>
      <c r="KW144" s="316"/>
      <c r="KX144" s="316"/>
      <c r="KY144" s="316"/>
      <c r="KZ144" s="316"/>
      <c r="LA144" s="316"/>
      <c r="LB144" s="316"/>
      <c r="LC144" s="316"/>
      <c r="LD144" s="316"/>
      <c r="LE144" s="316"/>
      <c r="LF144" s="316"/>
      <c r="LG144" s="316"/>
      <c r="LH144" s="316"/>
      <c r="LI144" s="316"/>
    </row>
    <row r="145" spans="1:321" ht="30">
      <c r="D145" s="72">
        <v>4313</v>
      </c>
      <c r="E145" s="76" t="s">
        <v>294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82">
        <v>150630</v>
      </c>
      <c r="DW145" s="282">
        <v>537020</v>
      </c>
      <c r="DX145" s="282">
        <v>896220</v>
      </c>
      <c r="DY145" s="282">
        <v>1033230</v>
      </c>
      <c r="DZ145" s="310">
        <v>880300</v>
      </c>
      <c r="EB145" s="313"/>
      <c r="EC145" s="313"/>
      <c r="ED145" s="313"/>
      <c r="EE145" s="313"/>
      <c r="EF145" s="313"/>
      <c r="EG145" s="313"/>
      <c r="EH145" s="316"/>
      <c r="EI145" s="316"/>
      <c r="EJ145" s="316"/>
      <c r="EK145" s="316"/>
      <c r="EL145" s="316"/>
      <c r="EM145" s="316"/>
      <c r="EN145" s="316"/>
      <c r="EO145" s="316"/>
      <c r="EP145" s="316"/>
      <c r="EQ145" s="316"/>
      <c r="ER145" s="316"/>
      <c r="ES145" s="316"/>
      <c r="ET145" s="316"/>
      <c r="EU145" s="316"/>
      <c r="EV145" s="316"/>
      <c r="EW145" s="316"/>
      <c r="EX145" s="316"/>
      <c r="EY145" s="316"/>
      <c r="EZ145" s="316"/>
      <c r="FA145" s="316"/>
      <c r="FB145" s="316"/>
      <c r="FC145" s="316"/>
      <c r="FD145" s="316"/>
      <c r="FE145" s="316"/>
      <c r="FF145" s="316"/>
      <c r="FG145" s="316"/>
      <c r="FH145" s="316"/>
      <c r="FI145" s="316"/>
      <c r="FJ145" s="316"/>
      <c r="FK145" s="316"/>
      <c r="FL145" s="369"/>
      <c r="FM145" s="316"/>
      <c r="FN145" s="316"/>
      <c r="FO145" s="316"/>
      <c r="FP145" s="316"/>
      <c r="FQ145" s="316"/>
      <c r="FR145" s="316"/>
      <c r="FS145" s="316"/>
      <c r="FT145" s="316"/>
      <c r="FU145" s="316"/>
      <c r="FV145" s="316"/>
      <c r="FW145" s="316"/>
      <c r="FX145" s="316"/>
      <c r="FY145" s="316"/>
      <c r="FZ145" s="316"/>
      <c r="GA145" s="316"/>
      <c r="GB145" s="316"/>
      <c r="GC145" s="316"/>
      <c r="GD145" s="316"/>
      <c r="GF145" s="316"/>
      <c r="GG145" s="316"/>
      <c r="GH145" s="316"/>
      <c r="GI145" s="316"/>
      <c r="GJ145" s="316"/>
      <c r="GK145" s="316"/>
      <c r="GL145" s="316"/>
      <c r="GM145" s="316"/>
      <c r="GN145" s="316"/>
      <c r="GO145" s="316"/>
      <c r="GP145" s="316"/>
      <c r="GQ145" s="316"/>
      <c r="GR145" s="316"/>
      <c r="GS145" s="316"/>
      <c r="GT145" s="316"/>
      <c r="GU145" s="316"/>
      <c r="GV145" s="316"/>
      <c r="GW145" s="316"/>
      <c r="GX145" s="316"/>
      <c r="GY145" s="316"/>
      <c r="GZ145" s="316"/>
      <c r="HA145" s="316"/>
      <c r="HB145" s="316"/>
      <c r="HC145" s="316"/>
      <c r="HD145" s="316"/>
      <c r="HE145" s="316"/>
      <c r="HF145" s="316"/>
      <c r="HG145" s="316"/>
      <c r="HH145" s="316"/>
      <c r="HI145" s="316"/>
      <c r="HJ145" s="316"/>
      <c r="HK145" s="316"/>
      <c r="HL145" s="316"/>
      <c r="HM145" s="316"/>
      <c r="HN145" s="316"/>
      <c r="HO145" s="316"/>
      <c r="HP145" s="316"/>
      <c r="HQ145" s="316"/>
      <c r="HR145" s="316"/>
      <c r="HS145" s="316"/>
      <c r="HT145" s="316"/>
      <c r="HU145" s="316"/>
      <c r="HV145" s="316"/>
      <c r="HW145" s="316"/>
      <c r="HX145" s="316"/>
      <c r="HY145" s="316"/>
      <c r="HZ145" s="316"/>
      <c r="IA145" s="316"/>
      <c r="IB145" s="316"/>
      <c r="IC145" s="316"/>
      <c r="ID145" s="316"/>
      <c r="IE145" s="316"/>
      <c r="IF145" s="316"/>
      <c r="IG145" s="316"/>
      <c r="IH145" s="316"/>
      <c r="II145" s="316"/>
      <c r="IJ145" s="316"/>
      <c r="IK145" s="316"/>
      <c r="IL145" s="316"/>
      <c r="IM145" s="316"/>
      <c r="IN145" s="316"/>
      <c r="IO145" s="316"/>
      <c r="IP145" s="316"/>
      <c r="IQ145" s="316"/>
      <c r="IR145" s="316"/>
      <c r="IS145" s="316"/>
      <c r="IT145" s="316"/>
      <c r="IU145" s="316"/>
      <c r="IV145" s="316"/>
      <c r="IW145" s="316"/>
      <c r="IX145" s="316"/>
      <c r="IY145" s="316"/>
      <c r="IZ145" s="316"/>
      <c r="JA145" s="316"/>
      <c r="JB145" s="316"/>
      <c r="JC145" s="316"/>
      <c r="JD145" s="316"/>
      <c r="JE145" s="316"/>
      <c r="JF145" s="316"/>
      <c r="JG145" s="316"/>
      <c r="JH145" s="316"/>
      <c r="JI145" s="316"/>
      <c r="JJ145" s="316"/>
      <c r="JK145" s="316"/>
      <c r="JL145" s="316"/>
      <c r="JM145" s="316"/>
      <c r="JN145" s="316"/>
      <c r="JO145" s="316"/>
      <c r="JP145" s="316"/>
      <c r="JQ145" s="316"/>
      <c r="JR145" s="316"/>
      <c r="JS145" s="316"/>
      <c r="JT145" s="316"/>
      <c r="JU145" s="316"/>
      <c r="JV145" s="316"/>
      <c r="JW145" s="316"/>
      <c r="JX145" s="316"/>
      <c r="JY145" s="316"/>
      <c r="JZ145" s="316"/>
      <c r="KA145" s="316"/>
      <c r="KB145" s="316"/>
      <c r="KC145" s="316"/>
      <c r="KD145" s="316"/>
      <c r="KE145" s="316"/>
      <c r="KF145" s="316"/>
      <c r="KG145" s="316"/>
      <c r="KH145" s="316"/>
      <c r="KI145" s="316"/>
      <c r="KJ145" s="316"/>
      <c r="KK145" s="316"/>
      <c r="KL145" s="316"/>
      <c r="KM145" s="316"/>
      <c r="KN145" s="316"/>
      <c r="KO145" s="316"/>
      <c r="KP145" s="316"/>
      <c r="KQ145" s="316"/>
      <c r="KR145" s="316"/>
      <c r="KS145" s="316"/>
      <c r="KT145" s="316"/>
      <c r="KU145" s="316"/>
      <c r="KV145" s="316"/>
      <c r="KW145" s="316"/>
      <c r="KX145" s="316"/>
      <c r="KY145" s="316"/>
      <c r="KZ145" s="316"/>
      <c r="LA145" s="316"/>
      <c r="LB145" s="316"/>
      <c r="LC145" s="316"/>
      <c r="LD145" s="316"/>
      <c r="LE145" s="316"/>
      <c r="LF145" s="316"/>
      <c r="LG145" s="316"/>
      <c r="LH145" s="316"/>
      <c r="LI145" s="316"/>
    </row>
    <row r="146" spans="1:321" ht="30">
      <c r="D146" s="72">
        <v>4314</v>
      </c>
      <c r="E146" s="76" t="s">
        <v>296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82">
        <v>0</v>
      </c>
      <c r="DW146" s="282">
        <v>6000</v>
      </c>
      <c r="DX146" s="282">
        <v>1719.9999999999998</v>
      </c>
      <c r="DY146" s="282">
        <v>32295</v>
      </c>
      <c r="DZ146" s="310">
        <v>131308.32999999999</v>
      </c>
      <c r="EB146" s="313"/>
      <c r="EC146" s="313"/>
      <c r="ED146" s="313"/>
      <c r="EE146" s="313"/>
      <c r="EF146" s="313"/>
      <c r="EG146" s="313"/>
      <c r="EH146" s="316"/>
      <c r="EI146" s="316"/>
      <c r="EJ146" s="316"/>
      <c r="EK146" s="316"/>
      <c r="EL146" s="316"/>
      <c r="EM146" s="316"/>
      <c r="EN146" s="316"/>
      <c r="EO146" s="316"/>
      <c r="EP146" s="316"/>
      <c r="EQ146" s="316"/>
      <c r="ER146" s="316"/>
      <c r="ES146" s="316"/>
      <c r="ET146" s="316"/>
      <c r="EU146" s="316"/>
      <c r="EV146" s="316"/>
      <c r="EW146" s="316"/>
      <c r="EX146" s="316"/>
      <c r="EY146" s="316"/>
      <c r="EZ146" s="316"/>
      <c r="FA146" s="316"/>
      <c r="FB146" s="316"/>
      <c r="FC146" s="316"/>
      <c r="FD146" s="316"/>
      <c r="FE146" s="316"/>
      <c r="FF146" s="316"/>
      <c r="FG146" s="316"/>
      <c r="FH146" s="316"/>
      <c r="FI146" s="316"/>
      <c r="FJ146" s="316"/>
      <c r="FK146" s="316"/>
      <c r="FL146" s="369"/>
      <c r="FM146" s="316"/>
      <c r="FN146" s="316"/>
      <c r="FO146" s="316"/>
      <c r="FP146" s="316"/>
      <c r="FQ146" s="316"/>
      <c r="FR146" s="316"/>
      <c r="FS146" s="316"/>
      <c r="FT146" s="316"/>
      <c r="FU146" s="316"/>
      <c r="FV146" s="316"/>
      <c r="FW146" s="316"/>
      <c r="FX146" s="316"/>
      <c r="FY146" s="316"/>
      <c r="FZ146" s="316"/>
      <c r="GA146" s="316"/>
      <c r="GB146" s="316"/>
      <c r="GC146" s="316"/>
      <c r="GD146" s="316"/>
      <c r="GF146" s="316"/>
      <c r="GG146" s="316"/>
      <c r="GH146" s="316"/>
      <c r="GI146" s="316"/>
      <c r="GJ146" s="316"/>
      <c r="GK146" s="316"/>
      <c r="GL146" s="316"/>
      <c r="GM146" s="316"/>
      <c r="GN146" s="316"/>
      <c r="GO146" s="316"/>
      <c r="GP146" s="316"/>
      <c r="GQ146" s="316"/>
      <c r="GR146" s="316"/>
      <c r="GS146" s="316"/>
      <c r="GT146" s="316"/>
      <c r="GU146" s="316"/>
      <c r="GV146" s="316"/>
      <c r="GW146" s="316"/>
      <c r="GX146" s="316"/>
      <c r="GY146" s="316"/>
      <c r="GZ146" s="316"/>
      <c r="HA146" s="316"/>
      <c r="HB146" s="316"/>
      <c r="HC146" s="316"/>
      <c r="HD146" s="316"/>
      <c r="HE146" s="316"/>
      <c r="HF146" s="316"/>
      <c r="HG146" s="316"/>
      <c r="HH146" s="316"/>
      <c r="HI146" s="316"/>
      <c r="HJ146" s="316"/>
      <c r="HK146" s="316"/>
      <c r="HL146" s="316"/>
      <c r="HM146" s="316"/>
      <c r="HN146" s="316"/>
      <c r="HO146" s="316"/>
      <c r="HP146" s="316"/>
      <c r="HQ146" s="316"/>
      <c r="HR146" s="316"/>
      <c r="HS146" s="316"/>
      <c r="HT146" s="316"/>
      <c r="HU146" s="316"/>
      <c r="HV146" s="316"/>
      <c r="HW146" s="316"/>
      <c r="HX146" s="316"/>
      <c r="HY146" s="316"/>
      <c r="HZ146" s="316"/>
      <c r="IA146" s="316"/>
      <c r="IB146" s="316"/>
      <c r="IC146" s="316"/>
      <c r="ID146" s="316"/>
      <c r="IE146" s="316"/>
      <c r="IF146" s="316"/>
      <c r="IG146" s="316"/>
      <c r="IH146" s="316"/>
      <c r="II146" s="316"/>
      <c r="IJ146" s="316"/>
      <c r="IK146" s="316"/>
      <c r="IL146" s="316"/>
      <c r="IM146" s="316"/>
      <c r="IN146" s="316"/>
      <c r="IO146" s="316"/>
      <c r="IP146" s="316"/>
      <c r="IQ146" s="316"/>
      <c r="IR146" s="316"/>
      <c r="IS146" s="316"/>
      <c r="IT146" s="316"/>
      <c r="IU146" s="316"/>
      <c r="IV146" s="316"/>
      <c r="IW146" s="316"/>
      <c r="IX146" s="316"/>
      <c r="IY146" s="316"/>
      <c r="IZ146" s="316"/>
      <c r="JA146" s="316"/>
      <c r="JB146" s="316"/>
      <c r="JC146" s="316"/>
      <c r="JD146" s="316"/>
      <c r="JE146" s="316"/>
      <c r="JF146" s="316"/>
      <c r="JG146" s="316"/>
      <c r="JH146" s="316"/>
      <c r="JI146" s="316"/>
      <c r="JJ146" s="316"/>
      <c r="JK146" s="316"/>
      <c r="JL146" s="316"/>
      <c r="JM146" s="316"/>
      <c r="JN146" s="316"/>
      <c r="JO146" s="316"/>
      <c r="JP146" s="316"/>
      <c r="JQ146" s="316"/>
      <c r="JR146" s="316"/>
      <c r="JS146" s="316"/>
      <c r="JT146" s="316"/>
      <c r="JU146" s="316"/>
      <c r="JV146" s="316"/>
      <c r="JW146" s="316"/>
      <c r="JX146" s="316"/>
      <c r="JY146" s="316"/>
      <c r="JZ146" s="316"/>
      <c r="KA146" s="316"/>
      <c r="KB146" s="316"/>
      <c r="KC146" s="316"/>
      <c r="KD146" s="316"/>
      <c r="KE146" s="316"/>
      <c r="KF146" s="316"/>
      <c r="KG146" s="316"/>
      <c r="KH146" s="316"/>
      <c r="KI146" s="316"/>
      <c r="KJ146" s="316"/>
      <c r="KK146" s="316"/>
      <c r="KL146" s="316"/>
      <c r="KM146" s="316"/>
      <c r="KN146" s="316"/>
      <c r="KO146" s="316"/>
      <c r="KP146" s="316"/>
      <c r="KQ146" s="316"/>
      <c r="KR146" s="316"/>
      <c r="KS146" s="316"/>
      <c r="KT146" s="316"/>
      <c r="KU146" s="316"/>
      <c r="KV146" s="316"/>
      <c r="KW146" s="316"/>
      <c r="KX146" s="316"/>
      <c r="KY146" s="316"/>
      <c r="KZ146" s="316"/>
      <c r="LA146" s="316"/>
      <c r="LB146" s="316"/>
      <c r="LC146" s="316"/>
      <c r="LD146" s="316"/>
      <c r="LE146" s="316"/>
      <c r="LF146" s="316"/>
      <c r="LG146" s="316"/>
      <c r="LH146" s="316"/>
      <c r="LI146" s="316"/>
    </row>
    <row r="147" spans="1:321" ht="30">
      <c r="D147" s="72">
        <v>4315</v>
      </c>
      <c r="E147" s="76" t="s">
        <v>298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82">
        <v>428528.31999999989</v>
      </c>
      <c r="DW147" s="282">
        <v>428528.33999999991</v>
      </c>
      <c r="DX147" s="282">
        <v>435428.33</v>
      </c>
      <c r="DY147" s="282">
        <v>428528.3299999999</v>
      </c>
      <c r="DZ147" s="310">
        <v>428528</v>
      </c>
      <c r="EB147" s="313"/>
      <c r="EC147" s="313"/>
      <c r="ED147" s="313"/>
      <c r="EE147" s="313"/>
      <c r="EF147" s="313"/>
      <c r="EG147" s="313"/>
      <c r="EH147" s="316"/>
      <c r="EI147" s="316"/>
      <c r="EJ147" s="316"/>
      <c r="EK147" s="316"/>
      <c r="EL147" s="316"/>
      <c r="EM147" s="316"/>
      <c r="EN147" s="316"/>
      <c r="EO147" s="316"/>
      <c r="EP147" s="316"/>
      <c r="EQ147" s="316"/>
      <c r="ER147" s="316"/>
      <c r="ES147" s="316"/>
      <c r="ET147" s="316"/>
      <c r="EU147" s="316"/>
      <c r="EV147" s="316"/>
      <c r="EW147" s="316"/>
      <c r="EX147" s="316"/>
      <c r="EY147" s="316"/>
      <c r="EZ147" s="316"/>
      <c r="FA147" s="316"/>
      <c r="FB147" s="316"/>
      <c r="FC147" s="316"/>
      <c r="FD147" s="316"/>
      <c r="FE147" s="316"/>
      <c r="FF147" s="316"/>
      <c r="FG147" s="316"/>
      <c r="FH147" s="316"/>
      <c r="FI147" s="316"/>
      <c r="FJ147" s="316"/>
      <c r="FK147" s="316"/>
      <c r="FL147" s="369"/>
      <c r="FM147" s="316"/>
      <c r="FN147" s="316"/>
      <c r="FO147" s="316"/>
      <c r="FP147" s="316"/>
      <c r="FQ147" s="316"/>
      <c r="FR147" s="316"/>
      <c r="FS147" s="316"/>
      <c r="FT147" s="316"/>
      <c r="FU147" s="316"/>
      <c r="FV147" s="316"/>
      <c r="FW147" s="316"/>
      <c r="FX147" s="316"/>
      <c r="FY147" s="316"/>
      <c r="FZ147" s="316"/>
      <c r="GA147" s="316"/>
      <c r="GB147" s="316"/>
      <c r="GC147" s="316"/>
      <c r="GD147" s="316"/>
      <c r="GF147" s="316"/>
      <c r="GG147" s="316"/>
      <c r="GH147" s="316"/>
      <c r="GI147" s="316"/>
      <c r="GJ147" s="316"/>
      <c r="GK147" s="316"/>
      <c r="GL147" s="316"/>
      <c r="GM147" s="316"/>
      <c r="GN147" s="316"/>
      <c r="GO147" s="316"/>
      <c r="GP147" s="316"/>
      <c r="GQ147" s="316"/>
      <c r="GR147" s="316"/>
      <c r="GS147" s="316"/>
      <c r="GT147" s="316"/>
      <c r="GU147" s="316"/>
      <c r="GV147" s="316"/>
      <c r="GW147" s="316"/>
      <c r="GX147" s="316"/>
      <c r="GY147" s="316"/>
      <c r="GZ147" s="316"/>
      <c r="HA147" s="316"/>
      <c r="HB147" s="316"/>
      <c r="HC147" s="316"/>
      <c r="HD147" s="316"/>
      <c r="HE147" s="316"/>
      <c r="HF147" s="316"/>
      <c r="HG147" s="316"/>
      <c r="HH147" s="316"/>
      <c r="HI147" s="316"/>
      <c r="HJ147" s="316"/>
      <c r="HK147" s="316"/>
      <c r="HL147" s="316"/>
      <c r="HM147" s="316"/>
      <c r="HN147" s="316"/>
      <c r="HO147" s="316"/>
      <c r="HP147" s="316"/>
      <c r="HQ147" s="316"/>
      <c r="HR147" s="316"/>
      <c r="HS147" s="316"/>
      <c r="HT147" s="316"/>
      <c r="HU147" s="316"/>
      <c r="HV147" s="316"/>
      <c r="HW147" s="316"/>
      <c r="HX147" s="316"/>
      <c r="HY147" s="316"/>
      <c r="HZ147" s="316"/>
      <c r="IA147" s="316"/>
      <c r="IB147" s="316"/>
      <c r="IC147" s="316"/>
      <c r="ID147" s="316"/>
      <c r="IE147" s="316"/>
      <c r="IF147" s="316"/>
      <c r="IG147" s="316"/>
      <c r="IH147" s="316"/>
      <c r="II147" s="316"/>
      <c r="IJ147" s="316"/>
      <c r="IK147" s="316"/>
      <c r="IL147" s="316"/>
      <c r="IM147" s="316"/>
      <c r="IN147" s="316"/>
      <c r="IO147" s="316"/>
      <c r="IP147" s="316"/>
      <c r="IQ147" s="316"/>
      <c r="IR147" s="316"/>
      <c r="IS147" s="316"/>
      <c r="IT147" s="316"/>
      <c r="IU147" s="316"/>
      <c r="IV147" s="316"/>
      <c r="IW147" s="316"/>
      <c r="IX147" s="316"/>
      <c r="IY147" s="316"/>
      <c r="IZ147" s="316"/>
      <c r="JA147" s="316"/>
      <c r="JB147" s="316"/>
      <c r="JC147" s="316"/>
      <c r="JD147" s="316"/>
      <c r="JE147" s="316"/>
      <c r="JF147" s="316"/>
      <c r="JG147" s="316"/>
      <c r="JH147" s="316"/>
      <c r="JI147" s="316"/>
      <c r="JJ147" s="316"/>
      <c r="JK147" s="316"/>
      <c r="JL147" s="316"/>
      <c r="JM147" s="316"/>
      <c r="JN147" s="316"/>
      <c r="JO147" s="316"/>
      <c r="JP147" s="316"/>
      <c r="JQ147" s="316"/>
      <c r="JR147" s="316"/>
      <c r="JS147" s="316"/>
      <c r="JT147" s="316"/>
      <c r="JU147" s="316"/>
      <c r="JV147" s="316"/>
      <c r="JW147" s="316"/>
      <c r="JX147" s="316"/>
      <c r="JY147" s="316"/>
      <c r="JZ147" s="316"/>
      <c r="KA147" s="316"/>
      <c r="KB147" s="316"/>
      <c r="KC147" s="316"/>
      <c r="KD147" s="316"/>
      <c r="KE147" s="316"/>
      <c r="KF147" s="316"/>
      <c r="KG147" s="316"/>
      <c r="KH147" s="316"/>
      <c r="KI147" s="316"/>
      <c r="KJ147" s="316"/>
      <c r="KK147" s="316"/>
      <c r="KL147" s="316"/>
      <c r="KM147" s="316"/>
      <c r="KN147" s="316"/>
      <c r="KO147" s="316"/>
      <c r="KP147" s="316"/>
      <c r="KQ147" s="316"/>
      <c r="KR147" s="316"/>
      <c r="KS147" s="316"/>
      <c r="KT147" s="316"/>
      <c r="KU147" s="316"/>
      <c r="KV147" s="316"/>
      <c r="KW147" s="316"/>
      <c r="KX147" s="316"/>
      <c r="KY147" s="316"/>
      <c r="KZ147" s="316"/>
      <c r="LA147" s="316"/>
      <c r="LB147" s="316"/>
      <c r="LC147" s="316"/>
      <c r="LD147" s="316"/>
      <c r="LE147" s="316"/>
      <c r="LF147" s="316"/>
      <c r="LG147" s="316"/>
      <c r="LH147" s="316"/>
      <c r="LI147" s="316"/>
    </row>
    <row r="148" spans="1:321" ht="30">
      <c r="D148" s="72">
        <v>4316</v>
      </c>
      <c r="E148" s="76" t="s">
        <v>300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82">
        <v>48117.740000000005</v>
      </c>
      <c r="DW148" s="282">
        <v>205967.35</v>
      </c>
      <c r="DX148" s="282">
        <v>139628.79999999999</v>
      </c>
      <c r="DY148" s="282">
        <v>67970.5</v>
      </c>
      <c r="DZ148" s="310">
        <v>163659.67000000001</v>
      </c>
      <c r="EB148" s="313"/>
      <c r="EC148" s="313"/>
      <c r="ED148" s="313"/>
      <c r="EE148" s="313"/>
      <c r="EF148" s="313"/>
      <c r="EG148" s="313"/>
      <c r="EH148" s="316"/>
      <c r="EI148" s="316"/>
      <c r="EJ148" s="316"/>
      <c r="EK148" s="316"/>
      <c r="EL148" s="316"/>
      <c r="EM148" s="316"/>
      <c r="EN148" s="316"/>
      <c r="EO148" s="316"/>
      <c r="EP148" s="316"/>
      <c r="EQ148" s="316"/>
      <c r="ER148" s="316"/>
      <c r="ES148" s="316"/>
      <c r="ET148" s="316"/>
      <c r="EU148" s="316"/>
      <c r="EV148" s="316"/>
      <c r="EW148" s="316"/>
      <c r="EX148" s="316"/>
      <c r="EY148" s="316"/>
      <c r="EZ148" s="316"/>
      <c r="FA148" s="316"/>
      <c r="FB148" s="316"/>
      <c r="FC148" s="316"/>
      <c r="FD148" s="316"/>
      <c r="FE148" s="316"/>
      <c r="FF148" s="316"/>
      <c r="FG148" s="316"/>
      <c r="FH148" s="316"/>
      <c r="FI148" s="316"/>
      <c r="FJ148" s="316"/>
      <c r="FK148" s="316"/>
      <c r="FL148" s="369"/>
      <c r="FM148" s="316"/>
      <c r="FN148" s="316"/>
      <c r="FO148" s="316"/>
      <c r="FP148" s="316"/>
      <c r="FQ148" s="316"/>
      <c r="FR148" s="316"/>
      <c r="FS148" s="316"/>
      <c r="FT148" s="316"/>
      <c r="FU148" s="316"/>
      <c r="FV148" s="316"/>
      <c r="FW148" s="316"/>
      <c r="FX148" s="316"/>
      <c r="FY148" s="316"/>
      <c r="FZ148" s="316"/>
      <c r="GA148" s="316"/>
      <c r="GB148" s="316"/>
      <c r="GC148" s="316"/>
      <c r="GD148" s="316"/>
      <c r="GF148" s="316"/>
      <c r="GG148" s="316"/>
      <c r="GH148" s="316"/>
      <c r="GI148" s="316"/>
      <c r="GJ148" s="316"/>
      <c r="GK148" s="316"/>
      <c r="GL148" s="316"/>
      <c r="GM148" s="316"/>
      <c r="GN148" s="316"/>
      <c r="GO148" s="316"/>
      <c r="GP148" s="316"/>
      <c r="GQ148" s="316"/>
      <c r="GR148" s="316"/>
      <c r="GS148" s="316"/>
      <c r="GT148" s="316"/>
      <c r="GU148" s="316"/>
      <c r="GV148" s="316"/>
      <c r="GW148" s="316"/>
      <c r="GX148" s="316"/>
      <c r="GY148" s="316"/>
      <c r="GZ148" s="316"/>
      <c r="HA148" s="316"/>
      <c r="HB148" s="316"/>
      <c r="HC148" s="316"/>
      <c r="HD148" s="316"/>
      <c r="HE148" s="316"/>
      <c r="HF148" s="316"/>
      <c r="HG148" s="316"/>
      <c r="HH148" s="316"/>
      <c r="HI148" s="316"/>
      <c r="HJ148" s="316"/>
      <c r="HK148" s="316"/>
      <c r="HL148" s="316"/>
      <c r="HM148" s="316"/>
      <c r="HN148" s="316"/>
      <c r="HO148" s="316"/>
      <c r="HP148" s="316"/>
      <c r="HQ148" s="316"/>
      <c r="HR148" s="316"/>
      <c r="HS148" s="316"/>
      <c r="HT148" s="316"/>
      <c r="HU148" s="316"/>
      <c r="HV148" s="316"/>
      <c r="HW148" s="316"/>
      <c r="HX148" s="316"/>
      <c r="HY148" s="316"/>
      <c r="HZ148" s="316"/>
      <c r="IA148" s="316"/>
      <c r="IB148" s="316"/>
      <c r="IC148" s="316"/>
      <c r="ID148" s="316"/>
      <c r="IE148" s="316"/>
      <c r="IF148" s="316"/>
      <c r="IG148" s="316"/>
      <c r="IH148" s="316"/>
      <c r="II148" s="316"/>
      <c r="IJ148" s="316"/>
      <c r="IK148" s="316"/>
      <c r="IL148" s="316"/>
      <c r="IM148" s="316"/>
      <c r="IN148" s="316"/>
      <c r="IO148" s="316"/>
      <c r="IP148" s="316"/>
      <c r="IQ148" s="316"/>
      <c r="IR148" s="316"/>
      <c r="IS148" s="316"/>
      <c r="IT148" s="316"/>
      <c r="IU148" s="316"/>
      <c r="IV148" s="316"/>
      <c r="IW148" s="316"/>
      <c r="IX148" s="316"/>
      <c r="IY148" s="316"/>
      <c r="IZ148" s="316"/>
      <c r="JA148" s="316"/>
      <c r="JB148" s="316"/>
      <c r="JC148" s="316"/>
      <c r="JD148" s="316"/>
      <c r="JE148" s="316"/>
      <c r="JF148" s="316"/>
      <c r="JG148" s="316"/>
      <c r="JH148" s="316"/>
      <c r="JI148" s="316"/>
      <c r="JJ148" s="316"/>
      <c r="JK148" s="316"/>
      <c r="JL148" s="316"/>
      <c r="JM148" s="316"/>
      <c r="JN148" s="316"/>
      <c r="JO148" s="316"/>
      <c r="JP148" s="316"/>
      <c r="JQ148" s="316"/>
      <c r="JR148" s="316"/>
      <c r="JS148" s="316"/>
      <c r="JT148" s="316"/>
      <c r="JU148" s="316"/>
      <c r="JV148" s="316"/>
      <c r="JW148" s="316"/>
      <c r="JX148" s="316"/>
      <c r="JY148" s="316"/>
      <c r="JZ148" s="316"/>
      <c r="KA148" s="316"/>
      <c r="KB148" s="316"/>
      <c r="KC148" s="316"/>
      <c r="KD148" s="316"/>
      <c r="KE148" s="316"/>
      <c r="KF148" s="316"/>
      <c r="KG148" s="316"/>
      <c r="KH148" s="316"/>
      <c r="KI148" s="316"/>
      <c r="KJ148" s="316"/>
      <c r="KK148" s="316"/>
      <c r="KL148" s="316"/>
      <c r="KM148" s="316"/>
      <c r="KN148" s="316"/>
      <c r="KO148" s="316"/>
      <c r="KP148" s="316"/>
      <c r="KQ148" s="316"/>
      <c r="KR148" s="316"/>
      <c r="KS148" s="316"/>
      <c r="KT148" s="316"/>
      <c r="KU148" s="316"/>
      <c r="KV148" s="316"/>
      <c r="KW148" s="316"/>
      <c r="KX148" s="316"/>
      <c r="KY148" s="316"/>
      <c r="KZ148" s="316"/>
      <c r="LA148" s="316"/>
      <c r="LB148" s="316"/>
      <c r="LC148" s="316"/>
      <c r="LD148" s="316"/>
      <c r="LE148" s="316"/>
      <c r="LF148" s="316"/>
      <c r="LG148" s="316"/>
      <c r="LH148" s="316"/>
      <c r="LI148" s="316"/>
    </row>
    <row r="149" spans="1:321" ht="30">
      <c r="D149" s="72">
        <v>4317</v>
      </c>
      <c r="E149" s="76" t="s">
        <v>302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82">
        <v>0</v>
      </c>
      <c r="DW149" s="282">
        <v>376004.54000000004</v>
      </c>
      <c r="DX149" s="282">
        <v>869121.24000000011</v>
      </c>
      <c r="DY149" s="282">
        <v>839366.55</v>
      </c>
      <c r="DZ149" s="310">
        <v>827960.69</v>
      </c>
      <c r="EB149" s="313"/>
      <c r="EC149" s="313"/>
      <c r="ED149" s="313"/>
      <c r="EE149" s="313"/>
      <c r="EF149" s="313"/>
      <c r="EG149" s="313"/>
      <c r="EH149" s="316"/>
      <c r="EI149" s="316"/>
      <c r="EJ149" s="316"/>
      <c r="EK149" s="316"/>
      <c r="EL149" s="316"/>
      <c r="EM149" s="316"/>
      <c r="EN149" s="316"/>
      <c r="EO149" s="316"/>
      <c r="EP149" s="316"/>
      <c r="EQ149" s="316"/>
      <c r="ER149" s="316"/>
      <c r="ES149" s="316"/>
      <c r="ET149" s="316"/>
      <c r="EU149" s="316"/>
      <c r="EV149" s="316"/>
      <c r="EW149" s="316"/>
      <c r="EX149" s="316"/>
      <c r="EY149" s="316"/>
      <c r="EZ149" s="316"/>
      <c r="FA149" s="316"/>
      <c r="FB149" s="316"/>
      <c r="FC149" s="316"/>
      <c r="FD149" s="316"/>
      <c r="FE149" s="316"/>
      <c r="FF149" s="316"/>
      <c r="FG149" s="316"/>
      <c r="FH149" s="316"/>
      <c r="FI149" s="316"/>
      <c r="FJ149" s="316"/>
      <c r="FK149" s="316"/>
      <c r="FL149" s="369"/>
      <c r="FM149" s="316"/>
      <c r="FN149" s="316"/>
      <c r="FO149" s="316"/>
      <c r="FP149" s="316"/>
      <c r="FQ149" s="316"/>
      <c r="FR149" s="316"/>
      <c r="FS149" s="316"/>
      <c r="FT149" s="316"/>
      <c r="FU149" s="316"/>
      <c r="FV149" s="316"/>
      <c r="FW149" s="316"/>
      <c r="FX149" s="316"/>
      <c r="FY149" s="316"/>
      <c r="FZ149" s="316"/>
      <c r="GA149" s="316"/>
      <c r="GB149" s="316"/>
      <c r="GC149" s="316"/>
      <c r="GD149" s="316"/>
      <c r="GF149" s="316"/>
      <c r="GG149" s="316"/>
      <c r="GH149" s="316"/>
      <c r="GI149" s="316"/>
      <c r="GJ149" s="316"/>
      <c r="GK149" s="316"/>
      <c r="GL149" s="316"/>
      <c r="GM149" s="316"/>
      <c r="GN149" s="316"/>
      <c r="GO149" s="316"/>
      <c r="GP149" s="316"/>
      <c r="GQ149" s="316"/>
      <c r="GR149" s="316"/>
      <c r="GS149" s="316"/>
      <c r="GT149" s="316"/>
      <c r="GU149" s="316"/>
      <c r="GV149" s="316"/>
      <c r="GW149" s="316"/>
      <c r="GX149" s="316"/>
      <c r="GY149" s="316"/>
      <c r="GZ149" s="316"/>
      <c r="HA149" s="316"/>
      <c r="HB149" s="316"/>
      <c r="HC149" s="316"/>
      <c r="HD149" s="316"/>
      <c r="HE149" s="316"/>
      <c r="HF149" s="316"/>
      <c r="HG149" s="316"/>
      <c r="HH149" s="316"/>
      <c r="HI149" s="316"/>
      <c r="HJ149" s="316"/>
      <c r="HK149" s="316"/>
      <c r="HL149" s="316"/>
      <c r="HM149" s="316"/>
      <c r="HN149" s="316"/>
      <c r="HO149" s="316"/>
      <c r="HP149" s="316"/>
      <c r="HQ149" s="316"/>
      <c r="HR149" s="316"/>
      <c r="HS149" s="316"/>
      <c r="HT149" s="316"/>
      <c r="HU149" s="316"/>
      <c r="HV149" s="316"/>
      <c r="HW149" s="316"/>
      <c r="HX149" s="316"/>
      <c r="HY149" s="316"/>
      <c r="HZ149" s="316"/>
      <c r="IA149" s="316"/>
      <c r="IB149" s="316"/>
      <c r="IC149" s="316"/>
      <c r="ID149" s="316"/>
      <c r="IE149" s="316"/>
      <c r="IF149" s="316"/>
      <c r="IG149" s="316"/>
      <c r="IH149" s="316"/>
      <c r="II149" s="316"/>
      <c r="IJ149" s="316"/>
      <c r="IK149" s="316"/>
      <c r="IL149" s="316"/>
      <c r="IM149" s="316"/>
      <c r="IN149" s="316"/>
      <c r="IO149" s="316"/>
      <c r="IP149" s="316"/>
      <c r="IQ149" s="316"/>
      <c r="IR149" s="316"/>
      <c r="IS149" s="316"/>
      <c r="IT149" s="316"/>
      <c r="IU149" s="316"/>
      <c r="IV149" s="316"/>
      <c r="IW149" s="316"/>
      <c r="IX149" s="316"/>
      <c r="IY149" s="316"/>
      <c r="IZ149" s="316"/>
      <c r="JA149" s="316"/>
      <c r="JB149" s="316"/>
      <c r="JC149" s="316"/>
      <c r="JD149" s="316"/>
      <c r="JE149" s="316"/>
      <c r="JF149" s="316"/>
      <c r="JG149" s="316"/>
      <c r="JH149" s="316"/>
      <c r="JI149" s="316"/>
      <c r="JJ149" s="316"/>
      <c r="JK149" s="316"/>
      <c r="JL149" s="316"/>
      <c r="JM149" s="316"/>
      <c r="JN149" s="316"/>
      <c r="JO149" s="316"/>
      <c r="JP149" s="316"/>
      <c r="JQ149" s="316"/>
      <c r="JR149" s="316"/>
      <c r="JS149" s="316"/>
      <c r="JT149" s="316"/>
      <c r="JU149" s="316"/>
      <c r="JV149" s="316"/>
      <c r="JW149" s="316"/>
      <c r="JX149" s="316"/>
      <c r="JY149" s="316"/>
      <c r="JZ149" s="316"/>
      <c r="KA149" s="316"/>
      <c r="KB149" s="316"/>
      <c r="KC149" s="316"/>
      <c r="KD149" s="316"/>
      <c r="KE149" s="316"/>
      <c r="KF149" s="316"/>
      <c r="KG149" s="316"/>
      <c r="KH149" s="316"/>
      <c r="KI149" s="316"/>
      <c r="KJ149" s="316"/>
      <c r="KK149" s="316"/>
      <c r="KL149" s="316"/>
      <c r="KM149" s="316"/>
      <c r="KN149" s="316"/>
      <c r="KO149" s="316"/>
      <c r="KP149" s="316"/>
      <c r="KQ149" s="316"/>
      <c r="KR149" s="316"/>
      <c r="KS149" s="316"/>
      <c r="KT149" s="316"/>
      <c r="KU149" s="316"/>
      <c r="KV149" s="316"/>
      <c r="KW149" s="316"/>
      <c r="KX149" s="316"/>
      <c r="KY149" s="316"/>
      <c r="KZ149" s="316"/>
      <c r="LA149" s="316"/>
      <c r="LB149" s="316"/>
      <c r="LC149" s="316"/>
      <c r="LD149" s="316"/>
      <c r="LE149" s="316"/>
      <c r="LF149" s="316"/>
      <c r="LG149" s="316"/>
      <c r="LH149" s="316"/>
      <c r="LI149" s="316"/>
    </row>
    <row r="150" spans="1:321">
      <c r="D150" s="72">
        <v>4318</v>
      </c>
      <c r="E150" s="76" t="s">
        <v>304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82">
        <v>203334.19000000006</v>
      </c>
      <c r="DW150" s="282">
        <v>568203.01000000013</v>
      </c>
      <c r="DX150" s="282">
        <v>581566.50999999989</v>
      </c>
      <c r="DY150" s="282">
        <v>848586.34000000043</v>
      </c>
      <c r="DZ150" s="310">
        <v>997953.14</v>
      </c>
      <c r="EB150" s="313"/>
      <c r="EC150" s="313"/>
      <c r="ED150" s="313"/>
      <c r="EE150" s="313"/>
      <c r="EF150" s="313"/>
      <c r="EG150" s="313"/>
      <c r="EH150" s="316"/>
      <c r="EI150" s="316"/>
      <c r="EJ150" s="316"/>
      <c r="EK150" s="316"/>
      <c r="EL150" s="316"/>
      <c r="EM150" s="316"/>
      <c r="EN150" s="316"/>
      <c r="EO150" s="316"/>
      <c r="EP150" s="316"/>
      <c r="EQ150" s="316"/>
      <c r="ER150" s="316"/>
      <c r="ES150" s="316"/>
      <c r="ET150" s="316"/>
      <c r="EU150" s="316"/>
      <c r="EV150" s="316"/>
      <c r="EW150" s="316"/>
      <c r="EX150" s="316"/>
      <c r="EY150" s="316"/>
      <c r="EZ150" s="316"/>
      <c r="FA150" s="316"/>
      <c r="FB150" s="316"/>
      <c r="FC150" s="316"/>
      <c r="FD150" s="316"/>
      <c r="FE150" s="316"/>
      <c r="FF150" s="316"/>
      <c r="FG150" s="316"/>
      <c r="FH150" s="316"/>
      <c r="FI150" s="316"/>
      <c r="FJ150" s="316"/>
      <c r="FK150" s="316"/>
      <c r="FL150" s="369"/>
      <c r="FM150" s="316"/>
      <c r="FN150" s="316"/>
      <c r="FO150" s="316"/>
      <c r="FP150" s="316"/>
      <c r="FQ150" s="316"/>
      <c r="FR150" s="316"/>
      <c r="FS150" s="316"/>
      <c r="FT150" s="316"/>
      <c r="FU150" s="316"/>
      <c r="FV150" s="316"/>
      <c r="FW150" s="316"/>
      <c r="FX150" s="316"/>
      <c r="FY150" s="316"/>
      <c r="FZ150" s="316"/>
      <c r="GA150" s="316"/>
      <c r="GB150" s="316"/>
      <c r="GC150" s="316"/>
      <c r="GD150" s="316"/>
      <c r="GF150" s="316"/>
      <c r="GG150" s="316"/>
      <c r="GH150" s="316"/>
      <c r="GI150" s="316"/>
      <c r="GJ150" s="316"/>
      <c r="GK150" s="316"/>
      <c r="GL150" s="316"/>
      <c r="GM150" s="316"/>
      <c r="GN150" s="316"/>
      <c r="GO150" s="316"/>
      <c r="GP150" s="316"/>
      <c r="GQ150" s="316"/>
      <c r="GR150" s="316"/>
      <c r="GS150" s="316"/>
      <c r="GT150" s="316"/>
      <c r="GU150" s="316"/>
      <c r="GV150" s="316"/>
      <c r="GW150" s="316"/>
      <c r="GX150" s="316"/>
      <c r="GY150" s="316"/>
      <c r="GZ150" s="316"/>
      <c r="HA150" s="316"/>
      <c r="HB150" s="316"/>
      <c r="HC150" s="316"/>
      <c r="HD150" s="316"/>
      <c r="HE150" s="316"/>
      <c r="HF150" s="316"/>
      <c r="HG150" s="316"/>
      <c r="HH150" s="316"/>
      <c r="HI150" s="316"/>
      <c r="HJ150" s="316"/>
      <c r="HK150" s="316"/>
      <c r="HL150" s="316"/>
      <c r="HM150" s="316"/>
      <c r="HN150" s="316"/>
      <c r="HO150" s="316"/>
      <c r="HP150" s="316"/>
      <c r="HQ150" s="316"/>
      <c r="HR150" s="316"/>
      <c r="HS150" s="316"/>
      <c r="HT150" s="316"/>
      <c r="HU150" s="316"/>
      <c r="HV150" s="316"/>
      <c r="HW150" s="316"/>
      <c r="HX150" s="316"/>
      <c r="HY150" s="316"/>
      <c r="HZ150" s="316"/>
      <c r="IA150" s="316"/>
      <c r="IB150" s="316"/>
      <c r="IC150" s="316"/>
      <c r="ID150" s="316"/>
      <c r="IE150" s="316"/>
      <c r="IF150" s="316"/>
      <c r="IG150" s="316"/>
      <c r="IH150" s="316"/>
      <c r="II150" s="316"/>
      <c r="IJ150" s="316"/>
      <c r="IK150" s="316"/>
      <c r="IL150" s="316"/>
      <c r="IM150" s="316"/>
      <c r="IN150" s="316"/>
      <c r="IO150" s="316"/>
      <c r="IP150" s="316"/>
      <c r="IQ150" s="316"/>
      <c r="IR150" s="316"/>
      <c r="IS150" s="316"/>
      <c r="IT150" s="316"/>
      <c r="IU150" s="316"/>
      <c r="IV150" s="316"/>
      <c r="IW150" s="316"/>
      <c r="IX150" s="316"/>
      <c r="IY150" s="316"/>
      <c r="IZ150" s="316"/>
      <c r="JA150" s="316"/>
      <c r="JB150" s="316"/>
      <c r="JC150" s="316"/>
      <c r="JD150" s="316"/>
      <c r="JE150" s="316"/>
      <c r="JF150" s="316"/>
      <c r="JG150" s="316"/>
      <c r="JH150" s="316"/>
      <c r="JI150" s="316"/>
      <c r="JJ150" s="316"/>
      <c r="JK150" s="316"/>
      <c r="JL150" s="316"/>
      <c r="JM150" s="316"/>
      <c r="JN150" s="316"/>
      <c r="JO150" s="316"/>
      <c r="JP150" s="316"/>
      <c r="JQ150" s="316"/>
      <c r="JR150" s="316"/>
      <c r="JS150" s="316"/>
      <c r="JT150" s="316"/>
      <c r="JU150" s="316"/>
      <c r="JV150" s="316"/>
      <c r="JW150" s="316"/>
      <c r="JX150" s="316"/>
      <c r="JY150" s="316"/>
      <c r="JZ150" s="316"/>
      <c r="KA150" s="316"/>
      <c r="KB150" s="316"/>
      <c r="KC150" s="316"/>
      <c r="KD150" s="316"/>
      <c r="KE150" s="316"/>
      <c r="KF150" s="316"/>
      <c r="KG150" s="316"/>
      <c r="KH150" s="316"/>
      <c r="KI150" s="316"/>
      <c r="KJ150" s="316"/>
      <c r="KK150" s="316"/>
      <c r="KL150" s="316"/>
      <c r="KM150" s="316"/>
      <c r="KN150" s="316"/>
      <c r="KO150" s="316"/>
      <c r="KP150" s="316"/>
      <c r="KQ150" s="316"/>
      <c r="KR150" s="316"/>
      <c r="KS150" s="316"/>
      <c r="KT150" s="316"/>
      <c r="KU150" s="316"/>
      <c r="KV150" s="316"/>
      <c r="KW150" s="316"/>
      <c r="KX150" s="316"/>
      <c r="KY150" s="316"/>
      <c r="KZ150" s="316"/>
      <c r="LA150" s="316"/>
      <c r="LB150" s="316"/>
      <c r="LC150" s="316"/>
      <c r="LD150" s="316"/>
      <c r="LE150" s="316"/>
      <c r="LF150" s="316"/>
      <c r="LG150" s="316"/>
      <c r="LH150" s="316"/>
      <c r="LI150" s="316"/>
    </row>
    <row r="151" spans="1:321">
      <c r="D151" s="72">
        <v>4319</v>
      </c>
      <c r="E151" s="76" t="s">
        <v>306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82">
        <v>621842.88</v>
      </c>
      <c r="DW151" s="282">
        <v>1102854.6800000002</v>
      </c>
      <c r="DX151" s="282">
        <v>4755105.629999998</v>
      </c>
      <c r="DY151" s="282">
        <v>1430956.6900000002</v>
      </c>
      <c r="DZ151" s="310">
        <v>922546.76</v>
      </c>
      <c r="EB151" s="313"/>
      <c r="EC151" s="313"/>
      <c r="ED151" s="313"/>
      <c r="EE151" s="313"/>
      <c r="EF151" s="313"/>
      <c r="EG151" s="313"/>
      <c r="ET151" s="316"/>
      <c r="EU151" s="316"/>
      <c r="EV151" s="316"/>
      <c r="EW151" s="316"/>
      <c r="EX151" s="316"/>
      <c r="EY151" s="316"/>
      <c r="EZ151" s="316"/>
      <c r="FA151" s="316"/>
      <c r="FB151" s="316"/>
      <c r="FC151" s="316"/>
      <c r="FD151" s="316"/>
      <c r="FE151" s="316"/>
      <c r="FF151" s="316"/>
      <c r="FG151" s="316"/>
      <c r="FH151" s="316"/>
      <c r="FI151" s="316"/>
      <c r="FJ151" s="316"/>
      <c r="FK151" s="316"/>
      <c r="FL151" s="369"/>
      <c r="FM151" s="316"/>
      <c r="FN151" s="316"/>
      <c r="FO151" s="316"/>
      <c r="FP151" s="316"/>
      <c r="FQ151" s="316"/>
      <c r="FR151" s="316"/>
      <c r="FS151" s="316"/>
      <c r="FT151" s="316"/>
      <c r="FU151" s="316"/>
      <c r="FV151" s="316"/>
      <c r="FW151" s="316"/>
      <c r="FX151" s="316"/>
      <c r="FY151" s="316"/>
      <c r="FZ151" s="316"/>
      <c r="GA151" s="316"/>
      <c r="GB151" s="316"/>
      <c r="GC151" s="316"/>
      <c r="GD151" s="316"/>
      <c r="GF151" s="316"/>
      <c r="GG151" s="316"/>
      <c r="GH151" s="316"/>
      <c r="GI151" s="316"/>
      <c r="GJ151" s="316"/>
      <c r="GK151" s="316"/>
      <c r="GL151" s="316"/>
      <c r="GM151" s="316"/>
      <c r="GN151" s="316"/>
      <c r="GO151" s="316"/>
      <c r="GP151" s="316"/>
      <c r="GQ151" s="316"/>
      <c r="GR151" s="316"/>
      <c r="GS151" s="316"/>
      <c r="GT151" s="316"/>
      <c r="GU151" s="316"/>
      <c r="GV151" s="316"/>
      <c r="GW151" s="316"/>
      <c r="GX151" s="316"/>
      <c r="GY151" s="316"/>
      <c r="GZ151" s="316"/>
      <c r="HA151" s="316"/>
      <c r="HB151" s="316"/>
      <c r="HC151" s="316"/>
      <c r="HD151" s="316"/>
      <c r="HE151" s="316"/>
      <c r="HF151" s="316"/>
      <c r="HG151" s="316"/>
      <c r="HH151" s="316"/>
      <c r="HI151" s="316"/>
      <c r="HJ151" s="316"/>
      <c r="HK151" s="316"/>
      <c r="HL151" s="316"/>
      <c r="HM151" s="316"/>
      <c r="HN151" s="316"/>
      <c r="HO151" s="316"/>
      <c r="HP151" s="316"/>
      <c r="HQ151" s="316"/>
      <c r="HR151" s="316"/>
      <c r="HS151" s="316"/>
      <c r="HT151" s="316"/>
      <c r="HU151" s="316"/>
      <c r="HV151" s="316"/>
      <c r="HW151" s="316"/>
      <c r="HX151" s="316"/>
      <c r="HY151" s="316"/>
      <c r="HZ151" s="316"/>
      <c r="IA151" s="316"/>
      <c r="IB151" s="316"/>
      <c r="IC151" s="316"/>
      <c r="ID151" s="316"/>
      <c r="IE151" s="316"/>
      <c r="IF151" s="316"/>
      <c r="IG151" s="316"/>
      <c r="IH151" s="316"/>
      <c r="II151" s="316"/>
      <c r="IJ151" s="316"/>
      <c r="IK151" s="316"/>
      <c r="IL151" s="316"/>
      <c r="IM151" s="316"/>
      <c r="IN151" s="316"/>
      <c r="IO151" s="316"/>
      <c r="IP151" s="316"/>
      <c r="IQ151" s="316"/>
      <c r="IR151" s="316"/>
      <c r="IS151" s="316"/>
      <c r="IT151" s="316"/>
      <c r="IU151" s="316"/>
      <c r="IV151" s="316"/>
      <c r="IW151" s="316"/>
      <c r="IX151" s="316"/>
      <c r="IY151" s="316"/>
      <c r="IZ151" s="316"/>
      <c r="JA151" s="316"/>
      <c r="JB151" s="316"/>
      <c r="JC151" s="316"/>
      <c r="JD151" s="316"/>
      <c r="JE151" s="316"/>
      <c r="JF151" s="316"/>
      <c r="JG151" s="316"/>
      <c r="JH151" s="316"/>
      <c r="JI151" s="316"/>
      <c r="JJ151" s="316"/>
      <c r="JK151" s="316"/>
      <c r="JL151" s="316"/>
      <c r="JM151" s="316"/>
      <c r="JN151" s="316"/>
      <c r="JO151" s="316"/>
      <c r="JP151" s="316"/>
      <c r="JQ151" s="316"/>
      <c r="JR151" s="316"/>
      <c r="JS151" s="316"/>
      <c r="JT151" s="316"/>
      <c r="JU151" s="316"/>
      <c r="JV151" s="316"/>
      <c r="JW151" s="316"/>
      <c r="JX151" s="316"/>
      <c r="JY151" s="316"/>
      <c r="JZ151" s="316"/>
      <c r="KA151" s="316"/>
      <c r="KB151" s="316"/>
      <c r="KC151" s="316"/>
      <c r="KD151" s="316"/>
      <c r="KE151" s="316"/>
      <c r="KF151" s="316"/>
      <c r="KG151" s="316"/>
      <c r="KH151" s="316"/>
      <c r="KI151" s="316"/>
      <c r="KJ151" s="316"/>
      <c r="KK151" s="316"/>
      <c r="KL151" s="316"/>
      <c r="KM151" s="316"/>
      <c r="KN151" s="316"/>
      <c r="KO151" s="316"/>
      <c r="KP151" s="316"/>
      <c r="KQ151" s="316"/>
      <c r="KR151" s="316"/>
      <c r="KS151" s="316"/>
      <c r="KT151" s="316"/>
      <c r="KU151" s="316"/>
      <c r="KV151" s="316"/>
      <c r="KW151" s="316"/>
      <c r="KX151" s="316"/>
      <c r="KY151" s="316"/>
      <c r="KZ151" s="316"/>
      <c r="LA151" s="316"/>
      <c r="LB151" s="316"/>
      <c r="LC151" s="316"/>
      <c r="LD151" s="316"/>
      <c r="LE151" s="316"/>
      <c r="LF151" s="316"/>
      <c r="LG151" s="316"/>
      <c r="LH151" s="316"/>
      <c r="LI151" s="316"/>
    </row>
    <row r="152" spans="1:321">
      <c r="A152" s="72" t="s">
        <v>94</v>
      </c>
      <c r="B152" s="72" t="s">
        <v>94</v>
      </c>
      <c r="C152" s="72">
        <v>432</v>
      </c>
      <c r="D152" s="72">
        <v>432</v>
      </c>
      <c r="E152" s="76" t="s">
        <v>308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82">
        <v>0</v>
      </c>
      <c r="DW152" s="282">
        <v>6500</v>
      </c>
      <c r="DX152" s="282">
        <v>296099.21999999997</v>
      </c>
      <c r="DY152" s="282">
        <v>332000</v>
      </c>
      <c r="DZ152" s="310">
        <v>0</v>
      </c>
      <c r="EA152" s="282">
        <v>283000</v>
      </c>
      <c r="EB152" s="313">
        <v>0</v>
      </c>
      <c r="EC152" s="313">
        <v>0</v>
      </c>
      <c r="ED152" s="313">
        <v>0</v>
      </c>
      <c r="EE152" s="313">
        <v>0</v>
      </c>
      <c r="EF152" s="313">
        <v>0</v>
      </c>
      <c r="EG152" s="313">
        <v>276000</v>
      </c>
      <c r="EH152" s="316"/>
      <c r="EI152" s="316"/>
      <c r="EJ152" s="316"/>
      <c r="EK152" s="316">
        <v>468800</v>
      </c>
      <c r="EL152" s="316">
        <v>0</v>
      </c>
      <c r="EM152" s="316">
        <v>58333.35</v>
      </c>
      <c r="EN152" s="316">
        <v>208325.51</v>
      </c>
      <c r="EO152" s="316">
        <v>542037.52</v>
      </c>
      <c r="EP152" s="316"/>
      <c r="EQ152" s="316">
        <v>121333.35</v>
      </c>
      <c r="ER152" s="316">
        <v>4552.88</v>
      </c>
      <c r="ES152" s="316"/>
      <c r="ET152" s="316">
        <v>483333.33</v>
      </c>
      <c r="EU152" s="316">
        <v>283333.33</v>
      </c>
      <c r="EV152" s="316">
        <v>283333.33</v>
      </c>
      <c r="EW152" s="316">
        <v>583333.32999999996</v>
      </c>
      <c r="EX152" s="316">
        <v>300833.33</v>
      </c>
      <c r="EY152" s="316">
        <v>355833.33</v>
      </c>
      <c r="EZ152" s="316">
        <v>968637.17</v>
      </c>
      <c r="FA152" s="316">
        <v>316247.78000000003</v>
      </c>
      <c r="FB152" s="316">
        <v>363727.86</v>
      </c>
      <c r="FC152" s="316">
        <v>592317.5</v>
      </c>
      <c r="FD152" s="316">
        <v>251620.42</v>
      </c>
      <c r="FE152" s="316">
        <v>326140.42</v>
      </c>
      <c r="FF152" s="316"/>
      <c r="FG152" s="316">
        <v>2077471.58</v>
      </c>
      <c r="FH152" s="316"/>
      <c r="FI152" s="316"/>
      <c r="FJ152" s="316"/>
      <c r="FK152" s="316"/>
      <c r="FL152" s="369"/>
      <c r="FM152" s="316"/>
      <c r="FN152" s="316"/>
      <c r="FO152" s="316"/>
      <c r="FP152" s="316"/>
      <c r="FQ152" s="316"/>
      <c r="FR152" s="316"/>
      <c r="FS152" s="316"/>
      <c r="FT152" s="316"/>
      <c r="FU152" s="316"/>
      <c r="FV152" s="316"/>
      <c r="FW152" s="316"/>
      <c r="FX152" s="316"/>
      <c r="FY152" s="316"/>
      <c r="FZ152" s="316"/>
      <c r="GA152" s="316"/>
      <c r="GB152" s="316"/>
      <c r="GC152" s="316"/>
      <c r="GD152" s="316"/>
      <c r="GF152" s="316"/>
      <c r="GG152" s="316"/>
      <c r="GH152" s="316"/>
      <c r="GI152" s="316"/>
      <c r="GJ152" s="316"/>
      <c r="GK152" s="316"/>
      <c r="GL152" s="316"/>
      <c r="GM152" s="316"/>
      <c r="GN152" s="316"/>
      <c r="GO152" s="316"/>
      <c r="GP152" s="316"/>
      <c r="GQ152" s="316"/>
      <c r="GR152" s="316"/>
      <c r="GS152" s="316"/>
      <c r="GT152" s="316"/>
      <c r="GU152" s="316"/>
      <c r="GV152" s="316"/>
      <c r="GW152" s="316"/>
      <c r="GX152" s="316"/>
      <c r="GY152" s="316"/>
      <c r="GZ152" s="316"/>
      <c r="HA152" s="316"/>
      <c r="HB152" s="316"/>
      <c r="HC152" s="316"/>
      <c r="HD152" s="316"/>
      <c r="HE152" s="316"/>
      <c r="HF152" s="316"/>
      <c r="HG152" s="316"/>
      <c r="HH152" s="316"/>
      <c r="HI152" s="316"/>
      <c r="HJ152" s="316"/>
      <c r="HK152" s="316"/>
      <c r="HL152" s="316"/>
      <c r="HM152" s="316"/>
      <c r="HN152" s="316"/>
      <c r="HO152" s="316"/>
      <c r="HP152" s="316"/>
      <c r="HQ152" s="316"/>
      <c r="HR152" s="316"/>
      <c r="HS152" s="316"/>
      <c r="HT152" s="316"/>
      <c r="HU152" s="316"/>
      <c r="HV152" s="316"/>
      <c r="HW152" s="316"/>
      <c r="HX152" s="316"/>
      <c r="HY152" s="316"/>
      <c r="HZ152" s="316"/>
      <c r="IA152" s="316"/>
      <c r="IB152" s="316"/>
      <c r="IC152" s="316"/>
      <c r="ID152" s="316"/>
      <c r="IE152" s="316"/>
      <c r="IF152" s="316"/>
      <c r="IG152" s="316"/>
      <c r="IH152" s="316"/>
      <c r="II152" s="316"/>
      <c r="IJ152" s="316"/>
      <c r="IK152" s="316"/>
      <c r="IL152" s="316"/>
      <c r="IM152" s="316"/>
      <c r="IN152" s="316"/>
      <c r="IO152" s="316"/>
      <c r="IP152" s="316"/>
      <c r="IQ152" s="316"/>
      <c r="IR152" s="316"/>
      <c r="IS152" s="316"/>
      <c r="IT152" s="316"/>
      <c r="IU152" s="316"/>
      <c r="IV152" s="316"/>
      <c r="IW152" s="316"/>
      <c r="IX152" s="316"/>
      <c r="IY152" s="316"/>
      <c r="IZ152" s="316"/>
      <c r="JA152" s="316"/>
      <c r="JB152" s="316"/>
      <c r="JC152" s="316"/>
      <c r="JD152" s="316"/>
      <c r="JE152" s="316"/>
      <c r="JF152" s="316"/>
      <c r="JG152" s="316"/>
      <c r="JH152" s="316"/>
      <c r="JI152" s="316"/>
      <c r="JJ152" s="316"/>
      <c r="JK152" s="316"/>
      <c r="JL152" s="316"/>
      <c r="JM152" s="316"/>
      <c r="JN152" s="316"/>
      <c r="JO152" s="316"/>
      <c r="JP152" s="316"/>
      <c r="JQ152" s="316"/>
      <c r="JR152" s="316"/>
      <c r="JS152" s="316"/>
      <c r="JT152" s="316"/>
      <c r="JU152" s="316"/>
      <c r="JV152" s="316"/>
      <c r="JW152" s="316"/>
      <c r="JX152" s="316"/>
      <c r="JY152" s="316"/>
      <c r="JZ152" s="316"/>
      <c r="KA152" s="316"/>
      <c r="KB152" s="316"/>
      <c r="KC152" s="316"/>
      <c r="KD152" s="316"/>
      <c r="KE152" s="316"/>
      <c r="KF152" s="316"/>
      <c r="KG152" s="316"/>
      <c r="KH152" s="316"/>
      <c r="KI152" s="316"/>
      <c r="KJ152" s="316"/>
      <c r="KK152" s="316"/>
      <c r="KL152" s="316"/>
      <c r="KM152" s="316"/>
      <c r="KN152" s="316"/>
      <c r="KO152" s="316"/>
      <c r="KP152" s="316"/>
      <c r="KQ152" s="316"/>
      <c r="KR152" s="316"/>
      <c r="KS152" s="316"/>
      <c r="KT152" s="316"/>
      <c r="KU152" s="316"/>
      <c r="KV152" s="316"/>
      <c r="KW152" s="316"/>
      <c r="KX152" s="316"/>
      <c r="KY152" s="316"/>
      <c r="KZ152" s="316"/>
      <c r="LA152" s="316"/>
      <c r="LB152" s="316"/>
      <c r="LC152" s="316"/>
      <c r="LD152" s="316"/>
      <c r="LE152" s="316"/>
      <c r="LF152" s="316"/>
      <c r="LG152" s="316"/>
      <c r="LH152" s="316"/>
      <c r="LI152" s="316"/>
    </row>
    <row r="153" spans="1:321" ht="30">
      <c r="D153" s="72">
        <v>4321</v>
      </c>
      <c r="E153" s="76" t="s">
        <v>310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82">
        <v>0</v>
      </c>
      <c r="DW153" s="282">
        <v>0</v>
      </c>
      <c r="DX153" s="282">
        <v>0</v>
      </c>
      <c r="DY153" s="282">
        <v>0</v>
      </c>
      <c r="DZ153" s="310"/>
      <c r="EB153" s="313"/>
      <c r="EC153" s="313"/>
      <c r="ED153" s="313"/>
      <c r="EE153" s="313"/>
      <c r="EF153" s="313"/>
      <c r="EG153" s="313"/>
      <c r="EH153" s="316"/>
      <c r="EI153" s="316"/>
      <c r="EJ153" s="316"/>
      <c r="EK153" s="316"/>
      <c r="EL153" s="316"/>
      <c r="EM153" s="316"/>
      <c r="EN153" s="316"/>
      <c r="EO153" s="316"/>
      <c r="EP153" s="316"/>
      <c r="EQ153" s="316"/>
      <c r="ER153" s="316"/>
      <c r="ES153" s="316"/>
      <c r="ET153" s="316"/>
      <c r="EU153" s="316"/>
      <c r="EV153" s="316"/>
      <c r="EW153" s="316"/>
      <c r="EX153" s="316"/>
      <c r="EY153" s="316"/>
      <c r="EZ153" s="316"/>
      <c r="FA153" s="316"/>
      <c r="FB153" s="316"/>
      <c r="FC153" s="316"/>
      <c r="FD153" s="316"/>
      <c r="FE153" s="316"/>
      <c r="FF153" s="316"/>
      <c r="FG153" s="316"/>
      <c r="FH153" s="316"/>
      <c r="FI153" s="316"/>
      <c r="FJ153" s="316"/>
      <c r="FK153" s="316"/>
      <c r="FL153" s="369"/>
      <c r="FM153" s="316"/>
      <c r="FN153" s="316"/>
      <c r="FO153" s="316"/>
      <c r="FP153" s="316"/>
      <c r="FQ153" s="316"/>
      <c r="FR153" s="316"/>
      <c r="FS153" s="316"/>
      <c r="FT153" s="316"/>
      <c r="FU153" s="316"/>
      <c r="FV153" s="316"/>
      <c r="FW153" s="316"/>
      <c r="FX153" s="316"/>
      <c r="FY153" s="316"/>
      <c r="FZ153" s="316"/>
      <c r="GA153" s="316"/>
      <c r="GB153" s="316"/>
      <c r="GC153" s="316"/>
      <c r="GD153" s="316"/>
      <c r="GF153" s="316"/>
      <c r="GG153" s="316"/>
      <c r="GH153" s="316"/>
      <c r="GI153" s="316"/>
      <c r="GJ153" s="316"/>
      <c r="GK153" s="316"/>
      <c r="GL153" s="316"/>
      <c r="GM153" s="316"/>
      <c r="GN153" s="316"/>
      <c r="GO153" s="316"/>
      <c r="GP153" s="316"/>
      <c r="GQ153" s="316"/>
      <c r="GR153" s="316"/>
      <c r="GS153" s="316"/>
      <c r="GT153" s="316"/>
      <c r="GU153" s="316"/>
      <c r="GV153" s="316"/>
      <c r="GW153" s="316"/>
      <c r="GX153" s="316"/>
      <c r="GY153" s="316"/>
      <c r="GZ153" s="316"/>
      <c r="HA153" s="316"/>
      <c r="HB153" s="316"/>
      <c r="HC153" s="316"/>
      <c r="HD153" s="316"/>
      <c r="HE153" s="316"/>
      <c r="HF153" s="316"/>
      <c r="HG153" s="316"/>
      <c r="HH153" s="316"/>
      <c r="HI153" s="316"/>
      <c r="HJ153" s="316"/>
      <c r="HK153" s="316"/>
      <c r="HL153" s="316"/>
      <c r="HM153" s="316"/>
      <c r="HN153" s="316"/>
      <c r="HO153" s="316"/>
      <c r="HP153" s="316"/>
      <c r="HQ153" s="316"/>
      <c r="HR153" s="316"/>
      <c r="HS153" s="316"/>
      <c r="HT153" s="316"/>
      <c r="HU153" s="316"/>
      <c r="HV153" s="316"/>
      <c r="HW153" s="316"/>
      <c r="HX153" s="316"/>
      <c r="HY153" s="316"/>
      <c r="HZ153" s="316"/>
      <c r="IA153" s="316"/>
      <c r="IB153" s="316"/>
      <c r="IC153" s="316"/>
      <c r="ID153" s="316"/>
      <c r="IE153" s="316"/>
      <c r="IF153" s="316"/>
      <c r="IG153" s="316"/>
      <c r="IH153" s="316"/>
      <c r="II153" s="316"/>
      <c r="IJ153" s="316"/>
      <c r="IK153" s="316"/>
      <c r="IL153" s="316"/>
      <c r="IM153" s="316"/>
      <c r="IN153" s="316"/>
      <c r="IO153" s="316"/>
      <c r="IP153" s="316"/>
      <c r="IQ153" s="316"/>
      <c r="IR153" s="316"/>
      <c r="IS153" s="316"/>
      <c r="IT153" s="316"/>
      <c r="IU153" s="316"/>
      <c r="IV153" s="316"/>
      <c r="IW153" s="316"/>
      <c r="IX153" s="316"/>
      <c r="IY153" s="316"/>
      <c r="IZ153" s="316"/>
      <c r="JA153" s="316"/>
      <c r="JB153" s="316"/>
      <c r="JC153" s="316"/>
      <c r="JD153" s="316"/>
      <c r="JE153" s="316"/>
      <c r="JF153" s="316"/>
      <c r="JG153" s="316"/>
      <c r="JH153" s="316"/>
      <c r="JI153" s="316"/>
      <c r="JJ153" s="316"/>
      <c r="JK153" s="316"/>
      <c r="JL153" s="316"/>
      <c r="JM153" s="316"/>
      <c r="JN153" s="316"/>
      <c r="JO153" s="316"/>
      <c r="JP153" s="316"/>
      <c r="JQ153" s="316"/>
      <c r="JR153" s="316"/>
      <c r="JS153" s="316"/>
      <c r="JT153" s="316"/>
      <c r="JU153" s="316"/>
      <c r="JV153" s="316"/>
      <c r="JW153" s="316"/>
      <c r="JX153" s="316"/>
      <c r="JY153" s="316"/>
      <c r="JZ153" s="316"/>
      <c r="KA153" s="316"/>
      <c r="KB153" s="316"/>
      <c r="KC153" s="316"/>
      <c r="KD153" s="316"/>
      <c r="KE153" s="316"/>
      <c r="KF153" s="316"/>
      <c r="KG153" s="316"/>
      <c r="KH153" s="316"/>
      <c r="KI153" s="316"/>
      <c r="KJ153" s="316"/>
      <c r="KK153" s="316"/>
      <c r="KL153" s="316"/>
      <c r="KM153" s="316"/>
      <c r="KN153" s="316"/>
      <c r="KO153" s="316"/>
      <c r="KP153" s="316"/>
      <c r="KQ153" s="316"/>
      <c r="KR153" s="316"/>
      <c r="KS153" s="316"/>
      <c r="KT153" s="316"/>
      <c r="KU153" s="316"/>
      <c r="KV153" s="316"/>
      <c r="KW153" s="316"/>
      <c r="KX153" s="316"/>
      <c r="KY153" s="316"/>
      <c r="KZ153" s="316"/>
      <c r="LA153" s="316"/>
      <c r="LB153" s="316"/>
      <c r="LC153" s="316"/>
      <c r="LD153" s="316"/>
      <c r="LE153" s="316"/>
      <c r="LF153" s="316"/>
      <c r="LG153" s="316"/>
      <c r="LH153" s="316"/>
      <c r="LI153" s="316"/>
    </row>
    <row r="154" spans="1:321">
      <c r="D154" s="72">
        <v>4322</v>
      </c>
      <c r="E154" s="76" t="s">
        <v>312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82">
        <v>0</v>
      </c>
      <c r="DW154" s="282">
        <v>0</v>
      </c>
      <c r="DX154" s="282">
        <v>0</v>
      </c>
      <c r="DY154" s="282">
        <v>0</v>
      </c>
      <c r="DZ154" s="310"/>
      <c r="EB154" s="313"/>
      <c r="EC154" s="313"/>
      <c r="ED154" s="313"/>
      <c r="EE154" s="313"/>
      <c r="EF154" s="313"/>
      <c r="EG154" s="313"/>
      <c r="EH154" s="316"/>
      <c r="EI154" s="316"/>
      <c r="EJ154" s="316"/>
      <c r="EK154" s="316"/>
      <c r="EL154" s="316"/>
      <c r="EM154" s="316"/>
      <c r="EN154" s="316"/>
      <c r="EO154" s="316"/>
      <c r="EP154" s="316"/>
      <c r="EQ154" s="316"/>
      <c r="ER154" s="316"/>
      <c r="ES154" s="316"/>
      <c r="ET154" s="316"/>
      <c r="EU154" s="316"/>
      <c r="EV154" s="316"/>
      <c r="EW154" s="316"/>
      <c r="EX154" s="316"/>
      <c r="EY154" s="316"/>
      <c r="EZ154" s="316"/>
      <c r="FA154" s="316"/>
      <c r="FB154" s="316"/>
      <c r="FC154" s="316"/>
      <c r="FD154" s="316"/>
      <c r="FE154" s="316"/>
      <c r="FF154" s="316"/>
      <c r="FG154" s="316"/>
      <c r="FH154" s="316"/>
      <c r="FI154" s="316"/>
      <c r="FJ154" s="316"/>
      <c r="FK154" s="316"/>
      <c r="FL154" s="369"/>
      <c r="FM154" s="316"/>
      <c r="FN154" s="316"/>
      <c r="FO154" s="316"/>
      <c r="FP154" s="316"/>
      <c r="FQ154" s="316"/>
      <c r="FR154" s="316"/>
      <c r="FS154" s="316"/>
      <c r="FT154" s="316"/>
      <c r="FU154" s="316"/>
      <c r="FV154" s="316"/>
      <c r="FW154" s="316"/>
      <c r="FX154" s="316"/>
      <c r="FY154" s="316"/>
      <c r="FZ154" s="316"/>
      <c r="GA154" s="316"/>
      <c r="GB154" s="316"/>
      <c r="GC154" s="316"/>
      <c r="GD154" s="316"/>
      <c r="GF154" s="316"/>
      <c r="GG154" s="316"/>
      <c r="GH154" s="316"/>
      <c r="GI154" s="316"/>
      <c r="GJ154" s="316"/>
      <c r="GK154" s="316"/>
      <c r="GL154" s="316"/>
      <c r="GM154" s="316"/>
      <c r="GN154" s="316"/>
      <c r="GO154" s="316"/>
      <c r="GP154" s="316"/>
      <c r="GQ154" s="316"/>
      <c r="GR154" s="316"/>
      <c r="GS154" s="316"/>
      <c r="GT154" s="316"/>
      <c r="GU154" s="316"/>
      <c r="GV154" s="316"/>
      <c r="GW154" s="316"/>
      <c r="GX154" s="316"/>
      <c r="GY154" s="316"/>
      <c r="GZ154" s="316"/>
      <c r="HA154" s="316"/>
      <c r="HB154" s="316"/>
      <c r="HC154" s="316"/>
      <c r="HD154" s="316"/>
      <c r="HE154" s="316"/>
      <c r="HF154" s="316"/>
      <c r="HG154" s="316"/>
      <c r="HH154" s="316"/>
      <c r="HI154" s="316"/>
      <c r="HJ154" s="316"/>
      <c r="HK154" s="316"/>
      <c r="HL154" s="316"/>
      <c r="HM154" s="316"/>
      <c r="HN154" s="316"/>
      <c r="HO154" s="316"/>
      <c r="HP154" s="316"/>
      <c r="HQ154" s="316"/>
      <c r="HR154" s="316"/>
      <c r="HS154" s="316"/>
      <c r="HT154" s="316"/>
      <c r="HU154" s="316"/>
      <c r="HV154" s="316"/>
      <c r="HW154" s="316"/>
      <c r="HX154" s="316"/>
      <c r="HY154" s="316"/>
      <c r="HZ154" s="316"/>
      <c r="IA154" s="316"/>
      <c r="IB154" s="316"/>
      <c r="IC154" s="316"/>
      <c r="ID154" s="316"/>
      <c r="IE154" s="316"/>
      <c r="IF154" s="316"/>
      <c r="IG154" s="316"/>
      <c r="IH154" s="316"/>
      <c r="II154" s="316"/>
      <c r="IJ154" s="316"/>
      <c r="IK154" s="316"/>
      <c r="IL154" s="316"/>
      <c r="IM154" s="316"/>
      <c r="IN154" s="316"/>
      <c r="IO154" s="316"/>
      <c r="IP154" s="316"/>
      <c r="IQ154" s="316"/>
      <c r="IR154" s="316"/>
      <c r="IS154" s="316"/>
      <c r="IT154" s="316"/>
      <c r="IU154" s="316"/>
      <c r="IV154" s="316"/>
      <c r="IW154" s="316"/>
      <c r="IX154" s="316"/>
      <c r="IY154" s="316"/>
      <c r="IZ154" s="316"/>
      <c r="JA154" s="316"/>
      <c r="JB154" s="316"/>
      <c r="JC154" s="316"/>
      <c r="JD154" s="316"/>
      <c r="JE154" s="316"/>
      <c r="JF154" s="316"/>
      <c r="JG154" s="316"/>
      <c r="JH154" s="316"/>
      <c r="JI154" s="316"/>
      <c r="JJ154" s="316"/>
      <c r="JK154" s="316"/>
      <c r="JL154" s="316"/>
      <c r="JM154" s="316"/>
      <c r="JN154" s="316"/>
      <c r="JO154" s="316"/>
      <c r="JP154" s="316"/>
      <c r="JQ154" s="316"/>
      <c r="JR154" s="316"/>
      <c r="JS154" s="316"/>
      <c r="JT154" s="316"/>
      <c r="JU154" s="316"/>
      <c r="JV154" s="316"/>
      <c r="JW154" s="316"/>
      <c r="JX154" s="316"/>
      <c r="JY154" s="316"/>
      <c r="JZ154" s="316"/>
      <c r="KA154" s="316"/>
      <c r="KB154" s="316"/>
      <c r="KC154" s="316"/>
      <c r="KD154" s="316"/>
      <c r="KE154" s="316"/>
      <c r="KF154" s="316"/>
      <c r="KG154" s="316"/>
      <c r="KH154" s="316"/>
      <c r="KI154" s="316"/>
      <c r="KJ154" s="316"/>
      <c r="KK154" s="316"/>
      <c r="KL154" s="316"/>
      <c r="KM154" s="316"/>
      <c r="KN154" s="316"/>
      <c r="KO154" s="316"/>
      <c r="KP154" s="316"/>
      <c r="KQ154" s="316"/>
      <c r="KR154" s="316"/>
      <c r="KS154" s="316"/>
      <c r="KT154" s="316"/>
      <c r="KU154" s="316"/>
      <c r="KV154" s="316"/>
      <c r="KW154" s="316"/>
      <c r="KX154" s="316"/>
      <c r="KY154" s="316"/>
      <c r="KZ154" s="316"/>
      <c r="LA154" s="316"/>
      <c r="LB154" s="316"/>
      <c r="LC154" s="316"/>
      <c r="LD154" s="316"/>
      <c r="LE154" s="316"/>
      <c r="LF154" s="316"/>
      <c r="LG154" s="316"/>
      <c r="LH154" s="316"/>
      <c r="LI154" s="316"/>
    </row>
    <row r="155" spans="1:321" ht="30">
      <c r="D155" s="72">
        <v>4323</v>
      </c>
      <c r="E155" s="76" t="s">
        <v>314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82">
        <v>0</v>
      </c>
      <c r="DW155" s="282">
        <v>0</v>
      </c>
      <c r="DX155" s="282">
        <v>0</v>
      </c>
      <c r="DY155" s="282">
        <v>0</v>
      </c>
      <c r="DZ155" s="310"/>
      <c r="EB155" s="313"/>
      <c r="EC155" s="313"/>
      <c r="ED155" s="313"/>
      <c r="EE155" s="313"/>
      <c r="EF155" s="313"/>
      <c r="EG155" s="313"/>
      <c r="EH155" s="316"/>
      <c r="EI155" s="316"/>
      <c r="EJ155" s="316"/>
      <c r="EK155" s="316"/>
      <c r="EL155" s="316"/>
      <c r="EM155" s="316"/>
      <c r="EN155" s="316"/>
      <c r="EO155" s="316"/>
      <c r="EP155" s="316"/>
      <c r="EQ155" s="316"/>
      <c r="ER155" s="316"/>
      <c r="ES155" s="316"/>
      <c r="ET155" s="316"/>
      <c r="EU155" s="316"/>
      <c r="EV155" s="316"/>
      <c r="EW155" s="316"/>
      <c r="EX155" s="316"/>
      <c r="EY155" s="316"/>
      <c r="EZ155" s="316"/>
      <c r="FA155" s="316"/>
      <c r="FB155" s="316"/>
      <c r="FC155" s="316"/>
      <c r="FD155" s="316"/>
      <c r="FE155" s="316"/>
      <c r="FF155" s="316"/>
      <c r="FG155" s="316"/>
      <c r="FH155" s="316"/>
      <c r="FI155" s="316"/>
      <c r="FJ155" s="316"/>
      <c r="FK155" s="316"/>
      <c r="FL155" s="369"/>
      <c r="FM155" s="316"/>
      <c r="FN155" s="316"/>
      <c r="FO155" s="316"/>
      <c r="FP155" s="316"/>
      <c r="FQ155" s="316"/>
      <c r="FR155" s="316"/>
      <c r="FS155" s="316"/>
      <c r="FT155" s="316"/>
      <c r="FU155" s="316"/>
      <c r="FV155" s="316"/>
      <c r="FW155" s="316"/>
      <c r="FX155" s="316"/>
      <c r="FY155" s="316"/>
      <c r="FZ155" s="316"/>
      <c r="GA155" s="316"/>
      <c r="GB155" s="316"/>
      <c r="GC155" s="316"/>
      <c r="GD155" s="316"/>
      <c r="GF155" s="316"/>
      <c r="GG155" s="316"/>
      <c r="GH155" s="316"/>
      <c r="GI155" s="316"/>
      <c r="GJ155" s="316"/>
      <c r="GK155" s="316"/>
      <c r="GL155" s="316"/>
      <c r="GM155" s="316"/>
      <c r="GN155" s="316"/>
      <c r="GO155" s="316"/>
      <c r="GP155" s="316"/>
      <c r="GQ155" s="316"/>
      <c r="GR155" s="316"/>
      <c r="GS155" s="316"/>
      <c r="GT155" s="316"/>
      <c r="GU155" s="316"/>
      <c r="GV155" s="316"/>
      <c r="GW155" s="316"/>
      <c r="GX155" s="316"/>
      <c r="GY155" s="316"/>
      <c r="GZ155" s="316"/>
      <c r="HA155" s="316"/>
      <c r="HB155" s="316"/>
      <c r="HC155" s="316"/>
      <c r="HD155" s="316"/>
      <c r="HE155" s="316"/>
      <c r="HF155" s="316"/>
      <c r="HG155" s="316"/>
      <c r="HH155" s="316"/>
      <c r="HI155" s="316"/>
      <c r="HJ155" s="316"/>
      <c r="HK155" s="316"/>
      <c r="HL155" s="316"/>
      <c r="HM155" s="316"/>
      <c r="HN155" s="316"/>
      <c r="HO155" s="316"/>
      <c r="HP155" s="316"/>
      <c r="HQ155" s="316"/>
      <c r="HR155" s="316"/>
      <c r="HS155" s="316"/>
      <c r="HT155" s="316"/>
      <c r="HU155" s="316"/>
      <c r="HV155" s="316"/>
      <c r="HW155" s="316"/>
      <c r="HX155" s="316"/>
      <c r="HY155" s="316"/>
      <c r="HZ155" s="316"/>
      <c r="IA155" s="316"/>
      <c r="IB155" s="316"/>
      <c r="IC155" s="316"/>
      <c r="ID155" s="316"/>
      <c r="IE155" s="316"/>
      <c r="IF155" s="316"/>
      <c r="IG155" s="316"/>
      <c r="IH155" s="316"/>
      <c r="II155" s="316"/>
      <c r="IJ155" s="316"/>
      <c r="IK155" s="316"/>
      <c r="IL155" s="316"/>
      <c r="IM155" s="316"/>
      <c r="IN155" s="316"/>
      <c r="IO155" s="316"/>
      <c r="IP155" s="316"/>
      <c r="IQ155" s="316"/>
      <c r="IR155" s="316"/>
      <c r="IS155" s="316"/>
      <c r="IT155" s="316"/>
      <c r="IU155" s="316"/>
      <c r="IV155" s="316"/>
      <c r="IW155" s="316"/>
      <c r="IX155" s="316"/>
      <c r="IY155" s="316"/>
      <c r="IZ155" s="316"/>
      <c r="JA155" s="316"/>
      <c r="JB155" s="316"/>
      <c r="JC155" s="316"/>
      <c r="JD155" s="316"/>
      <c r="JE155" s="316"/>
      <c r="JF155" s="316"/>
      <c r="JG155" s="316"/>
      <c r="JH155" s="316"/>
      <c r="JI155" s="316"/>
      <c r="JJ155" s="316"/>
      <c r="JK155" s="316"/>
      <c r="JL155" s="316"/>
      <c r="JM155" s="316"/>
      <c r="JN155" s="316"/>
      <c r="JO155" s="316"/>
      <c r="JP155" s="316"/>
      <c r="JQ155" s="316"/>
      <c r="JR155" s="316"/>
      <c r="JS155" s="316"/>
      <c r="JT155" s="316"/>
      <c r="JU155" s="316"/>
      <c r="JV155" s="316"/>
      <c r="JW155" s="316"/>
      <c r="JX155" s="316"/>
      <c r="JY155" s="316"/>
      <c r="JZ155" s="316"/>
      <c r="KA155" s="316"/>
      <c r="KB155" s="316"/>
      <c r="KC155" s="316"/>
      <c r="KD155" s="316"/>
      <c r="KE155" s="316"/>
      <c r="KF155" s="316"/>
      <c r="KG155" s="316"/>
      <c r="KH155" s="316"/>
      <c r="KI155" s="316"/>
      <c r="KJ155" s="316"/>
      <c r="KK155" s="316"/>
      <c r="KL155" s="316"/>
      <c r="KM155" s="316"/>
      <c r="KN155" s="316"/>
      <c r="KO155" s="316"/>
      <c r="KP155" s="316"/>
      <c r="KQ155" s="316"/>
      <c r="KR155" s="316"/>
      <c r="KS155" s="316"/>
      <c r="KT155" s="316"/>
      <c r="KU155" s="316"/>
      <c r="KV155" s="316"/>
      <c r="KW155" s="316"/>
      <c r="KX155" s="316"/>
      <c r="KY155" s="316"/>
      <c r="KZ155" s="316"/>
      <c r="LA155" s="316"/>
      <c r="LB155" s="316"/>
      <c r="LC155" s="316"/>
      <c r="LD155" s="316"/>
      <c r="LE155" s="316"/>
      <c r="LF155" s="316"/>
      <c r="LG155" s="316"/>
      <c r="LH155" s="316"/>
      <c r="LI155" s="316"/>
    </row>
    <row r="156" spans="1:321">
      <c r="D156" s="72">
        <v>4324</v>
      </c>
      <c r="E156" s="76" t="s">
        <v>316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82">
        <v>0</v>
      </c>
      <c r="DW156" s="282">
        <v>6500</v>
      </c>
      <c r="DX156" s="282">
        <v>296099.21999999997</v>
      </c>
      <c r="DY156" s="282">
        <v>332000</v>
      </c>
      <c r="DZ156" s="310">
        <v>198000</v>
      </c>
      <c r="EB156" s="313"/>
      <c r="EC156" s="313"/>
      <c r="ED156" s="313"/>
      <c r="EE156" s="313"/>
      <c r="EF156" s="313"/>
      <c r="EG156" s="313"/>
      <c r="EH156" s="316"/>
      <c r="EI156" s="316"/>
      <c r="EJ156" s="316"/>
      <c r="EK156" s="316"/>
      <c r="EL156" s="316"/>
      <c r="EM156" s="316"/>
      <c r="EN156" s="316"/>
      <c r="EO156" s="316"/>
      <c r="EP156" s="316"/>
      <c r="EQ156" s="316"/>
      <c r="ER156" s="316"/>
      <c r="ES156" s="316"/>
      <c r="ET156" s="316"/>
      <c r="EU156" s="316"/>
      <c r="EV156" s="316"/>
      <c r="EW156" s="316"/>
      <c r="EX156" s="316"/>
      <c r="EY156" s="316"/>
      <c r="EZ156" s="316"/>
      <c r="FA156" s="316"/>
      <c r="FB156" s="316"/>
      <c r="FC156" s="316"/>
      <c r="FD156" s="316"/>
      <c r="FE156" s="316"/>
      <c r="FF156" s="316"/>
      <c r="FG156" s="316"/>
      <c r="FH156" s="316"/>
      <c r="FI156" s="316"/>
      <c r="FJ156" s="316"/>
      <c r="FK156" s="316"/>
      <c r="FL156" s="369"/>
      <c r="FM156" s="316"/>
      <c r="FN156" s="316"/>
      <c r="FO156" s="316"/>
      <c r="FP156" s="316"/>
      <c r="FQ156" s="316"/>
      <c r="FR156" s="316"/>
      <c r="FS156" s="316"/>
      <c r="FT156" s="316"/>
      <c r="FU156" s="316"/>
      <c r="FV156" s="316"/>
      <c r="FW156" s="316"/>
      <c r="FX156" s="316"/>
      <c r="FY156" s="316"/>
      <c r="FZ156" s="316"/>
      <c r="GA156" s="316"/>
      <c r="GB156" s="316"/>
      <c r="GC156" s="316"/>
      <c r="GD156" s="316"/>
      <c r="GF156" s="316"/>
      <c r="GG156" s="316"/>
      <c r="GH156" s="316"/>
      <c r="GI156" s="316"/>
      <c r="GJ156" s="316"/>
      <c r="GK156" s="316"/>
      <c r="GL156" s="316"/>
      <c r="GM156" s="316"/>
      <c r="GN156" s="316"/>
      <c r="GO156" s="316"/>
      <c r="GP156" s="316"/>
      <c r="GQ156" s="316"/>
      <c r="GR156" s="316"/>
      <c r="GS156" s="316"/>
      <c r="GT156" s="316"/>
      <c r="GU156" s="316"/>
      <c r="GV156" s="316"/>
      <c r="GW156" s="316"/>
      <c r="GX156" s="316"/>
      <c r="GY156" s="316"/>
      <c r="GZ156" s="316"/>
      <c r="HA156" s="316"/>
      <c r="HB156" s="316"/>
      <c r="HC156" s="316"/>
      <c r="HD156" s="316"/>
      <c r="HE156" s="316"/>
      <c r="HF156" s="316"/>
      <c r="HG156" s="316"/>
      <c r="HH156" s="316"/>
      <c r="HI156" s="316"/>
      <c r="HJ156" s="316"/>
      <c r="HK156" s="316"/>
      <c r="HL156" s="316"/>
      <c r="HM156" s="316"/>
      <c r="HN156" s="316"/>
      <c r="HO156" s="316"/>
      <c r="HP156" s="316"/>
      <c r="HQ156" s="316"/>
      <c r="HR156" s="316"/>
      <c r="HS156" s="316"/>
      <c r="HT156" s="316"/>
      <c r="HU156" s="316"/>
      <c r="HV156" s="316"/>
      <c r="HW156" s="316"/>
      <c r="HX156" s="316"/>
      <c r="HY156" s="316"/>
      <c r="HZ156" s="316"/>
      <c r="IA156" s="316"/>
      <c r="IB156" s="316"/>
      <c r="IC156" s="316"/>
      <c r="ID156" s="316"/>
      <c r="IE156" s="316"/>
      <c r="IF156" s="316"/>
      <c r="IG156" s="316"/>
      <c r="IH156" s="316"/>
      <c r="II156" s="316"/>
      <c r="IJ156" s="316"/>
      <c r="IK156" s="316"/>
      <c r="IL156" s="316"/>
      <c r="IM156" s="316"/>
      <c r="IN156" s="316"/>
      <c r="IO156" s="316"/>
      <c r="IP156" s="316"/>
      <c r="IQ156" s="316"/>
      <c r="IR156" s="316"/>
      <c r="IS156" s="316"/>
      <c r="IT156" s="316"/>
      <c r="IU156" s="316"/>
      <c r="IV156" s="316"/>
      <c r="IW156" s="316"/>
      <c r="IX156" s="316"/>
      <c r="IY156" s="316"/>
      <c r="IZ156" s="316"/>
      <c r="JA156" s="316"/>
      <c r="JB156" s="316"/>
      <c r="JC156" s="316"/>
      <c r="JD156" s="316"/>
      <c r="JE156" s="316"/>
      <c r="JF156" s="316"/>
      <c r="JG156" s="316"/>
      <c r="JH156" s="316"/>
      <c r="JI156" s="316"/>
      <c r="JJ156" s="316"/>
      <c r="JK156" s="316"/>
      <c r="JL156" s="316"/>
      <c r="JM156" s="316"/>
      <c r="JN156" s="316"/>
      <c r="JO156" s="316"/>
      <c r="JP156" s="316"/>
      <c r="JQ156" s="316"/>
      <c r="JR156" s="316"/>
      <c r="JS156" s="316"/>
      <c r="JT156" s="316"/>
      <c r="JU156" s="316"/>
      <c r="JV156" s="316"/>
      <c r="JW156" s="316"/>
      <c r="JX156" s="316"/>
      <c r="JY156" s="316"/>
      <c r="JZ156" s="316"/>
      <c r="KA156" s="316"/>
      <c r="KB156" s="316"/>
      <c r="KC156" s="316"/>
      <c r="KD156" s="316"/>
      <c r="KE156" s="316"/>
      <c r="KF156" s="316"/>
      <c r="KG156" s="316"/>
      <c r="KH156" s="316"/>
      <c r="KI156" s="316"/>
      <c r="KJ156" s="316"/>
      <c r="KK156" s="316"/>
      <c r="KL156" s="316"/>
      <c r="KM156" s="316"/>
      <c r="KN156" s="316"/>
      <c r="KO156" s="316"/>
      <c r="KP156" s="316"/>
      <c r="KQ156" s="316"/>
      <c r="KR156" s="316"/>
      <c r="KS156" s="316"/>
      <c r="KT156" s="316"/>
      <c r="KU156" s="316"/>
      <c r="KV156" s="316"/>
      <c r="KW156" s="316"/>
      <c r="KX156" s="316"/>
      <c r="KY156" s="316"/>
      <c r="KZ156" s="316"/>
      <c r="LA156" s="316"/>
      <c r="LB156" s="316"/>
      <c r="LC156" s="316"/>
      <c r="LD156" s="316"/>
      <c r="LE156" s="316"/>
      <c r="LF156" s="316"/>
      <c r="LG156" s="316"/>
      <c r="LH156" s="316"/>
      <c r="LI156" s="316"/>
    </row>
    <row r="157" spans="1:321">
      <c r="D157" s="72">
        <v>4325</v>
      </c>
      <c r="E157" s="76" t="s">
        <v>318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82">
        <v>0</v>
      </c>
      <c r="DW157" s="282">
        <v>0</v>
      </c>
      <c r="DX157" s="282">
        <v>0</v>
      </c>
      <c r="DY157" s="282">
        <v>0</v>
      </c>
      <c r="DZ157" s="310"/>
      <c r="EB157" s="313"/>
      <c r="EC157" s="313"/>
      <c r="ED157" s="313"/>
      <c r="EE157" s="313"/>
      <c r="EF157" s="313"/>
      <c r="EG157" s="313"/>
      <c r="EH157" s="316"/>
      <c r="EI157" s="316"/>
      <c r="EJ157" s="316"/>
      <c r="EK157" s="316"/>
      <c r="EL157" s="316"/>
      <c r="EM157" s="316"/>
      <c r="EN157" s="316"/>
      <c r="EO157" s="316"/>
      <c r="EP157" s="316"/>
      <c r="EQ157" s="316"/>
      <c r="ER157" s="316"/>
      <c r="ES157" s="316"/>
      <c r="ET157" s="316"/>
      <c r="EU157" s="316"/>
      <c r="EV157" s="316"/>
      <c r="EW157" s="316"/>
      <c r="EX157" s="316"/>
      <c r="EY157" s="316"/>
      <c r="EZ157" s="316"/>
      <c r="FA157" s="316"/>
      <c r="FB157" s="316"/>
      <c r="FC157" s="316"/>
      <c r="FD157" s="316"/>
      <c r="FE157" s="316"/>
      <c r="FF157" s="316"/>
      <c r="FG157" s="316"/>
      <c r="FH157" s="316"/>
      <c r="FI157" s="316"/>
      <c r="FJ157" s="316"/>
      <c r="FK157" s="316"/>
      <c r="FL157" s="369"/>
      <c r="FM157" s="316"/>
      <c r="FN157" s="316"/>
      <c r="FO157" s="316"/>
      <c r="FP157" s="316"/>
      <c r="FQ157" s="316"/>
      <c r="FR157" s="316"/>
      <c r="FS157" s="316"/>
      <c r="FT157" s="316"/>
      <c r="FU157" s="316"/>
      <c r="FV157" s="316"/>
      <c r="FW157" s="316"/>
      <c r="FX157" s="316"/>
      <c r="FY157" s="316"/>
      <c r="FZ157" s="316"/>
      <c r="GA157" s="316"/>
      <c r="GB157" s="316"/>
      <c r="GC157" s="316"/>
      <c r="GD157" s="316"/>
      <c r="GF157" s="316"/>
      <c r="GG157" s="316"/>
      <c r="GH157" s="316"/>
      <c r="GI157" s="316"/>
      <c r="GJ157" s="316"/>
      <c r="GK157" s="316"/>
      <c r="GL157" s="316"/>
      <c r="GM157" s="316"/>
      <c r="GN157" s="316"/>
      <c r="GO157" s="316"/>
      <c r="GP157" s="316"/>
      <c r="GQ157" s="316"/>
      <c r="GR157" s="316"/>
      <c r="GS157" s="316"/>
      <c r="GT157" s="316"/>
      <c r="GU157" s="316"/>
      <c r="GV157" s="316"/>
      <c r="GW157" s="316"/>
      <c r="GX157" s="316"/>
      <c r="GY157" s="316"/>
      <c r="GZ157" s="316"/>
      <c r="HA157" s="316"/>
      <c r="HB157" s="316"/>
      <c r="HC157" s="316"/>
      <c r="HD157" s="316"/>
      <c r="HE157" s="316"/>
      <c r="HF157" s="316"/>
      <c r="HG157" s="316"/>
      <c r="HH157" s="316"/>
      <c r="HI157" s="316"/>
      <c r="HJ157" s="316"/>
      <c r="HK157" s="316"/>
      <c r="HL157" s="316"/>
      <c r="HM157" s="316"/>
      <c r="HN157" s="316"/>
      <c r="HO157" s="316"/>
      <c r="HP157" s="316"/>
      <c r="HQ157" s="316"/>
      <c r="HR157" s="316"/>
      <c r="HS157" s="316"/>
      <c r="HT157" s="316"/>
      <c r="HU157" s="316"/>
      <c r="HV157" s="316"/>
      <c r="HW157" s="316"/>
      <c r="HX157" s="316"/>
      <c r="HY157" s="316"/>
      <c r="HZ157" s="316"/>
      <c r="IA157" s="316"/>
      <c r="IB157" s="316"/>
      <c r="IC157" s="316"/>
      <c r="ID157" s="316"/>
      <c r="IE157" s="316"/>
      <c r="IF157" s="316"/>
      <c r="IG157" s="316"/>
      <c r="IH157" s="316"/>
      <c r="II157" s="316"/>
      <c r="IJ157" s="316"/>
      <c r="IK157" s="316"/>
      <c r="IL157" s="316"/>
      <c r="IM157" s="316"/>
      <c r="IN157" s="316"/>
      <c r="IO157" s="316"/>
      <c r="IP157" s="316"/>
      <c r="IQ157" s="316"/>
      <c r="IR157" s="316"/>
      <c r="IS157" s="316"/>
      <c r="IT157" s="316"/>
      <c r="IU157" s="316"/>
      <c r="IV157" s="316"/>
      <c r="IW157" s="316"/>
      <c r="IX157" s="316"/>
      <c r="IY157" s="316"/>
      <c r="IZ157" s="316"/>
      <c r="JA157" s="316"/>
      <c r="JB157" s="316"/>
      <c r="JC157" s="316"/>
      <c r="JD157" s="316"/>
      <c r="JE157" s="316"/>
      <c r="JF157" s="316"/>
      <c r="JG157" s="316"/>
      <c r="JH157" s="316"/>
      <c r="JI157" s="316"/>
      <c r="JJ157" s="316"/>
      <c r="JK157" s="316"/>
      <c r="JL157" s="316"/>
      <c r="JM157" s="316"/>
      <c r="JN157" s="316"/>
      <c r="JO157" s="316"/>
      <c r="JP157" s="316"/>
      <c r="JQ157" s="316"/>
      <c r="JR157" s="316"/>
      <c r="JS157" s="316"/>
      <c r="JT157" s="316"/>
      <c r="JU157" s="316"/>
      <c r="JV157" s="316"/>
      <c r="JW157" s="316"/>
      <c r="JX157" s="316"/>
      <c r="JY157" s="316"/>
      <c r="JZ157" s="316"/>
      <c r="KA157" s="316"/>
      <c r="KB157" s="316"/>
      <c r="KC157" s="316"/>
      <c r="KD157" s="316"/>
      <c r="KE157" s="316"/>
      <c r="KF157" s="316"/>
      <c r="KG157" s="316"/>
      <c r="KH157" s="316"/>
      <c r="KI157" s="316"/>
      <c r="KJ157" s="316"/>
      <c r="KK157" s="316"/>
      <c r="KL157" s="316"/>
      <c r="KM157" s="316"/>
      <c r="KN157" s="316"/>
      <c r="KO157" s="316"/>
      <c r="KP157" s="316"/>
      <c r="KQ157" s="316"/>
      <c r="KR157" s="316"/>
      <c r="KS157" s="316"/>
      <c r="KT157" s="316"/>
      <c r="KU157" s="316"/>
      <c r="KV157" s="316"/>
      <c r="KW157" s="316"/>
      <c r="KX157" s="316"/>
      <c r="KY157" s="316"/>
      <c r="KZ157" s="316"/>
      <c r="LA157" s="316"/>
      <c r="LB157" s="316"/>
      <c r="LC157" s="316"/>
      <c r="LD157" s="316"/>
      <c r="LE157" s="316"/>
      <c r="LF157" s="316"/>
      <c r="LG157" s="316"/>
      <c r="LH157" s="316"/>
      <c r="LI157" s="316"/>
    </row>
    <row r="158" spans="1:321">
      <c r="D158" s="72">
        <v>4326</v>
      </c>
      <c r="E158" s="76" t="s">
        <v>320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82">
        <v>0</v>
      </c>
      <c r="DW158" s="282">
        <v>0</v>
      </c>
      <c r="DX158" s="282">
        <v>0</v>
      </c>
      <c r="DY158" s="282">
        <v>0</v>
      </c>
      <c r="DZ158" s="310"/>
      <c r="EB158" s="313"/>
      <c r="EC158" s="313"/>
      <c r="ED158" s="313"/>
      <c r="EE158" s="313"/>
      <c r="EF158" s="313"/>
      <c r="EG158" s="313"/>
      <c r="ET158" s="316"/>
      <c r="EU158" s="316"/>
      <c r="EV158" s="316"/>
      <c r="EW158" s="316"/>
      <c r="EX158" s="316"/>
      <c r="EY158" s="316"/>
      <c r="EZ158" s="316"/>
      <c r="FA158" s="316"/>
      <c r="FB158" s="316"/>
      <c r="FC158" s="316"/>
      <c r="FD158" s="316"/>
      <c r="FE158" s="316"/>
      <c r="FF158" s="316"/>
      <c r="FG158" s="316"/>
      <c r="FH158" s="316"/>
      <c r="FI158" s="316"/>
      <c r="FJ158" s="316"/>
      <c r="FK158" s="316"/>
      <c r="FL158" s="369"/>
      <c r="FM158" s="316"/>
      <c r="FN158" s="316"/>
      <c r="FO158" s="316"/>
      <c r="FP158" s="316"/>
      <c r="FQ158" s="316"/>
      <c r="FR158" s="316"/>
      <c r="FS158" s="316"/>
      <c r="FT158" s="316"/>
      <c r="FU158" s="316"/>
      <c r="FV158" s="316"/>
      <c r="FW158" s="316"/>
      <c r="FX158" s="316"/>
      <c r="FY158" s="316"/>
      <c r="FZ158" s="316"/>
      <c r="GA158" s="316"/>
      <c r="GB158" s="316"/>
      <c r="GC158" s="316"/>
      <c r="GD158" s="316"/>
      <c r="GF158" s="316"/>
      <c r="GG158" s="316"/>
      <c r="GH158" s="316"/>
      <c r="GI158" s="316"/>
      <c r="GJ158" s="316"/>
      <c r="GK158" s="316"/>
      <c r="GL158" s="316"/>
      <c r="GM158" s="316"/>
      <c r="GN158" s="316"/>
      <c r="GO158" s="316"/>
      <c r="GP158" s="316"/>
      <c r="GQ158" s="316"/>
      <c r="GR158" s="316"/>
      <c r="GS158" s="316"/>
      <c r="GT158" s="316"/>
      <c r="GU158" s="316"/>
      <c r="GV158" s="316"/>
      <c r="GW158" s="316"/>
      <c r="GX158" s="316"/>
      <c r="GY158" s="316"/>
      <c r="GZ158" s="316"/>
      <c r="HA158" s="316"/>
      <c r="HB158" s="316"/>
      <c r="HC158" s="316"/>
      <c r="HD158" s="316"/>
      <c r="HE158" s="316"/>
      <c r="HF158" s="316"/>
      <c r="HG158" s="316"/>
      <c r="HH158" s="316"/>
      <c r="HI158" s="316"/>
      <c r="HJ158" s="316"/>
      <c r="HK158" s="316"/>
      <c r="HL158" s="316"/>
      <c r="HM158" s="316"/>
      <c r="HN158" s="316"/>
      <c r="HO158" s="316"/>
      <c r="HP158" s="316"/>
      <c r="HQ158" s="316"/>
      <c r="HR158" s="316"/>
      <c r="HS158" s="316"/>
      <c r="HT158" s="316"/>
      <c r="HU158" s="316"/>
      <c r="HV158" s="316"/>
      <c r="HW158" s="316"/>
      <c r="HX158" s="316"/>
      <c r="HY158" s="316"/>
      <c r="HZ158" s="316"/>
      <c r="IA158" s="316"/>
      <c r="IB158" s="316"/>
      <c r="IC158" s="316"/>
      <c r="ID158" s="316"/>
      <c r="IE158" s="316"/>
      <c r="IF158" s="316"/>
      <c r="IG158" s="316"/>
      <c r="IH158" s="316"/>
      <c r="II158" s="316"/>
      <c r="IJ158" s="316"/>
      <c r="IK158" s="316"/>
      <c r="IL158" s="316"/>
      <c r="IM158" s="316"/>
      <c r="IN158" s="316"/>
      <c r="IO158" s="316"/>
      <c r="IP158" s="316"/>
      <c r="IQ158" s="316"/>
      <c r="IR158" s="316"/>
      <c r="IS158" s="316"/>
      <c r="IT158" s="316"/>
      <c r="IU158" s="316"/>
      <c r="IV158" s="316"/>
      <c r="IW158" s="316"/>
      <c r="IX158" s="316"/>
      <c r="IY158" s="316"/>
      <c r="IZ158" s="316"/>
      <c r="JA158" s="316"/>
      <c r="JB158" s="316"/>
      <c r="JC158" s="316"/>
      <c r="JD158" s="316"/>
      <c r="JE158" s="316"/>
      <c r="JF158" s="316"/>
      <c r="JG158" s="316"/>
      <c r="JH158" s="316"/>
      <c r="JI158" s="316"/>
      <c r="JJ158" s="316"/>
      <c r="JK158" s="316"/>
      <c r="JL158" s="316"/>
      <c r="JM158" s="316"/>
      <c r="JN158" s="316"/>
      <c r="JO158" s="316"/>
      <c r="JP158" s="316"/>
      <c r="JQ158" s="316"/>
      <c r="JR158" s="316"/>
      <c r="JS158" s="316"/>
      <c r="JT158" s="316"/>
      <c r="JU158" s="316"/>
      <c r="JV158" s="316"/>
      <c r="JW158" s="316"/>
      <c r="JX158" s="316"/>
      <c r="JY158" s="316"/>
      <c r="JZ158" s="316"/>
      <c r="KA158" s="316"/>
      <c r="KB158" s="316"/>
      <c r="KC158" s="316"/>
      <c r="KD158" s="316"/>
      <c r="KE158" s="316"/>
      <c r="KF158" s="316"/>
      <c r="KG158" s="316"/>
      <c r="KH158" s="316"/>
      <c r="KI158" s="316"/>
      <c r="KJ158" s="316"/>
      <c r="KK158" s="316"/>
      <c r="KL158" s="316"/>
      <c r="KM158" s="316"/>
      <c r="KN158" s="316"/>
      <c r="KO158" s="316"/>
      <c r="KP158" s="316"/>
      <c r="KQ158" s="316"/>
      <c r="KR158" s="316"/>
      <c r="KS158" s="316"/>
      <c r="KT158" s="316"/>
      <c r="KU158" s="316"/>
      <c r="KV158" s="316"/>
      <c r="KW158" s="316"/>
      <c r="KX158" s="316"/>
      <c r="KY158" s="316"/>
      <c r="KZ158" s="316"/>
      <c r="LA158" s="316"/>
      <c r="LB158" s="316"/>
      <c r="LC158" s="316"/>
      <c r="LD158" s="316"/>
      <c r="LE158" s="316"/>
      <c r="LF158" s="316"/>
      <c r="LG158" s="316"/>
      <c r="LH158" s="316"/>
      <c r="LI158" s="316"/>
    </row>
    <row r="159" spans="1:321">
      <c r="C159" s="72">
        <v>441</v>
      </c>
      <c r="D159" s="72">
        <v>44</v>
      </c>
      <c r="E159" s="76" t="s">
        <v>796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81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82">
        <v>350458.43</v>
      </c>
      <c r="DW159" s="282">
        <v>577489.29</v>
      </c>
      <c r="DX159" s="282">
        <v>1509977.22</v>
      </c>
      <c r="DY159" s="282">
        <v>3694215.71</v>
      </c>
      <c r="DZ159" s="310">
        <v>4725148.4400000004</v>
      </c>
      <c r="EA159" s="282">
        <v>2369058.61</v>
      </c>
      <c r="EB159" s="313">
        <v>4947585.26</v>
      </c>
      <c r="EC159" s="321">
        <v>3797015.83</v>
      </c>
      <c r="ED159" s="313">
        <v>3313025.22</v>
      </c>
      <c r="EE159" s="313">
        <v>3567484.19</v>
      </c>
      <c r="EF159" s="313">
        <v>6171281.3600000003</v>
      </c>
      <c r="EG159" s="313">
        <v>29796705.440000001</v>
      </c>
      <c r="EH159" s="316">
        <v>109644.44</v>
      </c>
      <c r="EI159" s="316">
        <v>1522597.04</v>
      </c>
      <c r="EJ159" s="316">
        <v>8434786.5999999996</v>
      </c>
      <c r="EK159" s="316">
        <v>6918517.2599999998</v>
      </c>
      <c r="EL159" s="316">
        <v>2561374.17</v>
      </c>
      <c r="EM159" s="316">
        <v>25163803.16</v>
      </c>
      <c r="EN159" s="316">
        <v>10754440.220000001</v>
      </c>
      <c r="EO159" s="316">
        <v>29296079.120000001</v>
      </c>
      <c r="EP159" s="316">
        <v>19940301.670000002</v>
      </c>
      <c r="EQ159" s="316">
        <v>29993285.289999999</v>
      </c>
      <c r="ER159" s="316">
        <v>37935759.630000003</v>
      </c>
      <c r="ES159" s="316">
        <v>82875761.950000003</v>
      </c>
      <c r="ET159" s="316">
        <v>2060574.27</v>
      </c>
      <c r="EU159" s="316">
        <v>2958395.49</v>
      </c>
      <c r="EV159" s="316">
        <v>10806505.67</v>
      </c>
      <c r="EW159" s="316">
        <v>28775491.48</v>
      </c>
      <c r="EX159" s="316">
        <v>12314358.92</v>
      </c>
      <c r="EY159" s="316">
        <v>22250596.559999999</v>
      </c>
      <c r="EZ159" s="316">
        <v>22219463.719999999</v>
      </c>
      <c r="FA159" s="316">
        <v>7067070.5700000003</v>
      </c>
      <c r="FB159" s="316">
        <v>38353416.07</v>
      </c>
      <c r="FC159" s="369">
        <v>27286098.32</v>
      </c>
      <c r="FD159" s="316">
        <v>24712008.18</v>
      </c>
      <c r="FE159" s="316">
        <v>44558470.93</v>
      </c>
      <c r="FF159" s="316">
        <v>26799713.309999999</v>
      </c>
      <c r="FG159" s="316">
        <v>4566174.7300000004</v>
      </c>
      <c r="FH159" s="316">
        <v>16026445.34</v>
      </c>
      <c r="FI159" s="316">
        <v>12709228.77</v>
      </c>
      <c r="FJ159" s="316">
        <v>12112655.92</v>
      </c>
      <c r="FK159" s="41">
        <v>14428455.43</v>
      </c>
      <c r="FL159" s="369">
        <v>24624860.789999999</v>
      </c>
      <c r="FM159" s="316">
        <v>41555733.579999998</v>
      </c>
      <c r="FN159" s="316">
        <v>16395443.43</v>
      </c>
      <c r="FO159" s="316">
        <v>29474002.559999999</v>
      </c>
      <c r="FP159" s="316">
        <v>24779663.789999999</v>
      </c>
      <c r="FQ159" s="316">
        <v>48910344.240000002</v>
      </c>
      <c r="FR159" s="316">
        <v>4153095.62</v>
      </c>
      <c r="FS159" s="316">
        <v>8919354.2899999991</v>
      </c>
      <c r="FT159" s="316"/>
      <c r="FU159" s="316"/>
      <c r="FV159" s="316"/>
      <c r="FW159" s="316"/>
      <c r="FX159" s="316"/>
      <c r="FY159" s="316"/>
      <c r="FZ159" s="316"/>
      <c r="GA159" s="316"/>
      <c r="GB159" s="316"/>
      <c r="GC159" s="316"/>
      <c r="GD159" s="316"/>
      <c r="GF159" s="316"/>
      <c r="GG159" s="316"/>
      <c r="GH159" s="316"/>
      <c r="GI159" s="316"/>
      <c r="GJ159" s="316"/>
      <c r="GK159" s="316"/>
      <c r="GL159" s="316"/>
      <c r="GM159" s="316"/>
      <c r="GN159" s="316"/>
      <c r="GO159" s="316"/>
      <c r="GP159" s="316"/>
      <c r="GQ159" s="316"/>
      <c r="GR159" s="316"/>
      <c r="GS159" s="316"/>
      <c r="GT159" s="316"/>
      <c r="GU159" s="316"/>
      <c r="GV159" s="316"/>
      <c r="GW159" s="316"/>
      <c r="GX159" s="316"/>
      <c r="GY159" s="316"/>
      <c r="GZ159" s="316"/>
      <c r="HA159" s="316"/>
      <c r="HB159" s="316"/>
      <c r="HC159" s="316"/>
      <c r="HD159" s="316"/>
      <c r="HE159" s="316"/>
      <c r="HF159" s="316"/>
      <c r="HG159" s="316"/>
      <c r="HH159" s="316"/>
      <c r="HI159" s="316"/>
      <c r="HJ159" s="316"/>
      <c r="HK159" s="316"/>
      <c r="HL159" s="316"/>
      <c r="HM159" s="316"/>
      <c r="HN159" s="316"/>
      <c r="HO159" s="316"/>
      <c r="HP159" s="316"/>
      <c r="HQ159" s="316"/>
      <c r="HR159" s="316"/>
      <c r="HS159" s="316"/>
      <c r="HT159" s="316"/>
      <c r="HU159" s="316"/>
      <c r="HV159" s="316"/>
      <c r="HW159" s="316"/>
      <c r="HX159" s="316"/>
      <c r="HY159" s="316"/>
      <c r="HZ159" s="316"/>
      <c r="IA159" s="316"/>
      <c r="IB159" s="316"/>
      <c r="IC159" s="316"/>
      <c r="ID159" s="316"/>
      <c r="IE159" s="316"/>
      <c r="IF159" s="316"/>
      <c r="IG159" s="316"/>
      <c r="IH159" s="316"/>
      <c r="II159" s="316"/>
      <c r="IJ159" s="316"/>
      <c r="IK159" s="316"/>
      <c r="IL159" s="316"/>
      <c r="IM159" s="316"/>
      <c r="IN159" s="316"/>
      <c r="IO159" s="316"/>
      <c r="IP159" s="316"/>
      <c r="IQ159" s="316"/>
      <c r="IR159" s="316"/>
      <c r="IS159" s="316"/>
      <c r="IT159" s="316"/>
      <c r="IU159" s="316"/>
      <c r="IV159" s="316"/>
      <c r="IW159" s="316"/>
      <c r="IX159" s="316"/>
      <c r="IY159" s="316"/>
      <c r="IZ159" s="316"/>
      <c r="JA159" s="316"/>
      <c r="JB159" s="316"/>
      <c r="JC159" s="316"/>
      <c r="JD159" s="316"/>
      <c r="JE159" s="316"/>
      <c r="JF159" s="316"/>
      <c r="JG159" s="316"/>
      <c r="JH159" s="316"/>
      <c r="JI159" s="316"/>
      <c r="JJ159" s="316"/>
      <c r="JK159" s="316"/>
      <c r="JL159" s="316"/>
      <c r="JM159" s="316"/>
      <c r="JN159" s="316"/>
      <c r="JO159" s="316"/>
      <c r="JP159" s="316"/>
      <c r="JQ159" s="316"/>
      <c r="JR159" s="316"/>
      <c r="JS159" s="316"/>
      <c r="JT159" s="316"/>
      <c r="JU159" s="316"/>
      <c r="JV159" s="316"/>
      <c r="JW159" s="316"/>
      <c r="JX159" s="316"/>
      <c r="JY159" s="316"/>
      <c r="JZ159" s="316"/>
      <c r="KA159" s="316"/>
      <c r="KB159" s="316"/>
      <c r="KC159" s="316"/>
      <c r="KD159" s="316"/>
      <c r="KE159" s="316"/>
      <c r="KF159" s="316"/>
      <c r="KG159" s="316"/>
      <c r="KH159" s="316"/>
      <c r="KI159" s="316"/>
      <c r="KJ159" s="316"/>
      <c r="KK159" s="316"/>
      <c r="KL159" s="316"/>
      <c r="KM159" s="316"/>
      <c r="KN159" s="316"/>
      <c r="KO159" s="316"/>
      <c r="KP159" s="316"/>
      <c r="KQ159" s="316"/>
      <c r="KR159" s="316"/>
      <c r="KS159" s="316"/>
      <c r="KT159" s="316"/>
      <c r="KU159" s="316"/>
      <c r="KV159" s="316"/>
      <c r="KW159" s="316"/>
      <c r="KX159" s="316"/>
      <c r="KY159" s="316"/>
      <c r="KZ159" s="316"/>
      <c r="LA159" s="316"/>
      <c r="LB159" s="316"/>
      <c r="LC159" s="316"/>
      <c r="LD159" s="316"/>
      <c r="LE159" s="316"/>
      <c r="LF159" s="316"/>
      <c r="LG159" s="316"/>
      <c r="LH159" s="316"/>
      <c r="LI159" s="316"/>
    </row>
    <row r="160" spans="1:321" ht="30">
      <c r="D160" s="72">
        <v>4411</v>
      </c>
      <c r="E160" s="76" t="s">
        <v>324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82">
        <v>0</v>
      </c>
      <c r="DW160" s="282">
        <v>2769.0299999999997</v>
      </c>
      <c r="DX160" s="282">
        <v>8086.78</v>
      </c>
      <c r="DY160" s="282">
        <v>19604.96</v>
      </c>
      <c r="DZ160" s="310"/>
      <c r="EB160" s="313"/>
      <c r="EC160" s="313"/>
      <c r="ED160" s="313"/>
      <c r="EE160" s="313"/>
      <c r="EF160" s="313"/>
      <c r="EG160" s="313"/>
      <c r="EH160" s="316"/>
      <c r="EI160" s="316"/>
      <c r="EJ160" s="316"/>
      <c r="EK160" s="316"/>
      <c r="EL160" s="316"/>
      <c r="EM160" s="316"/>
      <c r="EN160" s="316"/>
      <c r="EO160" s="316"/>
      <c r="EP160" s="316"/>
      <c r="EQ160" s="316"/>
      <c r="ER160" s="316"/>
      <c r="ES160" s="316"/>
      <c r="ET160" s="316"/>
      <c r="EU160" s="316"/>
      <c r="EV160" s="316"/>
      <c r="EW160" s="316"/>
      <c r="EX160" s="316"/>
      <c r="EY160" s="316"/>
      <c r="EZ160" s="316"/>
      <c r="FA160" s="316"/>
      <c r="FB160" s="316"/>
      <c r="FC160" s="316"/>
      <c r="FD160" s="316"/>
      <c r="FE160" s="358"/>
      <c r="FF160" s="316"/>
      <c r="FG160" s="316"/>
      <c r="FH160" s="316"/>
      <c r="FI160" s="316"/>
      <c r="FJ160" s="316"/>
      <c r="FK160" s="316"/>
      <c r="FL160" s="369"/>
      <c r="FM160" s="316"/>
      <c r="FN160" s="316"/>
      <c r="FO160" s="316"/>
      <c r="FP160" s="316"/>
      <c r="FQ160" s="316"/>
      <c r="FR160" s="316"/>
      <c r="FS160" s="316"/>
      <c r="FT160" s="316"/>
      <c r="FU160" s="316"/>
      <c r="FV160" s="316"/>
      <c r="FW160" s="316"/>
      <c r="FX160" s="316"/>
      <c r="FY160" s="316"/>
      <c r="FZ160" s="316"/>
      <c r="GA160" s="316"/>
      <c r="GB160" s="316"/>
      <c r="GC160" s="316"/>
      <c r="GD160" s="316"/>
      <c r="GF160" s="316"/>
      <c r="GG160" s="316"/>
      <c r="GH160" s="316"/>
      <c r="GI160" s="316"/>
      <c r="GJ160" s="316"/>
      <c r="GK160" s="316"/>
      <c r="GL160" s="316"/>
      <c r="GM160" s="316"/>
      <c r="GN160" s="316"/>
      <c r="GO160" s="316"/>
      <c r="GP160" s="316"/>
      <c r="GQ160" s="316"/>
      <c r="GR160" s="316"/>
      <c r="GS160" s="316"/>
      <c r="GT160" s="316"/>
      <c r="GU160" s="316"/>
      <c r="GV160" s="316"/>
      <c r="GW160" s="316"/>
      <c r="GX160" s="316"/>
      <c r="GY160" s="316"/>
      <c r="GZ160" s="316"/>
      <c r="HA160" s="316"/>
      <c r="HB160" s="316"/>
      <c r="HC160" s="316"/>
      <c r="HD160" s="316"/>
      <c r="HE160" s="316"/>
      <c r="HF160" s="316"/>
      <c r="HG160" s="316"/>
      <c r="HH160" s="316"/>
      <c r="HI160" s="316"/>
      <c r="HJ160" s="316"/>
      <c r="HK160" s="316"/>
      <c r="HL160" s="316"/>
      <c r="HM160" s="316"/>
      <c r="HN160" s="316"/>
      <c r="HO160" s="316"/>
      <c r="HP160" s="316"/>
      <c r="HQ160" s="316"/>
      <c r="HR160" s="316"/>
      <c r="HS160" s="316"/>
      <c r="HT160" s="316"/>
      <c r="HU160" s="316"/>
      <c r="HV160" s="316"/>
      <c r="HW160" s="316"/>
      <c r="HX160" s="316"/>
      <c r="HY160" s="316"/>
      <c r="HZ160" s="316"/>
      <c r="IA160" s="316"/>
      <c r="IB160" s="316"/>
      <c r="IC160" s="316"/>
      <c r="ID160" s="316"/>
      <c r="IE160" s="316"/>
      <c r="IF160" s="316"/>
      <c r="IG160" s="316"/>
      <c r="IH160" s="316"/>
      <c r="II160" s="316"/>
      <c r="IJ160" s="316"/>
      <c r="IK160" s="316"/>
      <c r="IL160" s="316"/>
      <c r="IM160" s="316"/>
      <c r="IN160" s="316"/>
      <c r="IO160" s="316"/>
      <c r="IP160" s="316"/>
      <c r="IQ160" s="316"/>
      <c r="IR160" s="316"/>
      <c r="IS160" s="316"/>
      <c r="IT160" s="316"/>
      <c r="IU160" s="316"/>
      <c r="IV160" s="316"/>
      <c r="IW160" s="316"/>
      <c r="IX160" s="316"/>
      <c r="IY160" s="316"/>
      <c r="IZ160" s="316"/>
      <c r="JA160" s="316"/>
      <c r="JB160" s="316"/>
      <c r="JC160" s="316"/>
      <c r="JD160" s="316"/>
      <c r="JE160" s="316"/>
      <c r="JF160" s="316"/>
      <c r="JG160" s="316"/>
      <c r="JH160" s="316"/>
      <c r="JI160" s="316"/>
      <c r="JJ160" s="316"/>
      <c r="JK160" s="316"/>
      <c r="JL160" s="316"/>
      <c r="JM160" s="316"/>
      <c r="JN160" s="316"/>
      <c r="JO160" s="316"/>
      <c r="JP160" s="316"/>
      <c r="JQ160" s="316"/>
      <c r="JR160" s="316"/>
      <c r="JS160" s="316"/>
      <c r="JT160" s="316"/>
      <c r="JU160" s="316"/>
      <c r="JV160" s="316"/>
      <c r="JW160" s="316"/>
      <c r="JX160" s="316"/>
      <c r="JY160" s="316"/>
      <c r="JZ160" s="316"/>
      <c r="KA160" s="316"/>
      <c r="KB160" s="316"/>
      <c r="KC160" s="316"/>
      <c r="KD160" s="316"/>
      <c r="KE160" s="316"/>
      <c r="KF160" s="316"/>
      <c r="KG160" s="316"/>
      <c r="KH160" s="316"/>
      <c r="KI160" s="316"/>
      <c r="KJ160" s="316"/>
      <c r="KK160" s="316"/>
      <c r="KL160" s="316"/>
      <c r="KM160" s="316"/>
      <c r="KN160" s="316"/>
      <c r="KO160" s="316"/>
      <c r="KP160" s="316"/>
      <c r="KQ160" s="316"/>
      <c r="KR160" s="316"/>
      <c r="KS160" s="316"/>
      <c r="KT160" s="316"/>
      <c r="KU160" s="316"/>
      <c r="KV160" s="316"/>
      <c r="KW160" s="316"/>
      <c r="KX160" s="316"/>
      <c r="KY160" s="316"/>
      <c r="KZ160" s="316"/>
      <c r="LA160" s="316"/>
      <c r="LB160" s="316"/>
      <c r="LC160" s="316"/>
      <c r="LD160" s="316"/>
      <c r="LE160" s="316"/>
      <c r="LF160" s="316"/>
      <c r="LG160" s="316"/>
      <c r="LH160" s="316"/>
      <c r="LI160" s="316"/>
    </row>
    <row r="161" spans="1:321">
      <c r="D161" s="72">
        <v>4412</v>
      </c>
      <c r="E161" s="76" t="s">
        <v>326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82">
        <v>0</v>
      </c>
      <c r="DW161" s="282">
        <v>10000</v>
      </c>
      <c r="DX161" s="282">
        <v>77797.5</v>
      </c>
      <c r="DY161" s="282">
        <v>52400</v>
      </c>
      <c r="DZ161" s="310"/>
      <c r="EB161" s="313"/>
      <c r="EC161" s="313"/>
      <c r="ED161" s="313"/>
      <c r="EE161" s="313"/>
      <c r="EF161" s="313"/>
      <c r="EG161" s="313"/>
      <c r="EH161" s="316"/>
      <c r="EI161" s="316"/>
      <c r="EJ161" s="316"/>
      <c r="EK161" s="316"/>
      <c r="EL161" s="316"/>
      <c r="EM161" s="316"/>
      <c r="EN161" s="316"/>
      <c r="EO161" s="316"/>
      <c r="EP161" s="316"/>
      <c r="EQ161" s="316"/>
      <c r="ER161" s="316"/>
      <c r="ES161" s="316"/>
      <c r="ET161" s="316"/>
      <c r="EU161" s="316"/>
      <c r="EV161" s="316"/>
      <c r="EW161" s="316"/>
      <c r="EX161" s="316"/>
      <c r="EY161" s="316"/>
      <c r="EZ161" s="316"/>
      <c r="FA161" s="316"/>
      <c r="FB161" s="316"/>
      <c r="FC161" s="316"/>
      <c r="FD161" s="316"/>
      <c r="FE161" s="316"/>
      <c r="FF161" s="316"/>
      <c r="FG161" s="316"/>
      <c r="FH161" s="316"/>
      <c r="FI161" s="316"/>
      <c r="FJ161" s="316"/>
      <c r="FK161" s="316"/>
      <c r="FL161" s="369"/>
      <c r="FM161" s="316"/>
      <c r="FN161" s="316"/>
      <c r="FO161" s="316"/>
      <c r="FP161" s="316"/>
      <c r="FQ161" s="358"/>
      <c r="FR161" s="316"/>
      <c r="FS161" s="316"/>
      <c r="FT161" s="316"/>
      <c r="FU161" s="316"/>
      <c r="FV161" s="316"/>
      <c r="FW161" s="316"/>
      <c r="FX161" s="316"/>
      <c r="FY161" s="316"/>
      <c r="FZ161" s="316"/>
      <c r="GA161" s="316"/>
      <c r="GB161" s="316"/>
      <c r="GC161" s="316"/>
      <c r="GD161" s="316"/>
      <c r="GF161" s="316"/>
      <c r="GG161" s="316"/>
      <c r="GH161" s="316"/>
      <c r="GI161" s="316"/>
      <c r="GJ161" s="316"/>
      <c r="GK161" s="316"/>
      <c r="GL161" s="316"/>
      <c r="GM161" s="316"/>
      <c r="GN161" s="316"/>
      <c r="GO161" s="316"/>
      <c r="GP161" s="316"/>
      <c r="GQ161" s="316"/>
      <c r="GR161" s="316"/>
      <c r="GS161" s="316"/>
      <c r="GT161" s="316"/>
      <c r="GU161" s="316"/>
      <c r="GV161" s="316"/>
      <c r="GW161" s="316"/>
      <c r="GX161" s="316"/>
      <c r="GY161" s="316"/>
      <c r="GZ161" s="316"/>
      <c r="HA161" s="316"/>
      <c r="HB161" s="316"/>
      <c r="HC161" s="316"/>
      <c r="HD161" s="316"/>
      <c r="HE161" s="316"/>
      <c r="HF161" s="316"/>
      <c r="HG161" s="316"/>
      <c r="HH161" s="316"/>
      <c r="HI161" s="316"/>
      <c r="HJ161" s="316"/>
      <c r="HK161" s="316"/>
      <c r="HL161" s="316"/>
      <c r="HM161" s="316"/>
      <c r="HN161" s="316"/>
      <c r="HO161" s="316"/>
      <c r="HP161" s="316"/>
      <c r="HQ161" s="316"/>
      <c r="HR161" s="316"/>
      <c r="HS161" s="316"/>
      <c r="HT161" s="316"/>
      <c r="HU161" s="316"/>
      <c r="HV161" s="316"/>
      <c r="HW161" s="316"/>
      <c r="HX161" s="316"/>
      <c r="HY161" s="316"/>
      <c r="HZ161" s="316"/>
      <c r="IA161" s="316"/>
      <c r="IB161" s="316"/>
      <c r="IC161" s="316"/>
      <c r="ID161" s="316"/>
      <c r="IE161" s="316"/>
      <c r="IF161" s="316"/>
      <c r="IG161" s="316"/>
      <c r="IH161" s="316"/>
      <c r="II161" s="316"/>
      <c r="IJ161" s="316"/>
      <c r="IK161" s="316"/>
      <c r="IL161" s="316"/>
      <c r="IM161" s="316"/>
      <c r="IN161" s="316"/>
      <c r="IO161" s="316"/>
      <c r="IP161" s="316"/>
      <c r="IQ161" s="316"/>
      <c r="IR161" s="316"/>
      <c r="IS161" s="316"/>
      <c r="IT161" s="316"/>
      <c r="IU161" s="316"/>
      <c r="IV161" s="316"/>
      <c r="IW161" s="316"/>
      <c r="IX161" s="316"/>
      <c r="IY161" s="316"/>
      <c r="IZ161" s="316"/>
      <c r="JA161" s="316"/>
      <c r="JB161" s="316"/>
      <c r="JC161" s="316"/>
      <c r="JD161" s="316"/>
      <c r="JE161" s="316"/>
      <c r="JF161" s="316"/>
      <c r="JG161" s="316"/>
      <c r="JH161" s="316"/>
      <c r="JI161" s="316"/>
      <c r="JJ161" s="316"/>
      <c r="JK161" s="316"/>
      <c r="JL161" s="316"/>
      <c r="JM161" s="316"/>
      <c r="JN161" s="316"/>
      <c r="JO161" s="316"/>
      <c r="JP161" s="316"/>
      <c r="JQ161" s="316"/>
      <c r="JR161" s="316"/>
      <c r="JS161" s="316"/>
      <c r="JT161" s="316"/>
      <c r="JU161" s="316"/>
      <c r="JV161" s="316"/>
      <c r="JW161" s="316"/>
      <c r="JX161" s="316"/>
      <c r="JY161" s="316"/>
      <c r="JZ161" s="316"/>
      <c r="KA161" s="316"/>
      <c r="KB161" s="316"/>
      <c r="KC161" s="316"/>
      <c r="KD161" s="316"/>
      <c r="KE161" s="316"/>
      <c r="KF161" s="316"/>
      <c r="KG161" s="316"/>
      <c r="KH161" s="316"/>
      <c r="KI161" s="316"/>
      <c r="KJ161" s="316"/>
      <c r="KK161" s="316"/>
      <c r="KL161" s="316"/>
      <c r="KM161" s="316"/>
      <c r="KN161" s="316"/>
      <c r="KO161" s="316"/>
      <c r="KP161" s="316"/>
      <c r="KQ161" s="316"/>
      <c r="KR161" s="316"/>
      <c r="KS161" s="316"/>
      <c r="KT161" s="316"/>
      <c r="KU161" s="316"/>
      <c r="KV161" s="316"/>
      <c r="KW161" s="316"/>
      <c r="KX161" s="316"/>
      <c r="KY161" s="316"/>
      <c r="KZ161" s="316"/>
      <c r="LA161" s="316"/>
      <c r="LB161" s="316"/>
      <c r="LC161" s="316"/>
      <c r="LD161" s="316"/>
      <c r="LE161" s="316"/>
      <c r="LF161" s="316"/>
      <c r="LG161" s="316"/>
      <c r="LH161" s="316"/>
      <c r="LI161" s="316"/>
    </row>
    <row r="162" spans="1:321">
      <c r="D162" s="72">
        <v>4413</v>
      </c>
      <c r="E162" s="76" t="s">
        <v>328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82">
        <v>13258.73</v>
      </c>
      <c r="DW162" s="282">
        <v>1846991.28</v>
      </c>
      <c r="DX162" s="282">
        <v>62776.69</v>
      </c>
      <c r="DY162" s="282">
        <v>36323.75</v>
      </c>
      <c r="DZ162" s="310"/>
      <c r="EB162" s="313"/>
      <c r="EC162" s="313"/>
      <c r="ED162" s="313"/>
      <c r="EE162" s="313"/>
      <c r="EF162" s="313"/>
      <c r="EG162" s="313"/>
      <c r="EH162" s="316"/>
      <c r="EI162" s="316"/>
      <c r="EJ162" s="316"/>
      <c r="EK162" s="316"/>
      <c r="EL162" s="316"/>
      <c r="EM162" s="316"/>
      <c r="EN162" s="316"/>
      <c r="EO162" s="316"/>
      <c r="EP162" s="316"/>
      <c r="EQ162" s="316"/>
      <c r="ER162" s="316"/>
      <c r="ES162" s="316"/>
      <c r="ET162" s="316"/>
      <c r="EU162" s="316"/>
      <c r="EV162" s="316"/>
      <c r="EW162" s="316"/>
      <c r="EX162" s="316"/>
      <c r="EY162" s="316"/>
      <c r="EZ162" s="316"/>
      <c r="FA162" s="316"/>
      <c r="FB162" s="316"/>
      <c r="FC162" s="316"/>
      <c r="FD162" s="372"/>
      <c r="FE162" s="316"/>
      <c r="FF162" s="316"/>
      <c r="FG162" s="316"/>
      <c r="FH162" s="369"/>
      <c r="FI162" s="316"/>
      <c r="FJ162" s="316"/>
      <c r="FK162" s="316"/>
      <c r="FL162" s="369"/>
      <c r="FM162" s="316"/>
      <c r="FN162" s="316"/>
      <c r="FO162" s="316"/>
      <c r="FP162" s="316"/>
      <c r="FQ162" s="316"/>
      <c r="FR162" s="316"/>
      <c r="FS162" s="316"/>
      <c r="FT162" s="316"/>
      <c r="FU162" s="316"/>
      <c r="FV162" s="316"/>
      <c r="FW162" s="316"/>
      <c r="FX162" s="316"/>
      <c r="FY162" s="316"/>
      <c r="FZ162" s="316"/>
      <c r="GA162" s="316"/>
      <c r="GB162" s="316"/>
      <c r="GC162" s="316"/>
      <c r="GD162" s="316"/>
      <c r="GF162" s="316"/>
      <c r="GG162" s="316"/>
      <c r="GH162" s="316"/>
      <c r="GI162" s="316"/>
      <c r="GJ162" s="316"/>
      <c r="GK162" s="316"/>
      <c r="GL162" s="316"/>
      <c r="GM162" s="316"/>
      <c r="GN162" s="316"/>
      <c r="GO162" s="316"/>
      <c r="GP162" s="316"/>
      <c r="GQ162" s="316"/>
      <c r="GR162" s="316"/>
      <c r="GS162" s="316"/>
      <c r="GT162" s="316"/>
      <c r="GU162" s="316"/>
      <c r="GV162" s="316"/>
      <c r="GW162" s="316"/>
      <c r="GX162" s="316"/>
      <c r="GY162" s="316"/>
      <c r="GZ162" s="316"/>
      <c r="HA162" s="316"/>
      <c r="HB162" s="316"/>
      <c r="HC162" s="316"/>
      <c r="HD162" s="316"/>
      <c r="HE162" s="316"/>
      <c r="HF162" s="316"/>
      <c r="HG162" s="316"/>
      <c r="HH162" s="316"/>
      <c r="HI162" s="316"/>
      <c r="HJ162" s="316"/>
      <c r="HK162" s="316"/>
      <c r="HL162" s="316"/>
      <c r="HM162" s="316"/>
      <c r="HN162" s="316"/>
      <c r="HO162" s="316"/>
      <c r="HP162" s="316"/>
      <c r="HQ162" s="316"/>
      <c r="HR162" s="316"/>
      <c r="HS162" s="316"/>
      <c r="HT162" s="316"/>
      <c r="HU162" s="316"/>
      <c r="HV162" s="316"/>
      <c r="HW162" s="316"/>
      <c r="HX162" s="316"/>
      <c r="HY162" s="316"/>
      <c r="HZ162" s="316"/>
      <c r="IA162" s="316"/>
      <c r="IB162" s="316"/>
      <c r="IC162" s="316"/>
      <c r="ID162" s="316"/>
      <c r="IE162" s="316"/>
      <c r="IF162" s="316"/>
      <c r="IG162" s="316"/>
      <c r="IH162" s="316"/>
      <c r="II162" s="316"/>
      <c r="IJ162" s="316"/>
      <c r="IK162" s="316"/>
      <c r="IL162" s="316"/>
      <c r="IM162" s="316"/>
      <c r="IN162" s="316"/>
      <c r="IO162" s="316"/>
      <c r="IP162" s="316"/>
      <c r="IQ162" s="316"/>
      <c r="IR162" s="316"/>
      <c r="IS162" s="316"/>
      <c r="IT162" s="316"/>
      <c r="IU162" s="316"/>
      <c r="IV162" s="316"/>
      <c r="IW162" s="316"/>
      <c r="IX162" s="316"/>
      <c r="IY162" s="316"/>
      <c r="IZ162" s="316"/>
      <c r="JA162" s="316"/>
      <c r="JB162" s="316"/>
      <c r="JC162" s="316"/>
      <c r="JD162" s="316"/>
      <c r="JE162" s="316"/>
      <c r="JF162" s="316"/>
      <c r="JG162" s="316"/>
      <c r="JH162" s="316"/>
      <c r="JI162" s="316"/>
      <c r="JJ162" s="316"/>
      <c r="JK162" s="316"/>
      <c r="JL162" s="316"/>
      <c r="JM162" s="316"/>
      <c r="JN162" s="316"/>
      <c r="JO162" s="316"/>
      <c r="JP162" s="316"/>
      <c r="JQ162" s="316"/>
      <c r="JR162" s="316"/>
      <c r="JS162" s="316"/>
      <c r="JT162" s="316"/>
      <c r="JU162" s="316"/>
      <c r="JV162" s="316"/>
      <c r="JW162" s="316"/>
      <c r="JX162" s="316"/>
      <c r="JY162" s="316"/>
      <c r="JZ162" s="316"/>
      <c r="KA162" s="316"/>
      <c r="KB162" s="316"/>
      <c r="KC162" s="316"/>
      <c r="KD162" s="316"/>
      <c r="KE162" s="316"/>
      <c r="KF162" s="316"/>
      <c r="KG162" s="316"/>
      <c r="KH162" s="316"/>
      <c r="KI162" s="316"/>
      <c r="KJ162" s="316"/>
      <c r="KK162" s="316"/>
      <c r="KL162" s="316"/>
      <c r="KM162" s="316"/>
      <c r="KN162" s="316"/>
      <c r="KO162" s="316"/>
      <c r="KP162" s="316"/>
      <c r="KQ162" s="316"/>
      <c r="KR162" s="316"/>
      <c r="KS162" s="316"/>
      <c r="KT162" s="316"/>
      <c r="KU162" s="316"/>
      <c r="KV162" s="316"/>
      <c r="KW162" s="316"/>
      <c r="KX162" s="316"/>
      <c r="KY162" s="316"/>
      <c r="KZ162" s="316"/>
      <c r="LA162" s="316"/>
      <c r="LB162" s="316"/>
      <c r="LC162" s="316"/>
      <c r="LD162" s="316"/>
      <c r="LE162" s="316"/>
      <c r="LF162" s="316"/>
      <c r="LG162" s="316"/>
      <c r="LH162" s="316"/>
      <c r="LI162" s="316"/>
    </row>
    <row r="163" spans="1:321">
      <c r="D163" s="72">
        <v>4414</v>
      </c>
      <c r="E163" s="76" t="s">
        <v>330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82">
        <v>0</v>
      </c>
      <c r="DW163" s="282">
        <v>4237.8500000000004</v>
      </c>
      <c r="DX163" s="282">
        <v>6677.17</v>
      </c>
      <c r="DY163" s="282">
        <v>17567.04</v>
      </c>
      <c r="DZ163" s="310"/>
      <c r="EB163" s="313"/>
      <c r="EC163" s="313"/>
      <c r="ED163" s="313"/>
      <c r="EE163" s="313"/>
      <c r="EF163" s="313"/>
      <c r="EG163" s="313"/>
      <c r="EH163" s="316"/>
      <c r="EI163" s="316"/>
      <c r="EJ163" s="316"/>
      <c r="EK163" s="316"/>
      <c r="EL163" s="316"/>
      <c r="EM163" s="316"/>
      <c r="EN163" s="316"/>
      <c r="EO163" s="316"/>
      <c r="EP163" s="316"/>
      <c r="EQ163" s="316"/>
      <c r="ER163" s="316"/>
      <c r="ES163" s="316"/>
      <c r="ET163" s="316"/>
      <c r="EU163" s="316"/>
      <c r="EV163" s="316"/>
      <c r="EW163" s="316"/>
      <c r="EX163" s="316"/>
      <c r="EY163" s="316"/>
      <c r="EZ163" s="316"/>
      <c r="FA163" s="316"/>
      <c r="FB163" s="316"/>
      <c r="FC163" s="316"/>
      <c r="FD163" s="316"/>
      <c r="FE163" s="316"/>
      <c r="FF163" s="316"/>
      <c r="FG163" s="316"/>
      <c r="FH163" s="316"/>
      <c r="FI163" s="316"/>
      <c r="FJ163" s="316"/>
      <c r="FK163" s="316"/>
      <c r="FL163" s="369"/>
      <c r="FM163" s="316"/>
      <c r="FN163" s="316"/>
      <c r="FO163" s="316"/>
      <c r="FP163" s="316"/>
      <c r="FQ163" s="316"/>
      <c r="FR163" s="316"/>
      <c r="FS163" s="316"/>
      <c r="FT163" s="316"/>
      <c r="FU163" s="316"/>
      <c r="FV163" s="316"/>
      <c r="FW163" s="316"/>
      <c r="FX163" s="316"/>
      <c r="FY163" s="316"/>
      <c r="FZ163" s="316"/>
      <c r="GA163" s="316"/>
      <c r="GB163" s="316"/>
      <c r="GC163" s="316"/>
      <c r="GD163" s="316"/>
      <c r="GF163" s="316"/>
      <c r="GG163" s="316"/>
      <c r="GH163" s="316"/>
      <c r="GI163" s="316"/>
      <c r="GJ163" s="316"/>
      <c r="GK163" s="316"/>
      <c r="GL163" s="316"/>
      <c r="GM163" s="316"/>
      <c r="GN163" s="316"/>
      <c r="GO163" s="316"/>
      <c r="GP163" s="316"/>
      <c r="GQ163" s="316"/>
      <c r="GR163" s="316"/>
      <c r="GS163" s="316"/>
      <c r="GT163" s="316"/>
      <c r="GU163" s="316"/>
      <c r="GV163" s="316"/>
      <c r="GW163" s="316"/>
      <c r="GX163" s="316"/>
      <c r="GY163" s="316"/>
      <c r="GZ163" s="316"/>
      <c r="HA163" s="316"/>
      <c r="HB163" s="316"/>
      <c r="HC163" s="316"/>
      <c r="HD163" s="316"/>
      <c r="HE163" s="316"/>
      <c r="HF163" s="316"/>
      <c r="HG163" s="316"/>
      <c r="HH163" s="316"/>
      <c r="HI163" s="316"/>
      <c r="HJ163" s="316"/>
      <c r="HK163" s="316"/>
      <c r="HL163" s="316"/>
      <c r="HM163" s="316"/>
      <c r="HN163" s="316"/>
      <c r="HO163" s="316"/>
      <c r="HP163" s="316"/>
      <c r="HQ163" s="316"/>
      <c r="HR163" s="316"/>
      <c r="HS163" s="316"/>
      <c r="HT163" s="316"/>
      <c r="HU163" s="316"/>
      <c r="HV163" s="316"/>
      <c r="HW163" s="316"/>
      <c r="HX163" s="316"/>
      <c r="HY163" s="316"/>
      <c r="HZ163" s="316"/>
      <c r="IA163" s="316"/>
      <c r="IB163" s="316"/>
      <c r="IC163" s="316"/>
      <c r="ID163" s="316"/>
      <c r="IE163" s="316"/>
      <c r="IF163" s="316"/>
      <c r="IG163" s="316"/>
      <c r="IH163" s="316"/>
      <c r="II163" s="316"/>
      <c r="IJ163" s="316"/>
      <c r="IK163" s="316"/>
      <c r="IL163" s="316"/>
      <c r="IM163" s="316"/>
      <c r="IN163" s="316"/>
      <c r="IO163" s="316"/>
      <c r="IP163" s="316"/>
      <c r="IQ163" s="316"/>
      <c r="IR163" s="316"/>
      <c r="IS163" s="316"/>
      <c r="IT163" s="316"/>
      <c r="IU163" s="316"/>
      <c r="IV163" s="316"/>
      <c r="IW163" s="316"/>
      <c r="IX163" s="316"/>
      <c r="IY163" s="316"/>
      <c r="IZ163" s="316"/>
      <c r="JA163" s="316"/>
      <c r="JB163" s="316"/>
      <c r="JC163" s="316"/>
      <c r="JD163" s="316"/>
      <c r="JE163" s="316"/>
      <c r="JF163" s="316"/>
      <c r="JG163" s="316"/>
      <c r="JH163" s="316"/>
      <c r="JI163" s="316"/>
      <c r="JJ163" s="316"/>
      <c r="JK163" s="316"/>
      <c r="JL163" s="316"/>
      <c r="JM163" s="316"/>
      <c r="JN163" s="316"/>
      <c r="JO163" s="316"/>
      <c r="JP163" s="316"/>
      <c r="JQ163" s="316"/>
      <c r="JR163" s="316"/>
      <c r="JS163" s="316"/>
      <c r="JT163" s="316"/>
      <c r="JU163" s="316"/>
      <c r="JV163" s="316"/>
      <c r="JW163" s="316"/>
      <c r="JX163" s="316"/>
      <c r="JY163" s="316"/>
      <c r="JZ163" s="316"/>
      <c r="KA163" s="316"/>
      <c r="KB163" s="316"/>
      <c r="KC163" s="316"/>
      <c r="KD163" s="316"/>
      <c r="KE163" s="316"/>
      <c r="KF163" s="316"/>
      <c r="KG163" s="316"/>
      <c r="KH163" s="316"/>
      <c r="KI163" s="316"/>
      <c r="KJ163" s="316"/>
      <c r="KK163" s="316"/>
      <c r="KL163" s="316"/>
      <c r="KM163" s="316"/>
      <c r="KN163" s="316"/>
      <c r="KO163" s="316"/>
      <c r="KP163" s="316"/>
      <c r="KQ163" s="316"/>
      <c r="KR163" s="316"/>
      <c r="KS163" s="316"/>
      <c r="KT163" s="316"/>
      <c r="KU163" s="316"/>
      <c r="KV163" s="316"/>
      <c r="KW163" s="316"/>
      <c r="KX163" s="316"/>
      <c r="KY163" s="316"/>
      <c r="KZ163" s="316"/>
      <c r="LA163" s="316"/>
      <c r="LB163" s="316"/>
      <c r="LC163" s="316"/>
      <c r="LD163" s="316"/>
      <c r="LE163" s="316"/>
      <c r="LF163" s="316"/>
      <c r="LG163" s="316"/>
      <c r="LH163" s="316"/>
      <c r="LI163" s="316"/>
    </row>
    <row r="164" spans="1:321">
      <c r="D164" s="72">
        <v>4415</v>
      </c>
      <c r="E164" s="76" t="s">
        <v>332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82">
        <v>512069.65000000014</v>
      </c>
      <c r="DW164" s="282">
        <v>520701.73</v>
      </c>
      <c r="DX164" s="282">
        <v>1302616.3999999997</v>
      </c>
      <c r="DY164" s="282">
        <v>711662.82</v>
      </c>
      <c r="DZ164" s="310"/>
      <c r="EB164" s="313"/>
      <c r="EC164" s="313"/>
      <c r="ED164" s="313"/>
      <c r="EE164" s="313"/>
      <c r="EF164" s="313"/>
      <c r="EG164" s="313"/>
      <c r="EH164" s="316"/>
      <c r="EI164" s="316"/>
      <c r="EJ164" s="316"/>
      <c r="EK164" s="316"/>
      <c r="EL164" s="316"/>
      <c r="EM164" s="316"/>
      <c r="EN164" s="316"/>
      <c r="EO164" s="316"/>
      <c r="EP164" s="316"/>
      <c r="EQ164" s="316"/>
      <c r="ER164" s="316"/>
      <c r="ES164" s="316"/>
      <c r="ET164" s="316"/>
      <c r="EU164" s="316"/>
      <c r="EV164" s="316"/>
      <c r="EW164" s="316"/>
      <c r="EX164" s="316"/>
      <c r="EY164" s="316"/>
      <c r="EZ164" s="316"/>
      <c r="FA164" s="316"/>
      <c r="FB164" s="316"/>
      <c r="FC164" s="316"/>
      <c r="FD164" s="316"/>
      <c r="FE164" s="316"/>
      <c r="FF164" s="316"/>
      <c r="FG164" s="316"/>
      <c r="FH164" s="316"/>
      <c r="FI164" s="316"/>
      <c r="FJ164" s="316"/>
      <c r="FK164" s="316"/>
      <c r="FL164" s="369"/>
      <c r="FM164" s="316"/>
      <c r="FN164" s="316"/>
      <c r="FO164" s="316"/>
      <c r="FP164" s="316"/>
      <c r="FQ164" s="316"/>
      <c r="FR164" s="316"/>
      <c r="FS164" s="316"/>
      <c r="FT164" s="316"/>
      <c r="FU164" s="316"/>
      <c r="FV164" s="316"/>
      <c r="FW164" s="316"/>
      <c r="FX164" s="316"/>
      <c r="FY164" s="316"/>
      <c r="FZ164" s="316"/>
      <c r="GA164" s="316"/>
      <c r="GB164" s="316"/>
      <c r="GC164" s="316"/>
      <c r="GD164" s="316"/>
      <c r="GF164" s="316"/>
      <c r="GG164" s="316"/>
      <c r="GH164" s="316"/>
      <c r="GI164" s="316"/>
      <c r="GJ164" s="316"/>
      <c r="GK164" s="316"/>
      <c r="GL164" s="316"/>
      <c r="GM164" s="316"/>
      <c r="GN164" s="316"/>
      <c r="GO164" s="316"/>
      <c r="GP164" s="316"/>
      <c r="GQ164" s="316"/>
      <c r="GR164" s="316"/>
      <c r="GS164" s="316"/>
      <c r="GT164" s="316"/>
      <c r="GU164" s="316"/>
      <c r="GV164" s="316"/>
      <c r="GW164" s="316"/>
      <c r="GX164" s="316"/>
      <c r="GY164" s="316"/>
      <c r="GZ164" s="316"/>
      <c r="HA164" s="316"/>
      <c r="HB164" s="316"/>
      <c r="HC164" s="316"/>
      <c r="HD164" s="316"/>
      <c r="HE164" s="316"/>
      <c r="HF164" s="316"/>
      <c r="HG164" s="316"/>
      <c r="HH164" s="316"/>
      <c r="HI164" s="316"/>
      <c r="HJ164" s="316"/>
      <c r="HK164" s="316"/>
      <c r="HL164" s="316"/>
      <c r="HM164" s="316"/>
      <c r="HN164" s="316"/>
      <c r="HO164" s="316"/>
      <c r="HP164" s="316"/>
      <c r="HQ164" s="316"/>
      <c r="HR164" s="316"/>
      <c r="HS164" s="316"/>
      <c r="HT164" s="316"/>
      <c r="HU164" s="316"/>
      <c r="HV164" s="316"/>
      <c r="HW164" s="316"/>
      <c r="HX164" s="316"/>
      <c r="HY164" s="316"/>
      <c r="HZ164" s="316"/>
      <c r="IA164" s="316"/>
      <c r="IB164" s="316"/>
      <c r="IC164" s="316"/>
      <c r="ID164" s="316"/>
      <c r="IE164" s="316"/>
      <c r="IF164" s="316"/>
      <c r="IG164" s="316"/>
      <c r="IH164" s="316"/>
      <c r="II164" s="316"/>
      <c r="IJ164" s="316"/>
      <c r="IK164" s="316"/>
      <c r="IL164" s="316"/>
      <c r="IM164" s="316"/>
      <c r="IN164" s="316"/>
      <c r="IO164" s="316"/>
      <c r="IP164" s="316"/>
      <c r="IQ164" s="316"/>
      <c r="IR164" s="316"/>
      <c r="IS164" s="316"/>
      <c r="IT164" s="316"/>
      <c r="IU164" s="316"/>
      <c r="IV164" s="316"/>
      <c r="IW164" s="316"/>
      <c r="IX164" s="316"/>
      <c r="IY164" s="316"/>
      <c r="IZ164" s="316"/>
      <c r="JA164" s="316"/>
      <c r="JB164" s="316"/>
      <c r="JC164" s="316"/>
      <c r="JD164" s="316"/>
      <c r="JE164" s="316"/>
      <c r="JF164" s="316"/>
      <c r="JG164" s="316"/>
      <c r="JH164" s="316"/>
      <c r="JI164" s="316"/>
      <c r="JJ164" s="316"/>
      <c r="JK164" s="316"/>
      <c r="JL164" s="316"/>
      <c r="JM164" s="316"/>
      <c r="JN164" s="316"/>
      <c r="JO164" s="316"/>
      <c r="JP164" s="316"/>
      <c r="JQ164" s="316"/>
      <c r="JR164" s="316"/>
      <c r="JS164" s="316"/>
      <c r="JT164" s="316"/>
      <c r="JU164" s="316"/>
      <c r="JV164" s="316"/>
      <c r="JW164" s="316"/>
      <c r="JX164" s="316"/>
      <c r="JY164" s="316"/>
      <c r="JZ164" s="316"/>
      <c r="KA164" s="316"/>
      <c r="KB164" s="316"/>
      <c r="KC164" s="316"/>
      <c r="KD164" s="316"/>
      <c r="KE164" s="316"/>
      <c r="KF164" s="316"/>
      <c r="KG164" s="316"/>
      <c r="KH164" s="316"/>
      <c r="KI164" s="316"/>
      <c r="KJ164" s="316"/>
      <c r="KK164" s="316"/>
      <c r="KL164" s="316"/>
      <c r="KM164" s="316"/>
      <c r="KN164" s="316"/>
      <c r="KO164" s="316"/>
      <c r="KP164" s="316"/>
      <c r="KQ164" s="316"/>
      <c r="KR164" s="316"/>
      <c r="KS164" s="316"/>
      <c r="KT164" s="316"/>
      <c r="KU164" s="316"/>
      <c r="KV164" s="316"/>
      <c r="KW164" s="316"/>
      <c r="KX164" s="316"/>
      <c r="KY164" s="316"/>
      <c r="KZ164" s="316"/>
      <c r="LA164" s="316"/>
      <c r="LB164" s="316"/>
      <c r="LC164" s="316"/>
      <c r="LD164" s="316"/>
      <c r="LE164" s="316"/>
      <c r="LF164" s="316"/>
      <c r="LG164" s="316"/>
      <c r="LH164" s="316"/>
      <c r="LI164" s="316"/>
    </row>
    <row r="165" spans="1:321">
      <c r="D165" s="72">
        <v>4416</v>
      </c>
      <c r="E165" s="76" t="s">
        <v>334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82">
        <v>49037.54</v>
      </c>
      <c r="DW165" s="282">
        <v>18864.77</v>
      </c>
      <c r="DX165" s="282">
        <v>212564.91999999998</v>
      </c>
      <c r="DY165" s="282">
        <v>202782.17</v>
      </c>
      <c r="DZ165" s="310"/>
      <c r="EB165" s="313"/>
      <c r="EC165" s="313"/>
      <c r="ED165" s="313"/>
      <c r="EE165" s="313"/>
      <c r="EF165" s="313"/>
      <c r="EG165" s="313"/>
      <c r="EH165" s="316"/>
      <c r="EI165" s="316"/>
      <c r="EJ165" s="316"/>
      <c r="EK165" s="316"/>
      <c r="EL165" s="316"/>
      <c r="EM165" s="316"/>
      <c r="EN165" s="316"/>
      <c r="EO165" s="316"/>
      <c r="EP165" s="316"/>
      <c r="EQ165" s="316"/>
      <c r="ER165" s="316"/>
      <c r="ES165" s="316"/>
      <c r="ET165" s="316"/>
      <c r="EU165" s="316"/>
      <c r="EV165" s="316"/>
      <c r="EW165" s="316"/>
      <c r="EX165" s="316"/>
      <c r="EY165" s="316"/>
      <c r="EZ165" s="316"/>
      <c r="FA165" s="316"/>
      <c r="FB165" s="316"/>
      <c r="FC165" s="316"/>
      <c r="FD165" s="316"/>
      <c r="FE165" s="316"/>
      <c r="FF165" s="316"/>
      <c r="FG165" s="316"/>
      <c r="FH165" s="316"/>
      <c r="FI165" s="316"/>
      <c r="FJ165" s="316"/>
      <c r="FK165" s="316"/>
      <c r="FL165" s="369"/>
      <c r="FM165" s="316"/>
      <c r="FN165" s="316"/>
      <c r="FO165" s="316"/>
      <c r="FP165" s="316"/>
      <c r="FQ165" s="316"/>
      <c r="FR165" s="316"/>
      <c r="FS165" s="316"/>
      <c r="FT165" s="316"/>
      <c r="FU165" s="316"/>
      <c r="FV165" s="316"/>
      <c r="FW165" s="316"/>
      <c r="FX165" s="316"/>
      <c r="FY165" s="316"/>
      <c r="FZ165" s="316"/>
      <c r="GA165" s="316"/>
      <c r="GB165" s="316"/>
      <c r="GC165" s="316"/>
      <c r="GD165" s="316"/>
      <c r="GF165" s="316"/>
      <c r="GG165" s="316"/>
      <c r="GH165" s="316"/>
      <c r="GI165" s="316"/>
      <c r="GJ165" s="316"/>
      <c r="GK165" s="316"/>
      <c r="GL165" s="316"/>
      <c r="GM165" s="316"/>
      <c r="GN165" s="316"/>
      <c r="GO165" s="316"/>
      <c r="GP165" s="316"/>
      <c r="GQ165" s="316"/>
      <c r="GR165" s="316"/>
      <c r="GS165" s="316"/>
      <c r="GT165" s="316"/>
      <c r="GU165" s="316"/>
      <c r="GV165" s="316"/>
      <c r="GW165" s="316"/>
      <c r="GX165" s="316"/>
      <c r="GY165" s="316"/>
      <c r="GZ165" s="316"/>
      <c r="HA165" s="316"/>
      <c r="HB165" s="316"/>
      <c r="HC165" s="316"/>
      <c r="HD165" s="316"/>
      <c r="HE165" s="316"/>
      <c r="HF165" s="316"/>
      <c r="HG165" s="316"/>
      <c r="HH165" s="316"/>
      <c r="HI165" s="316"/>
      <c r="HJ165" s="316"/>
      <c r="HK165" s="316"/>
      <c r="HL165" s="316"/>
      <c r="HM165" s="316"/>
      <c r="HN165" s="316"/>
      <c r="HO165" s="316"/>
      <c r="HP165" s="316"/>
      <c r="HQ165" s="316"/>
      <c r="HR165" s="316"/>
      <c r="HS165" s="316"/>
      <c r="HT165" s="316"/>
      <c r="HU165" s="316"/>
      <c r="HV165" s="316"/>
      <c r="HW165" s="316"/>
      <c r="HX165" s="316"/>
      <c r="HY165" s="316"/>
      <c r="HZ165" s="316"/>
      <c r="IA165" s="316"/>
      <c r="IB165" s="316"/>
      <c r="IC165" s="316"/>
      <c r="ID165" s="316"/>
      <c r="IE165" s="316"/>
      <c r="IF165" s="316"/>
      <c r="IG165" s="316"/>
      <c r="IH165" s="316"/>
      <c r="II165" s="316"/>
      <c r="IJ165" s="316"/>
      <c r="IK165" s="316"/>
      <c r="IL165" s="316"/>
      <c r="IM165" s="316"/>
      <c r="IN165" s="316"/>
      <c r="IO165" s="316"/>
      <c r="IP165" s="316"/>
      <c r="IQ165" s="316"/>
      <c r="IR165" s="316"/>
      <c r="IS165" s="316"/>
      <c r="IT165" s="316"/>
      <c r="IU165" s="316"/>
      <c r="IV165" s="316"/>
      <c r="IW165" s="316"/>
      <c r="IX165" s="316"/>
      <c r="IY165" s="316"/>
      <c r="IZ165" s="316"/>
      <c r="JA165" s="316"/>
      <c r="JB165" s="316"/>
      <c r="JC165" s="316"/>
      <c r="JD165" s="316"/>
      <c r="JE165" s="316"/>
      <c r="JF165" s="316"/>
      <c r="JG165" s="316"/>
      <c r="JH165" s="316"/>
      <c r="JI165" s="316"/>
      <c r="JJ165" s="316"/>
      <c r="JK165" s="316"/>
      <c r="JL165" s="316"/>
      <c r="JM165" s="316"/>
      <c r="JN165" s="316"/>
      <c r="JO165" s="316"/>
      <c r="JP165" s="316"/>
      <c r="JQ165" s="316"/>
      <c r="JR165" s="316"/>
      <c r="JS165" s="316"/>
      <c r="JT165" s="316"/>
      <c r="JU165" s="316"/>
      <c r="JV165" s="316"/>
      <c r="JW165" s="316"/>
      <c r="JX165" s="316"/>
      <c r="JY165" s="316"/>
      <c r="JZ165" s="316"/>
      <c r="KA165" s="316"/>
      <c r="KB165" s="316"/>
      <c r="KC165" s="316"/>
      <c r="KD165" s="316"/>
      <c r="KE165" s="316"/>
      <c r="KF165" s="316"/>
      <c r="KG165" s="316"/>
      <c r="KH165" s="316"/>
      <c r="KI165" s="316"/>
      <c r="KJ165" s="316"/>
      <c r="KK165" s="316"/>
      <c r="KL165" s="316"/>
      <c r="KM165" s="316"/>
      <c r="KN165" s="316"/>
      <c r="KO165" s="316"/>
      <c r="KP165" s="316"/>
      <c r="KQ165" s="316"/>
      <c r="KR165" s="316"/>
      <c r="KS165" s="316"/>
      <c r="KT165" s="316"/>
      <c r="KU165" s="316"/>
      <c r="KV165" s="316"/>
      <c r="KW165" s="316"/>
      <c r="KX165" s="316"/>
      <c r="KY165" s="316"/>
      <c r="KZ165" s="316"/>
      <c r="LA165" s="316"/>
      <c r="LB165" s="316"/>
      <c r="LC165" s="316"/>
      <c r="LD165" s="316"/>
      <c r="LE165" s="316"/>
      <c r="LF165" s="316"/>
      <c r="LG165" s="316"/>
      <c r="LH165" s="316"/>
      <c r="LI165" s="316"/>
    </row>
    <row r="166" spans="1:321">
      <c r="D166" s="72">
        <v>4417</v>
      </c>
      <c r="E166" s="76" t="s">
        <v>336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82">
        <v>0</v>
      </c>
      <c r="DW166" s="282">
        <v>5521.03</v>
      </c>
      <c r="DX166" s="282">
        <v>14250.009999999998</v>
      </c>
      <c r="DY166" s="282">
        <v>6606.45</v>
      </c>
      <c r="DZ166" s="310"/>
      <c r="EB166" s="313"/>
      <c r="EC166" s="313"/>
      <c r="ED166" s="313"/>
      <c r="EE166" s="313"/>
      <c r="EF166" s="313"/>
      <c r="EG166" s="313"/>
      <c r="EH166" s="316"/>
      <c r="EI166" s="316"/>
      <c r="EJ166" s="316"/>
      <c r="EK166" s="316"/>
      <c r="EL166" s="316"/>
      <c r="EM166" s="316"/>
      <c r="EN166" s="316"/>
      <c r="EO166" s="316"/>
      <c r="EP166" s="316"/>
      <c r="EQ166" s="316"/>
      <c r="ER166" s="316"/>
      <c r="ES166" s="316"/>
      <c r="ET166" s="316"/>
      <c r="EU166" s="316"/>
      <c r="EV166" s="316"/>
      <c r="EW166" s="316"/>
      <c r="EX166" s="316"/>
      <c r="EY166" s="316"/>
      <c r="EZ166" s="316"/>
      <c r="FA166" s="316"/>
      <c r="FB166" s="316"/>
      <c r="FC166" s="316"/>
      <c r="FD166" s="316"/>
      <c r="FE166" s="316"/>
      <c r="FF166" s="316"/>
      <c r="FG166" s="316"/>
      <c r="FH166" s="316"/>
      <c r="FI166" s="316"/>
      <c r="FJ166" s="316"/>
      <c r="FK166" s="316"/>
      <c r="FL166" s="369"/>
      <c r="FM166" s="316"/>
      <c r="FN166" s="316"/>
      <c r="FO166" s="316"/>
      <c r="FP166" s="316"/>
      <c r="FQ166" s="316"/>
      <c r="FR166" s="316"/>
      <c r="FS166" s="316"/>
      <c r="FT166" s="316"/>
      <c r="FU166" s="316"/>
      <c r="FV166" s="316"/>
      <c r="FW166" s="316"/>
      <c r="FX166" s="316"/>
      <c r="FY166" s="316"/>
      <c r="FZ166" s="316"/>
      <c r="GA166" s="316"/>
      <c r="GB166" s="316"/>
      <c r="GC166" s="316"/>
      <c r="GD166" s="316"/>
      <c r="GF166" s="316"/>
      <c r="GG166" s="316"/>
      <c r="GH166" s="316"/>
      <c r="GI166" s="316"/>
      <c r="GJ166" s="316"/>
      <c r="GK166" s="316"/>
      <c r="GL166" s="316"/>
      <c r="GM166" s="316"/>
      <c r="GN166" s="316"/>
      <c r="GO166" s="316"/>
      <c r="GP166" s="316"/>
      <c r="GQ166" s="316"/>
      <c r="GR166" s="316"/>
      <c r="GS166" s="316"/>
      <c r="GT166" s="316"/>
      <c r="GU166" s="316"/>
      <c r="GV166" s="316"/>
      <c r="GW166" s="316"/>
      <c r="GX166" s="316"/>
      <c r="GY166" s="316"/>
      <c r="GZ166" s="316"/>
      <c r="HA166" s="316"/>
      <c r="HB166" s="316"/>
      <c r="HC166" s="316"/>
      <c r="HD166" s="316"/>
      <c r="HE166" s="316"/>
      <c r="HF166" s="316"/>
      <c r="HG166" s="316"/>
      <c r="HH166" s="316"/>
      <c r="HI166" s="316"/>
      <c r="HJ166" s="316"/>
      <c r="HK166" s="316"/>
      <c r="HL166" s="316"/>
      <c r="HM166" s="316"/>
      <c r="HN166" s="316"/>
      <c r="HO166" s="316"/>
      <c r="HP166" s="316"/>
      <c r="HQ166" s="316"/>
      <c r="HR166" s="316"/>
      <c r="HS166" s="316"/>
      <c r="HT166" s="316"/>
      <c r="HU166" s="316"/>
      <c r="HV166" s="316"/>
      <c r="HW166" s="316"/>
      <c r="HX166" s="316"/>
      <c r="HY166" s="316"/>
      <c r="HZ166" s="316"/>
      <c r="IA166" s="316"/>
      <c r="IB166" s="316"/>
      <c r="IC166" s="316"/>
      <c r="ID166" s="316"/>
      <c r="IE166" s="316"/>
      <c r="IF166" s="316"/>
      <c r="IG166" s="316"/>
      <c r="IH166" s="316"/>
      <c r="II166" s="316"/>
      <c r="IJ166" s="316"/>
      <c r="IK166" s="316"/>
      <c r="IL166" s="316"/>
      <c r="IM166" s="316"/>
      <c r="IN166" s="316"/>
      <c r="IO166" s="316"/>
      <c r="IP166" s="316"/>
      <c r="IQ166" s="316"/>
      <c r="IR166" s="316"/>
      <c r="IS166" s="316"/>
      <c r="IT166" s="316"/>
      <c r="IU166" s="316"/>
      <c r="IV166" s="316"/>
      <c r="IW166" s="316"/>
      <c r="IX166" s="316"/>
      <c r="IY166" s="316"/>
      <c r="IZ166" s="316"/>
      <c r="JA166" s="316"/>
      <c r="JB166" s="316"/>
      <c r="JC166" s="316"/>
      <c r="JD166" s="316"/>
      <c r="JE166" s="316"/>
      <c r="JF166" s="316"/>
      <c r="JG166" s="316"/>
      <c r="JH166" s="316"/>
      <c r="JI166" s="316"/>
      <c r="JJ166" s="316"/>
      <c r="JK166" s="316"/>
      <c r="JL166" s="316"/>
      <c r="JM166" s="316"/>
      <c r="JN166" s="316"/>
      <c r="JO166" s="316"/>
      <c r="JP166" s="316"/>
      <c r="JQ166" s="316"/>
      <c r="JR166" s="316"/>
      <c r="JS166" s="316"/>
      <c r="JT166" s="316"/>
      <c r="JU166" s="316"/>
      <c r="JV166" s="316"/>
      <c r="JW166" s="316"/>
      <c r="JX166" s="316"/>
      <c r="JY166" s="316"/>
      <c r="JZ166" s="316"/>
      <c r="KA166" s="316"/>
      <c r="KB166" s="316"/>
      <c r="KC166" s="316"/>
      <c r="KD166" s="316"/>
      <c r="KE166" s="316"/>
      <c r="KF166" s="316"/>
      <c r="KG166" s="316"/>
      <c r="KH166" s="316"/>
      <c r="KI166" s="316"/>
      <c r="KJ166" s="316"/>
      <c r="KK166" s="316"/>
      <c r="KL166" s="316"/>
      <c r="KM166" s="316"/>
      <c r="KN166" s="316"/>
      <c r="KO166" s="316"/>
      <c r="KP166" s="316"/>
      <c r="KQ166" s="316"/>
      <c r="KR166" s="316"/>
      <c r="KS166" s="316"/>
      <c r="KT166" s="316"/>
      <c r="KU166" s="316"/>
      <c r="KV166" s="316"/>
      <c r="KW166" s="316"/>
      <c r="KX166" s="316"/>
      <c r="KY166" s="316"/>
      <c r="KZ166" s="316"/>
      <c r="LA166" s="316"/>
      <c r="LB166" s="316"/>
      <c r="LC166" s="316"/>
      <c r="LD166" s="316"/>
      <c r="LE166" s="316"/>
      <c r="LF166" s="316"/>
      <c r="LG166" s="316"/>
      <c r="LH166" s="316"/>
      <c r="LI166" s="316"/>
    </row>
    <row r="167" spans="1:321" ht="30">
      <c r="D167" s="72">
        <v>4418</v>
      </c>
      <c r="E167" s="76" t="s">
        <v>338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82">
        <v>0</v>
      </c>
      <c r="DW167" s="282">
        <v>0</v>
      </c>
      <c r="DX167" s="282">
        <v>0</v>
      </c>
      <c r="DY167" s="282">
        <v>0</v>
      </c>
      <c r="DZ167" s="310"/>
      <c r="EB167" s="313"/>
      <c r="EC167" s="313"/>
      <c r="ED167" s="313"/>
      <c r="EE167" s="313"/>
      <c r="EF167" s="313"/>
      <c r="EG167" s="313"/>
      <c r="EH167" s="316"/>
      <c r="EI167" s="316"/>
      <c r="EJ167" s="316"/>
      <c r="EK167" s="316"/>
      <c r="EL167" s="316"/>
      <c r="EM167" s="316"/>
      <c r="EN167" s="316"/>
      <c r="EO167" s="316"/>
      <c r="EP167" s="316"/>
      <c r="EQ167" s="316"/>
      <c r="ER167" s="316"/>
      <c r="ES167" s="316"/>
      <c r="ET167" s="316"/>
      <c r="EU167" s="316"/>
      <c r="EV167" s="316"/>
      <c r="EW167" s="316"/>
      <c r="EX167" s="316">
        <v>68939595.359999999</v>
      </c>
      <c r="EY167" s="316"/>
      <c r="EZ167" s="316"/>
      <c r="FA167" s="316"/>
      <c r="FB167" s="316"/>
      <c r="FC167" s="316"/>
      <c r="FD167" s="316"/>
      <c r="FE167" s="316">
        <v>305701.3</v>
      </c>
      <c r="FF167" s="316"/>
      <c r="FG167" s="316">
        <v>35272.089999999997</v>
      </c>
      <c r="FH167" s="316"/>
      <c r="FI167" s="316">
        <v>39948396.369999997</v>
      </c>
      <c r="FJ167" s="316"/>
      <c r="FK167" s="316"/>
      <c r="FL167" s="369"/>
      <c r="FM167" s="316"/>
      <c r="FN167" s="316"/>
      <c r="FO167" s="316"/>
      <c r="FP167" s="316">
        <v>14495201.140000001</v>
      </c>
      <c r="FQ167" s="316">
        <v>2849828.78</v>
      </c>
      <c r="FR167" s="316"/>
      <c r="FS167" s="316"/>
      <c r="FT167" s="316"/>
      <c r="FU167" s="316"/>
      <c r="FV167" s="316"/>
      <c r="FW167" s="316"/>
      <c r="FX167" s="316"/>
      <c r="FY167" s="316"/>
      <c r="FZ167" s="316"/>
      <c r="GA167" s="316"/>
      <c r="GB167" s="316"/>
      <c r="GC167" s="316"/>
      <c r="GD167" s="316"/>
      <c r="GF167" s="316"/>
      <c r="GG167" s="316"/>
      <c r="GH167" s="316"/>
      <c r="GI167" s="316"/>
      <c r="GJ167" s="316"/>
      <c r="GK167" s="316"/>
      <c r="GL167" s="316"/>
      <c r="GM167" s="316"/>
      <c r="GN167" s="316"/>
      <c r="GO167" s="316"/>
      <c r="GP167" s="316"/>
      <c r="GQ167" s="316"/>
      <c r="GR167" s="316"/>
      <c r="GS167" s="316"/>
      <c r="GT167" s="316"/>
      <c r="GU167" s="316"/>
      <c r="GV167" s="316"/>
      <c r="GW167" s="316"/>
      <c r="GX167" s="316"/>
      <c r="GY167" s="316"/>
      <c r="GZ167" s="316"/>
      <c r="HA167" s="316"/>
      <c r="HB167" s="316"/>
      <c r="HC167" s="316"/>
      <c r="HD167" s="316"/>
      <c r="HE167" s="316"/>
      <c r="HF167" s="316"/>
      <c r="HG167" s="316"/>
      <c r="HH167" s="316"/>
      <c r="HI167" s="316"/>
      <c r="HJ167" s="316"/>
      <c r="HK167" s="316"/>
      <c r="HL167" s="316"/>
      <c r="HM167" s="316"/>
      <c r="HN167" s="316"/>
      <c r="HO167" s="316"/>
      <c r="HP167" s="316"/>
      <c r="HQ167" s="316"/>
      <c r="HR167" s="316"/>
      <c r="HS167" s="316"/>
      <c r="HT167" s="316"/>
      <c r="HU167" s="316"/>
      <c r="HV167" s="316"/>
      <c r="HW167" s="316"/>
      <c r="HX167" s="316"/>
      <c r="HY167" s="316"/>
      <c r="HZ167" s="316"/>
      <c r="IA167" s="316"/>
      <c r="IB167" s="316"/>
      <c r="IC167" s="316"/>
      <c r="ID167" s="316"/>
      <c r="IE167" s="316"/>
      <c r="IF167" s="316"/>
      <c r="IG167" s="316"/>
      <c r="IH167" s="316"/>
      <c r="II167" s="316"/>
      <c r="IJ167" s="316"/>
      <c r="IK167" s="316"/>
      <c r="IL167" s="316"/>
      <c r="IM167" s="316"/>
      <c r="IN167" s="316"/>
      <c r="IO167" s="316"/>
      <c r="IP167" s="316"/>
      <c r="IQ167" s="316"/>
      <c r="IR167" s="316"/>
      <c r="IS167" s="316"/>
      <c r="IT167" s="316"/>
      <c r="IU167" s="316"/>
      <c r="IV167" s="316"/>
      <c r="IW167" s="316"/>
      <c r="IX167" s="316"/>
      <c r="IY167" s="316"/>
      <c r="IZ167" s="316"/>
      <c r="JA167" s="316"/>
      <c r="JB167" s="316"/>
      <c r="JC167" s="316"/>
      <c r="JD167" s="316"/>
      <c r="JE167" s="316"/>
      <c r="JF167" s="316"/>
      <c r="JG167" s="316"/>
      <c r="JH167" s="316"/>
      <c r="JI167" s="316"/>
      <c r="JJ167" s="316"/>
      <c r="JK167" s="316"/>
      <c r="JL167" s="316"/>
      <c r="JM167" s="316"/>
      <c r="JN167" s="316"/>
      <c r="JO167" s="316"/>
      <c r="JP167" s="316"/>
      <c r="JQ167" s="316"/>
      <c r="JR167" s="316"/>
      <c r="JS167" s="316"/>
      <c r="JT167" s="316"/>
      <c r="JU167" s="316"/>
      <c r="JV167" s="316"/>
      <c r="JW167" s="316"/>
      <c r="JX167" s="316"/>
      <c r="JY167" s="316"/>
      <c r="JZ167" s="316"/>
      <c r="KA167" s="316"/>
      <c r="KB167" s="316"/>
      <c r="KC167" s="316"/>
      <c r="KD167" s="316"/>
      <c r="KE167" s="316"/>
      <c r="KF167" s="316"/>
      <c r="KG167" s="316"/>
      <c r="KH167" s="316"/>
      <c r="KI167" s="316"/>
      <c r="KJ167" s="316"/>
      <c r="KK167" s="316"/>
      <c r="KL167" s="316"/>
      <c r="KM167" s="316"/>
      <c r="KN167" s="316"/>
      <c r="KO167" s="316"/>
      <c r="KP167" s="316"/>
      <c r="KQ167" s="316"/>
      <c r="KR167" s="316"/>
      <c r="KS167" s="316"/>
      <c r="KT167" s="316"/>
      <c r="KU167" s="316"/>
      <c r="KV167" s="316"/>
      <c r="KW167" s="316"/>
      <c r="KX167" s="316"/>
      <c r="KY167" s="316"/>
      <c r="KZ167" s="316"/>
      <c r="LA167" s="316"/>
      <c r="LB167" s="316"/>
      <c r="LC167" s="316"/>
      <c r="LD167" s="316"/>
      <c r="LE167" s="316"/>
      <c r="LF167" s="316"/>
      <c r="LG167" s="316"/>
      <c r="LH167" s="316"/>
      <c r="LI167" s="316"/>
    </row>
    <row r="168" spans="1:321">
      <c r="D168" s="72">
        <v>4419</v>
      </c>
      <c r="E168" s="76" t="s">
        <v>340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82">
        <v>0</v>
      </c>
      <c r="DW168" s="282">
        <v>0</v>
      </c>
      <c r="DX168" s="282">
        <v>0</v>
      </c>
      <c r="DY168" s="282">
        <v>0</v>
      </c>
      <c r="DZ168" s="310"/>
      <c r="EB168" s="313"/>
      <c r="EC168" s="313"/>
      <c r="ED168" s="313"/>
      <c r="EE168" s="313"/>
      <c r="EF168" s="313"/>
      <c r="EG168" s="313"/>
      <c r="ET168" s="316"/>
      <c r="EU168" s="316"/>
      <c r="EV168" s="316"/>
      <c r="EW168" s="316"/>
      <c r="EX168" s="316"/>
      <c r="EY168" s="316"/>
      <c r="EZ168" s="316"/>
      <c r="FA168" s="316"/>
      <c r="FB168" s="316"/>
      <c r="FC168" s="316"/>
      <c r="FD168" s="316"/>
      <c r="FE168" s="316"/>
      <c r="FF168" s="316"/>
      <c r="FG168" s="316"/>
      <c r="FH168" s="316"/>
      <c r="FI168" s="316"/>
      <c r="FJ168" s="316"/>
      <c r="FK168" s="316"/>
      <c r="FL168" s="369"/>
      <c r="FM168" s="316"/>
      <c r="FN168" s="316"/>
      <c r="FO168" s="316"/>
      <c r="FP168" s="316"/>
      <c r="FQ168" s="316"/>
      <c r="FR168" s="316"/>
      <c r="FT168" s="316"/>
      <c r="FU168" s="316"/>
      <c r="FV168" s="316"/>
      <c r="FW168" s="316"/>
      <c r="FX168" s="316"/>
      <c r="FY168" s="316"/>
      <c r="FZ168" s="316"/>
      <c r="GA168" s="316"/>
      <c r="GB168" s="316"/>
      <c r="GC168" s="316"/>
      <c r="GD168" s="316"/>
      <c r="GF168" s="316"/>
      <c r="GG168" s="316"/>
      <c r="GH168" s="316"/>
      <c r="GI168" s="316"/>
      <c r="GJ168" s="316"/>
      <c r="GK168" s="316"/>
      <c r="GL168" s="316"/>
      <c r="GM168" s="316"/>
      <c r="GN168" s="316"/>
      <c r="GO168" s="316"/>
      <c r="GP168" s="316"/>
      <c r="GQ168" s="316"/>
      <c r="GR168" s="316"/>
      <c r="GS168" s="316"/>
      <c r="GT168" s="316"/>
      <c r="GU168" s="316"/>
      <c r="GV168" s="316"/>
      <c r="GW168" s="316"/>
      <c r="GX168" s="316"/>
      <c r="GY168" s="316"/>
      <c r="GZ168" s="316"/>
      <c r="HA168" s="316"/>
      <c r="HB168" s="316"/>
      <c r="HC168" s="316"/>
      <c r="HD168" s="316"/>
      <c r="HE168" s="316"/>
      <c r="HF168" s="316"/>
      <c r="HG168" s="316"/>
      <c r="HH168" s="316"/>
      <c r="HI168" s="316"/>
      <c r="HJ168" s="316"/>
      <c r="HK168" s="316"/>
      <c r="HL168" s="316"/>
      <c r="HM168" s="316"/>
      <c r="HN168" s="316"/>
      <c r="HO168" s="316"/>
      <c r="HP168" s="316"/>
      <c r="HQ168" s="316"/>
      <c r="HR168" s="316"/>
      <c r="HS168" s="316"/>
      <c r="HT168" s="316"/>
      <c r="HU168" s="316"/>
      <c r="HV168" s="316"/>
      <c r="HW168" s="316"/>
      <c r="HX168" s="316"/>
      <c r="HY168" s="316"/>
      <c r="HZ168" s="316"/>
      <c r="IA168" s="316"/>
      <c r="IB168" s="316"/>
      <c r="IC168" s="316"/>
      <c r="ID168" s="316"/>
      <c r="IE168" s="316"/>
      <c r="IF168" s="316"/>
      <c r="IG168" s="316"/>
      <c r="IH168" s="316"/>
      <c r="II168" s="316"/>
      <c r="IJ168" s="316"/>
      <c r="IK168" s="316"/>
      <c r="IL168" s="316"/>
      <c r="IM168" s="316"/>
      <c r="IN168" s="316"/>
      <c r="IO168" s="316"/>
      <c r="IP168" s="316"/>
      <c r="IQ168" s="316"/>
      <c r="IR168" s="316"/>
      <c r="IS168" s="316"/>
      <c r="IT168" s="316"/>
      <c r="IU168" s="316"/>
      <c r="IV168" s="316"/>
      <c r="IW168" s="316"/>
      <c r="IX168" s="316"/>
      <c r="IY168" s="316"/>
      <c r="IZ168" s="316"/>
      <c r="JA168" s="316"/>
      <c r="JB168" s="316"/>
      <c r="JC168" s="316"/>
      <c r="JD168" s="316"/>
      <c r="JE168" s="316"/>
      <c r="JF168" s="316"/>
      <c r="JG168" s="316"/>
      <c r="JH168" s="316"/>
      <c r="JI168" s="316"/>
      <c r="JJ168" s="316"/>
      <c r="JK168" s="316"/>
      <c r="JL168" s="316"/>
      <c r="JM168" s="316"/>
      <c r="JN168" s="316"/>
      <c r="JO168" s="316"/>
      <c r="JP168" s="316"/>
      <c r="JQ168" s="316"/>
      <c r="JR168" s="316"/>
      <c r="JS168" s="316"/>
      <c r="JT168" s="316"/>
      <c r="JU168" s="316"/>
      <c r="JV168" s="316"/>
      <c r="JW168" s="316"/>
      <c r="JX168" s="316"/>
      <c r="JY168" s="316"/>
      <c r="JZ168" s="316"/>
      <c r="KA168" s="316"/>
      <c r="KB168" s="316"/>
      <c r="KC168" s="316"/>
      <c r="KD168" s="316"/>
      <c r="KE168" s="316"/>
      <c r="KF168" s="316"/>
      <c r="KG168" s="316"/>
      <c r="KH168" s="316"/>
      <c r="KI168" s="316"/>
      <c r="KJ168" s="316"/>
      <c r="KK168" s="316"/>
      <c r="KL168" s="316"/>
      <c r="KM168" s="316"/>
      <c r="KN168" s="316"/>
      <c r="KO168" s="316"/>
      <c r="KP168" s="316"/>
      <c r="KQ168" s="316"/>
      <c r="KR168" s="316"/>
      <c r="KS168" s="316"/>
      <c r="KT168" s="316"/>
      <c r="KU168" s="316"/>
      <c r="KV168" s="316"/>
      <c r="KW168" s="316"/>
      <c r="KX168" s="316"/>
      <c r="KY168" s="316"/>
      <c r="KZ168" s="316"/>
      <c r="LA168" s="316"/>
      <c r="LB168" s="316"/>
      <c r="LC168" s="316"/>
      <c r="LD168" s="316"/>
      <c r="LE168" s="316"/>
      <c r="LF168" s="316"/>
      <c r="LG168" s="316"/>
      <c r="LH168" s="316"/>
      <c r="LI168" s="316"/>
    </row>
    <row r="169" spans="1:321">
      <c r="A169" s="72" t="s">
        <v>94</v>
      </c>
      <c r="B169" s="72">
        <v>45</v>
      </c>
      <c r="E169" s="76" t="s">
        <v>342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82">
        <v>138166.66999999998</v>
      </c>
      <c r="DW169" s="282">
        <v>292960</v>
      </c>
      <c r="DX169" s="282">
        <v>160000</v>
      </c>
      <c r="DY169" s="282">
        <v>409078</v>
      </c>
      <c r="DZ169" s="310">
        <v>300594</v>
      </c>
      <c r="EA169" s="310">
        <v>60000</v>
      </c>
      <c r="EB169" s="310">
        <v>190000</v>
      </c>
      <c r="EC169" s="320">
        <v>20000</v>
      </c>
      <c r="ED169" s="313">
        <v>290795</v>
      </c>
      <c r="EE169" s="313">
        <v>100940</v>
      </c>
      <c r="EF169" s="313">
        <v>14820.1</v>
      </c>
      <c r="EG169" s="313">
        <v>890745.53</v>
      </c>
      <c r="EH169" s="316">
        <v>0</v>
      </c>
      <c r="EI169" s="316">
        <v>285802</v>
      </c>
      <c r="EJ169" s="316">
        <v>0</v>
      </c>
      <c r="EK169" s="316">
        <v>294172</v>
      </c>
      <c r="EL169" s="316">
        <v>40272</v>
      </c>
      <c r="EM169" s="316">
        <v>468970.67</v>
      </c>
      <c r="EN169" s="316">
        <v>0</v>
      </c>
      <c r="EO169" s="316">
        <v>40000</v>
      </c>
      <c r="EP169" s="316">
        <v>15000</v>
      </c>
      <c r="EQ169" s="316">
        <v>691995.33</v>
      </c>
      <c r="ER169" s="316">
        <v>70920.759999999995</v>
      </c>
      <c r="ES169" s="316"/>
      <c r="ET169" s="316">
        <v>5000</v>
      </c>
      <c r="EU169" s="316">
        <v>380906.62</v>
      </c>
      <c r="EV169" s="316">
        <v>0</v>
      </c>
      <c r="EW169" s="316">
        <v>285264</v>
      </c>
      <c r="EX169" s="316">
        <v>278222</v>
      </c>
      <c r="EY169" s="316">
        <v>285000.05</v>
      </c>
      <c r="EZ169" s="316">
        <v>236298.33</v>
      </c>
      <c r="FA169" s="316">
        <v>114200</v>
      </c>
      <c r="FB169" s="316">
        <v>359390</v>
      </c>
      <c r="FC169" s="316">
        <v>80000</v>
      </c>
      <c r="FD169" s="316">
        <v>305000</v>
      </c>
      <c r="FE169" s="316">
        <v>2267088</v>
      </c>
      <c r="FF169" s="316"/>
      <c r="FG169" s="316"/>
      <c r="FH169" s="316"/>
      <c r="FI169" s="316"/>
      <c r="FJ169" s="316"/>
      <c r="FK169" s="316"/>
      <c r="FL169" s="369"/>
      <c r="FM169" s="316"/>
      <c r="FN169" s="316"/>
      <c r="FO169" s="316"/>
      <c r="FP169" s="316"/>
      <c r="FQ169" s="316"/>
      <c r="FR169" s="316"/>
      <c r="FS169" s="316">
        <v>277634</v>
      </c>
      <c r="FT169" s="316"/>
      <c r="FU169" s="316"/>
      <c r="FV169" s="316"/>
      <c r="FW169" s="316"/>
      <c r="FX169" s="316"/>
      <c r="FY169" s="316"/>
      <c r="FZ169" s="316"/>
      <c r="GA169" s="316"/>
      <c r="GB169" s="316"/>
      <c r="GC169" s="316"/>
      <c r="GD169" s="316"/>
      <c r="GF169" s="316"/>
      <c r="GG169" s="316"/>
      <c r="GH169" s="316"/>
      <c r="GI169" s="316"/>
      <c r="GJ169" s="316"/>
      <c r="GK169" s="316"/>
      <c r="GL169" s="316"/>
      <c r="GM169" s="316"/>
      <c r="GN169" s="316"/>
      <c r="GO169" s="316"/>
      <c r="GP169" s="316"/>
      <c r="GQ169" s="316"/>
      <c r="GR169" s="316"/>
      <c r="GS169" s="316"/>
      <c r="GT169" s="316"/>
      <c r="GU169" s="316"/>
      <c r="GV169" s="316"/>
      <c r="GW169" s="316"/>
      <c r="GX169" s="316"/>
      <c r="GY169" s="316"/>
      <c r="GZ169" s="316"/>
      <c r="HA169" s="316"/>
      <c r="HB169" s="316"/>
      <c r="HC169" s="316"/>
      <c r="HD169" s="316"/>
      <c r="HE169" s="316"/>
      <c r="HF169" s="316"/>
      <c r="HG169" s="316"/>
      <c r="HH169" s="316"/>
      <c r="HI169" s="316"/>
      <c r="HJ169" s="316"/>
      <c r="HK169" s="316"/>
      <c r="HL169" s="316"/>
      <c r="HM169" s="316"/>
      <c r="HN169" s="316"/>
      <c r="HO169" s="316"/>
      <c r="HP169" s="316"/>
      <c r="HQ169" s="316"/>
      <c r="HR169" s="316"/>
      <c r="HS169" s="316"/>
      <c r="HT169" s="316"/>
      <c r="HU169" s="316"/>
      <c r="HV169" s="316"/>
      <c r="HW169" s="316"/>
      <c r="HX169" s="316"/>
      <c r="HY169" s="316"/>
      <c r="HZ169" s="316"/>
      <c r="IA169" s="316"/>
      <c r="IB169" s="316"/>
      <c r="IC169" s="316"/>
      <c r="ID169" s="316"/>
      <c r="IE169" s="316"/>
      <c r="IF169" s="316"/>
      <c r="IG169" s="316"/>
      <c r="IH169" s="316"/>
      <c r="II169" s="316"/>
      <c r="IJ169" s="316"/>
      <c r="IK169" s="316"/>
      <c r="IL169" s="316"/>
      <c r="IM169" s="316"/>
      <c r="IN169" s="316"/>
      <c r="IO169" s="316"/>
      <c r="IP169" s="316"/>
      <c r="IQ169" s="316"/>
      <c r="IR169" s="316"/>
      <c r="IS169" s="316"/>
      <c r="IT169" s="316"/>
      <c r="IU169" s="316"/>
      <c r="IV169" s="316"/>
      <c r="IW169" s="316"/>
      <c r="IX169" s="316"/>
      <c r="IY169" s="316"/>
      <c r="IZ169" s="316"/>
      <c r="JA169" s="316"/>
      <c r="JB169" s="316"/>
      <c r="JC169" s="316"/>
      <c r="JD169" s="316"/>
      <c r="JE169" s="316"/>
      <c r="JF169" s="316"/>
      <c r="JG169" s="316"/>
      <c r="JH169" s="316"/>
      <c r="JI169" s="316"/>
      <c r="JJ169" s="316"/>
      <c r="JK169" s="316"/>
      <c r="JL169" s="316"/>
      <c r="JM169" s="316"/>
      <c r="JN169" s="316"/>
      <c r="JO169" s="316"/>
      <c r="JP169" s="316"/>
      <c r="JQ169" s="316"/>
      <c r="JR169" s="316"/>
      <c r="JS169" s="316"/>
      <c r="JT169" s="316"/>
      <c r="JU169" s="316"/>
      <c r="JV169" s="316"/>
      <c r="JW169" s="316"/>
      <c r="JX169" s="316"/>
      <c r="JY169" s="316"/>
      <c r="JZ169" s="316"/>
      <c r="KA169" s="316"/>
      <c r="KB169" s="316"/>
      <c r="KC169" s="316"/>
      <c r="KD169" s="316"/>
      <c r="KE169" s="316"/>
      <c r="KF169" s="316"/>
      <c r="KG169" s="316"/>
      <c r="KH169" s="316"/>
      <c r="KI169" s="316"/>
      <c r="KJ169" s="316"/>
      <c r="KK169" s="316"/>
      <c r="KL169" s="316"/>
      <c r="KM169" s="316"/>
      <c r="KN169" s="316"/>
      <c r="KO169" s="316"/>
      <c r="KP169" s="316"/>
      <c r="KQ169" s="316"/>
      <c r="KR169" s="316"/>
      <c r="KS169" s="316"/>
      <c r="KT169" s="316"/>
      <c r="KU169" s="316"/>
      <c r="KV169" s="316"/>
      <c r="KW169" s="316"/>
      <c r="KX169" s="316"/>
      <c r="KY169" s="316"/>
      <c r="KZ169" s="316"/>
      <c r="LA169" s="316"/>
      <c r="LB169" s="316"/>
      <c r="LC169" s="316"/>
      <c r="LD169" s="316"/>
      <c r="LE169" s="316"/>
      <c r="LF169" s="316"/>
      <c r="LG169" s="316"/>
      <c r="LH169" s="316"/>
      <c r="LI169" s="316"/>
    </row>
    <row r="170" spans="1:321">
      <c r="C170" s="72">
        <v>451</v>
      </c>
      <c r="D170" s="72">
        <v>451</v>
      </c>
      <c r="E170" s="76" t="s">
        <v>115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82">
        <v>138166.66999999998</v>
      </c>
      <c r="DW170" s="282">
        <v>292960</v>
      </c>
      <c r="DX170" s="282">
        <v>160000</v>
      </c>
      <c r="DY170" s="282">
        <v>409078</v>
      </c>
      <c r="DZ170" s="310">
        <v>300594</v>
      </c>
      <c r="EA170" s="310">
        <v>60000</v>
      </c>
      <c r="EB170" s="310">
        <v>190000</v>
      </c>
      <c r="EC170" s="320">
        <v>20000</v>
      </c>
      <c r="ED170" s="313">
        <v>290795</v>
      </c>
      <c r="EE170" s="313">
        <v>100940</v>
      </c>
      <c r="EF170" s="313">
        <v>14820.1</v>
      </c>
      <c r="EG170" s="313">
        <v>890745.53</v>
      </c>
      <c r="EH170" s="316">
        <v>0</v>
      </c>
      <c r="EI170" s="316">
        <v>285802</v>
      </c>
      <c r="EJ170" s="316">
        <v>0</v>
      </c>
      <c r="EK170" s="316">
        <v>294172</v>
      </c>
      <c r="EL170" s="316">
        <v>40272</v>
      </c>
      <c r="EM170" s="316">
        <v>468970.67</v>
      </c>
      <c r="EN170" s="316">
        <v>0</v>
      </c>
      <c r="EO170" s="316">
        <v>40000</v>
      </c>
      <c r="EP170" s="316">
        <v>15000</v>
      </c>
      <c r="EQ170" s="316">
        <v>691995.33</v>
      </c>
      <c r="ER170" s="316">
        <v>70920.759999999995</v>
      </c>
      <c r="ES170" s="316">
        <v>2950278</v>
      </c>
      <c r="ET170" s="316">
        <v>5000</v>
      </c>
      <c r="EU170" s="316">
        <v>380906.62</v>
      </c>
      <c r="EV170" s="316">
        <v>0</v>
      </c>
      <c r="EW170" s="316">
        <v>285264</v>
      </c>
      <c r="EX170" s="316">
        <v>278222</v>
      </c>
      <c r="EY170" s="316">
        <v>285000.05</v>
      </c>
      <c r="EZ170" s="316">
        <v>236298.33</v>
      </c>
      <c r="FA170" s="316">
        <v>114200</v>
      </c>
      <c r="FB170" s="316">
        <v>359390</v>
      </c>
      <c r="FC170" s="316">
        <v>80000</v>
      </c>
      <c r="FD170" s="316">
        <v>305000</v>
      </c>
      <c r="FE170" s="316">
        <v>2267088</v>
      </c>
      <c r="FF170" s="316"/>
      <c r="FG170" s="316">
        <v>272323.98</v>
      </c>
      <c r="FH170" s="316">
        <v>30000</v>
      </c>
      <c r="FI170" s="316">
        <v>384534</v>
      </c>
      <c r="FJ170" s="316">
        <v>260000</v>
      </c>
      <c r="FK170" s="316">
        <v>358750</v>
      </c>
      <c r="FL170" s="368">
        <v>335000</v>
      </c>
      <c r="FM170" s="316">
        <v>145000</v>
      </c>
      <c r="FN170" s="316">
        <v>298894</v>
      </c>
      <c r="FO170" s="316">
        <v>10000</v>
      </c>
      <c r="FP170" s="316">
        <v>200000</v>
      </c>
      <c r="FQ170" s="316">
        <v>882434</v>
      </c>
      <c r="FR170" s="316"/>
      <c r="FS170" s="316"/>
      <c r="FT170" s="316"/>
      <c r="FU170" s="316"/>
      <c r="FV170" s="316"/>
      <c r="FW170" s="316"/>
      <c r="FX170" s="316"/>
      <c r="FY170" s="316"/>
      <c r="FZ170" s="316"/>
      <c r="GA170" s="316"/>
      <c r="GB170" s="316"/>
      <c r="GC170" s="316"/>
      <c r="GD170" s="316"/>
      <c r="GF170" s="316"/>
      <c r="GG170" s="316"/>
      <c r="GH170" s="316"/>
      <c r="GI170" s="316"/>
      <c r="GJ170" s="316"/>
      <c r="GK170" s="316"/>
      <c r="GL170" s="316"/>
      <c r="GM170" s="316"/>
      <c r="GN170" s="316"/>
      <c r="GO170" s="316"/>
      <c r="GP170" s="316"/>
      <c r="GQ170" s="316"/>
      <c r="GR170" s="316"/>
      <c r="GS170" s="316"/>
      <c r="GT170" s="316"/>
      <c r="GU170" s="316"/>
      <c r="GV170" s="316"/>
      <c r="GW170" s="316"/>
      <c r="GX170" s="316"/>
      <c r="GY170" s="316"/>
      <c r="GZ170" s="316"/>
      <c r="HA170" s="316"/>
      <c r="HB170" s="316"/>
      <c r="HC170" s="316"/>
      <c r="HD170" s="316"/>
      <c r="HE170" s="316"/>
      <c r="HF170" s="316"/>
      <c r="HG170" s="316"/>
      <c r="HH170" s="316"/>
      <c r="HI170" s="316"/>
      <c r="HJ170" s="316"/>
      <c r="HK170" s="316"/>
      <c r="HL170" s="316"/>
      <c r="HM170" s="316"/>
      <c r="HN170" s="316"/>
      <c r="HO170" s="316"/>
      <c r="HP170" s="316"/>
      <c r="HQ170" s="316"/>
      <c r="HR170" s="316"/>
      <c r="HS170" s="316"/>
      <c r="HT170" s="316"/>
      <c r="HU170" s="316"/>
      <c r="HV170" s="316"/>
      <c r="HW170" s="316"/>
      <c r="HX170" s="316"/>
      <c r="HY170" s="316"/>
      <c r="HZ170" s="316"/>
      <c r="IA170" s="316"/>
      <c r="IB170" s="316"/>
      <c r="IC170" s="316"/>
      <c r="ID170" s="316"/>
      <c r="IE170" s="316"/>
      <c r="IF170" s="316"/>
      <c r="IG170" s="316"/>
      <c r="IH170" s="316"/>
      <c r="II170" s="316"/>
      <c r="IJ170" s="316"/>
      <c r="IK170" s="316"/>
      <c r="IL170" s="316"/>
      <c r="IM170" s="316"/>
      <c r="IN170" s="316"/>
      <c r="IO170" s="316"/>
      <c r="IP170" s="316"/>
      <c r="IQ170" s="316"/>
      <c r="IR170" s="316"/>
      <c r="IS170" s="316"/>
      <c r="IT170" s="316"/>
      <c r="IU170" s="316"/>
      <c r="IV170" s="316"/>
      <c r="IW170" s="316"/>
      <c r="IX170" s="316"/>
      <c r="IY170" s="316"/>
      <c r="IZ170" s="316"/>
      <c r="JA170" s="316"/>
      <c r="JB170" s="316"/>
      <c r="JC170" s="316"/>
      <c r="JD170" s="316"/>
      <c r="JE170" s="316"/>
      <c r="JF170" s="316"/>
      <c r="JG170" s="316"/>
      <c r="JH170" s="316"/>
      <c r="JI170" s="316"/>
      <c r="JJ170" s="316"/>
      <c r="JK170" s="316"/>
      <c r="JL170" s="316"/>
      <c r="JM170" s="316"/>
      <c r="JN170" s="316"/>
      <c r="JO170" s="316"/>
      <c r="JP170" s="316"/>
      <c r="JQ170" s="316"/>
      <c r="JR170" s="316"/>
      <c r="JS170" s="316"/>
      <c r="JT170" s="316"/>
      <c r="JU170" s="316"/>
      <c r="JV170" s="316"/>
      <c r="JW170" s="316"/>
      <c r="JX170" s="316"/>
      <c r="JY170" s="316"/>
      <c r="JZ170" s="316"/>
      <c r="KA170" s="316"/>
      <c r="KB170" s="316"/>
      <c r="KC170" s="316"/>
      <c r="KD170" s="316"/>
      <c r="KE170" s="316"/>
      <c r="KF170" s="316"/>
      <c r="KG170" s="316"/>
      <c r="KH170" s="316"/>
      <c r="KI170" s="316"/>
      <c r="KJ170" s="316"/>
      <c r="KK170" s="316"/>
      <c r="KL170" s="316"/>
      <c r="KM170" s="316"/>
      <c r="KN170" s="316"/>
      <c r="KO170" s="316"/>
      <c r="KP170" s="316"/>
      <c r="KQ170" s="316"/>
      <c r="KR170" s="316"/>
      <c r="KS170" s="316"/>
      <c r="KT170" s="316"/>
      <c r="KU170" s="316"/>
      <c r="KV170" s="316"/>
      <c r="KW170" s="316"/>
      <c r="KX170" s="316"/>
      <c r="KY170" s="316"/>
      <c r="KZ170" s="316"/>
      <c r="LA170" s="316"/>
      <c r="LB170" s="316"/>
      <c r="LC170" s="316"/>
      <c r="LD170" s="316"/>
      <c r="LE170" s="316"/>
      <c r="LF170" s="316"/>
      <c r="LG170" s="316"/>
      <c r="LH170" s="316"/>
      <c r="LI170" s="316"/>
    </row>
    <row r="171" spans="1:321" ht="30">
      <c r="D171" s="72">
        <v>4511</v>
      </c>
      <c r="E171" s="76" t="s">
        <v>344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82">
        <v>0</v>
      </c>
      <c r="DW171" s="282">
        <v>0</v>
      </c>
      <c r="DX171" s="282">
        <v>0</v>
      </c>
      <c r="DY171" s="282">
        <v>0</v>
      </c>
      <c r="DZ171" s="310"/>
      <c r="EB171" s="313"/>
      <c r="EC171" s="313"/>
      <c r="ED171" s="313"/>
      <c r="EE171" s="313"/>
      <c r="EF171" s="313"/>
      <c r="EG171" s="313"/>
      <c r="EH171" s="316"/>
      <c r="EI171" s="316"/>
      <c r="EJ171" s="316"/>
      <c r="EK171" s="316"/>
      <c r="EL171" s="316"/>
      <c r="EM171" s="316"/>
      <c r="EN171" s="316"/>
      <c r="EO171" s="316"/>
      <c r="EP171" s="316"/>
      <c r="EQ171" s="316"/>
      <c r="ER171" s="316"/>
      <c r="ES171" s="316"/>
      <c r="ET171" s="316"/>
      <c r="EU171" s="316"/>
      <c r="EV171" s="316"/>
      <c r="EW171" s="316"/>
      <c r="EX171" s="316"/>
      <c r="EY171" s="316"/>
      <c r="EZ171" s="316"/>
      <c r="FA171" s="316"/>
      <c r="FB171" s="316"/>
      <c r="FC171" s="316"/>
      <c r="FD171" s="316"/>
      <c r="FE171" s="316"/>
      <c r="FF171" s="316"/>
      <c r="FG171" s="316"/>
      <c r="FH171" s="316"/>
      <c r="FI171" s="316"/>
      <c r="FJ171" s="316"/>
      <c r="FK171" s="316"/>
      <c r="FL171" s="369"/>
      <c r="FM171" s="316"/>
      <c r="FN171" s="316"/>
      <c r="FO171" s="316"/>
      <c r="FP171" s="316"/>
      <c r="FQ171" s="316"/>
      <c r="FR171" s="316"/>
      <c r="FS171" s="316"/>
      <c r="FT171" s="316"/>
      <c r="FU171" s="316"/>
      <c r="FV171" s="316"/>
      <c r="FW171" s="316"/>
      <c r="FX171" s="316"/>
      <c r="FY171" s="316"/>
      <c r="FZ171" s="316"/>
      <c r="GA171" s="316"/>
      <c r="GB171" s="316"/>
      <c r="GC171" s="316"/>
      <c r="GD171" s="316"/>
      <c r="GF171" s="316"/>
      <c r="GG171" s="316"/>
      <c r="GH171" s="316"/>
      <c r="GI171" s="316"/>
      <c r="GJ171" s="316"/>
      <c r="GK171" s="316"/>
      <c r="GL171" s="316"/>
      <c r="GM171" s="316"/>
      <c r="GN171" s="316"/>
      <c r="GO171" s="316"/>
      <c r="GP171" s="316"/>
      <c r="GQ171" s="316"/>
      <c r="GR171" s="316"/>
      <c r="GS171" s="316"/>
      <c r="GT171" s="316"/>
      <c r="GU171" s="316"/>
      <c r="GV171" s="316"/>
      <c r="GW171" s="316"/>
      <c r="GX171" s="316"/>
      <c r="GY171" s="316"/>
      <c r="GZ171" s="316"/>
      <c r="HA171" s="316"/>
      <c r="HB171" s="316"/>
      <c r="HC171" s="316"/>
      <c r="HD171" s="316"/>
      <c r="HE171" s="316"/>
      <c r="HF171" s="316"/>
      <c r="HG171" s="316"/>
      <c r="HH171" s="316"/>
      <c r="HI171" s="316"/>
      <c r="HJ171" s="316"/>
      <c r="HK171" s="316"/>
      <c r="HL171" s="316"/>
      <c r="HM171" s="316"/>
      <c r="HN171" s="316"/>
      <c r="HO171" s="316"/>
      <c r="HP171" s="316"/>
      <c r="HQ171" s="316"/>
      <c r="HR171" s="316"/>
      <c r="HS171" s="316"/>
      <c r="HT171" s="316"/>
      <c r="HU171" s="316"/>
      <c r="HV171" s="316"/>
      <c r="HW171" s="316"/>
      <c r="HX171" s="316"/>
      <c r="HY171" s="316"/>
      <c r="HZ171" s="316"/>
      <c r="IA171" s="316"/>
      <c r="IB171" s="316"/>
      <c r="IC171" s="316"/>
      <c r="ID171" s="316"/>
      <c r="IE171" s="316"/>
      <c r="IF171" s="316"/>
      <c r="IG171" s="316"/>
      <c r="IH171" s="316"/>
      <c r="II171" s="316"/>
      <c r="IJ171" s="316"/>
      <c r="IK171" s="316"/>
      <c r="IL171" s="316"/>
      <c r="IM171" s="316"/>
      <c r="IN171" s="316"/>
      <c r="IO171" s="316"/>
      <c r="IP171" s="316"/>
      <c r="IQ171" s="316"/>
      <c r="IR171" s="316"/>
      <c r="IS171" s="316"/>
      <c r="IT171" s="316"/>
      <c r="IU171" s="316"/>
      <c r="IV171" s="316"/>
      <c r="IW171" s="316"/>
      <c r="IX171" s="316"/>
      <c r="IY171" s="316"/>
      <c r="IZ171" s="316"/>
      <c r="JA171" s="316"/>
      <c r="JB171" s="316"/>
      <c r="JC171" s="316"/>
      <c r="JD171" s="316"/>
      <c r="JE171" s="316"/>
      <c r="JF171" s="316"/>
      <c r="JG171" s="316"/>
      <c r="JH171" s="316"/>
      <c r="JI171" s="316"/>
      <c r="JJ171" s="316"/>
      <c r="JK171" s="316"/>
      <c r="JL171" s="316"/>
      <c r="JM171" s="316"/>
      <c r="JN171" s="316"/>
      <c r="JO171" s="316"/>
      <c r="JP171" s="316"/>
      <c r="JQ171" s="316"/>
      <c r="JR171" s="316"/>
      <c r="JS171" s="316"/>
      <c r="JT171" s="316"/>
      <c r="JU171" s="316"/>
      <c r="JV171" s="316"/>
      <c r="JW171" s="316"/>
      <c r="JX171" s="316"/>
      <c r="JY171" s="316"/>
      <c r="JZ171" s="316"/>
      <c r="KA171" s="316"/>
      <c r="KB171" s="316"/>
      <c r="KC171" s="316"/>
      <c r="KD171" s="316"/>
      <c r="KE171" s="316"/>
      <c r="KF171" s="316"/>
      <c r="KG171" s="316"/>
      <c r="KH171" s="316"/>
      <c r="KI171" s="316"/>
      <c r="KJ171" s="316"/>
      <c r="KK171" s="316"/>
      <c r="KL171" s="316"/>
      <c r="KM171" s="316"/>
      <c r="KN171" s="316"/>
      <c r="KO171" s="316"/>
      <c r="KP171" s="316"/>
      <c r="KQ171" s="316"/>
      <c r="KR171" s="316"/>
      <c r="KS171" s="316"/>
      <c r="KT171" s="316"/>
      <c r="KU171" s="316"/>
      <c r="KV171" s="316"/>
      <c r="KW171" s="316"/>
      <c r="KX171" s="316"/>
      <c r="KY171" s="316"/>
      <c r="KZ171" s="316"/>
      <c r="LA171" s="316"/>
      <c r="LB171" s="316"/>
      <c r="LC171" s="316"/>
      <c r="LD171" s="316"/>
      <c r="LE171" s="316"/>
      <c r="LF171" s="316"/>
      <c r="LG171" s="316"/>
      <c r="LH171" s="316"/>
      <c r="LI171" s="316"/>
    </row>
    <row r="172" spans="1:321" ht="30">
      <c r="D172" s="72">
        <v>4512</v>
      </c>
      <c r="E172" s="76" t="s">
        <v>346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82">
        <v>0</v>
      </c>
      <c r="DW172" s="282">
        <v>0</v>
      </c>
      <c r="DX172" s="282">
        <v>0</v>
      </c>
      <c r="DY172" s="282">
        <v>0</v>
      </c>
      <c r="DZ172" s="310"/>
      <c r="EB172" s="313"/>
      <c r="EC172" s="313"/>
      <c r="ED172" s="313"/>
      <c r="EE172" s="313"/>
      <c r="EF172" s="313"/>
      <c r="EG172" s="313"/>
      <c r="EH172" s="316"/>
      <c r="EI172" s="316"/>
      <c r="EJ172" s="316"/>
      <c r="EK172" s="316"/>
      <c r="EL172" s="316"/>
      <c r="EM172" s="316"/>
      <c r="EN172" s="316"/>
      <c r="EO172" s="316"/>
      <c r="EP172" s="316"/>
      <c r="EQ172" s="316"/>
      <c r="ER172" s="316"/>
      <c r="ES172" s="316"/>
      <c r="ET172" s="316"/>
      <c r="EU172" s="316"/>
      <c r="EV172" s="316"/>
      <c r="EW172" s="316"/>
      <c r="EX172" s="316"/>
      <c r="EY172" s="316"/>
      <c r="EZ172" s="316"/>
      <c r="FA172" s="316"/>
      <c r="FB172" s="316"/>
      <c r="FC172" s="316"/>
      <c r="FD172" s="316"/>
      <c r="FE172" s="316"/>
      <c r="FF172" s="316"/>
      <c r="FG172" s="316"/>
      <c r="FH172" s="316"/>
      <c r="FI172" s="316"/>
      <c r="FJ172" s="316"/>
      <c r="FK172" s="316"/>
      <c r="FL172" s="369"/>
      <c r="FM172" s="316"/>
      <c r="FN172" s="316"/>
      <c r="FO172" s="316"/>
      <c r="FP172" s="316"/>
      <c r="FQ172" s="316"/>
      <c r="FR172" s="316"/>
      <c r="FS172" s="316"/>
      <c r="FT172" s="316"/>
      <c r="FU172" s="316"/>
      <c r="FV172" s="316"/>
      <c r="FW172" s="316"/>
      <c r="FX172" s="316"/>
      <c r="FY172" s="316"/>
      <c r="FZ172" s="316"/>
      <c r="GA172" s="316"/>
      <c r="GB172" s="316"/>
      <c r="GC172" s="316"/>
      <c r="GD172" s="316"/>
      <c r="GF172" s="316"/>
      <c r="GG172" s="316"/>
      <c r="GH172" s="316"/>
      <c r="GI172" s="316"/>
      <c r="GJ172" s="316"/>
      <c r="GK172" s="316"/>
      <c r="GL172" s="316"/>
      <c r="GM172" s="316"/>
      <c r="GN172" s="316"/>
      <c r="GO172" s="316"/>
      <c r="GP172" s="316"/>
      <c r="GQ172" s="316"/>
      <c r="GR172" s="316"/>
      <c r="GS172" s="316"/>
      <c r="GT172" s="316"/>
      <c r="GU172" s="316"/>
      <c r="GV172" s="316"/>
      <c r="GW172" s="316"/>
      <c r="GX172" s="316"/>
      <c r="GY172" s="316"/>
      <c r="GZ172" s="316"/>
      <c r="HA172" s="316"/>
      <c r="HB172" s="316"/>
      <c r="HC172" s="316"/>
      <c r="HD172" s="316"/>
      <c r="HE172" s="316"/>
      <c r="HF172" s="316"/>
      <c r="HG172" s="316"/>
      <c r="HH172" s="316"/>
      <c r="HI172" s="316"/>
      <c r="HJ172" s="316"/>
      <c r="HK172" s="316"/>
      <c r="HL172" s="316"/>
      <c r="HM172" s="316"/>
      <c r="HN172" s="316"/>
      <c r="HO172" s="316"/>
      <c r="HP172" s="316"/>
      <c r="HQ172" s="316"/>
      <c r="HR172" s="316"/>
      <c r="HS172" s="316"/>
      <c r="HT172" s="316"/>
      <c r="HU172" s="316"/>
      <c r="HV172" s="316"/>
      <c r="HW172" s="316"/>
      <c r="HX172" s="316"/>
      <c r="HY172" s="316"/>
      <c r="HZ172" s="316"/>
      <c r="IA172" s="316"/>
      <c r="IB172" s="316"/>
      <c r="IC172" s="316"/>
      <c r="ID172" s="316"/>
      <c r="IE172" s="316"/>
      <c r="IF172" s="316"/>
      <c r="IG172" s="316"/>
      <c r="IH172" s="316"/>
      <c r="II172" s="316"/>
      <c r="IJ172" s="316"/>
      <c r="IK172" s="316"/>
      <c r="IL172" s="316"/>
      <c r="IM172" s="316"/>
      <c r="IN172" s="316"/>
      <c r="IO172" s="316"/>
      <c r="IP172" s="316"/>
      <c r="IQ172" s="316"/>
      <c r="IR172" s="316"/>
      <c r="IS172" s="316"/>
      <c r="IT172" s="316"/>
      <c r="IU172" s="316"/>
      <c r="IV172" s="316"/>
      <c r="IW172" s="316"/>
      <c r="IX172" s="316"/>
      <c r="IY172" s="316"/>
      <c r="IZ172" s="316"/>
      <c r="JA172" s="316"/>
      <c r="JB172" s="316"/>
      <c r="JC172" s="316"/>
      <c r="JD172" s="316"/>
      <c r="JE172" s="316"/>
      <c r="JF172" s="316"/>
      <c r="JG172" s="316"/>
      <c r="JH172" s="316"/>
      <c r="JI172" s="316"/>
      <c r="JJ172" s="316"/>
      <c r="JK172" s="316"/>
      <c r="JL172" s="316"/>
      <c r="JM172" s="316"/>
      <c r="JN172" s="316"/>
      <c r="JO172" s="316"/>
      <c r="JP172" s="316"/>
      <c r="JQ172" s="316"/>
      <c r="JR172" s="316"/>
      <c r="JS172" s="316"/>
      <c r="JT172" s="316"/>
      <c r="JU172" s="316"/>
      <c r="JV172" s="316"/>
      <c r="JW172" s="316"/>
      <c r="JX172" s="316"/>
      <c r="JY172" s="316"/>
      <c r="JZ172" s="316"/>
      <c r="KA172" s="316"/>
      <c r="KB172" s="316"/>
      <c r="KC172" s="316"/>
      <c r="KD172" s="316"/>
      <c r="KE172" s="316"/>
      <c r="KF172" s="316"/>
      <c r="KG172" s="316"/>
      <c r="KH172" s="316"/>
      <c r="KI172" s="316"/>
      <c r="KJ172" s="316"/>
      <c r="KK172" s="316"/>
      <c r="KL172" s="316"/>
      <c r="KM172" s="316"/>
      <c r="KN172" s="316"/>
      <c r="KO172" s="316"/>
      <c r="KP172" s="316"/>
      <c r="KQ172" s="316"/>
      <c r="KR172" s="316"/>
      <c r="KS172" s="316"/>
      <c r="KT172" s="316"/>
      <c r="KU172" s="316"/>
      <c r="KV172" s="316"/>
      <c r="KW172" s="316"/>
      <c r="KX172" s="316"/>
      <c r="KY172" s="316"/>
      <c r="KZ172" s="316"/>
      <c r="LA172" s="316"/>
      <c r="LB172" s="316"/>
      <c r="LC172" s="316"/>
      <c r="LD172" s="316"/>
      <c r="LE172" s="316"/>
      <c r="LF172" s="316"/>
      <c r="LG172" s="316"/>
      <c r="LH172" s="316"/>
      <c r="LI172" s="316"/>
    </row>
    <row r="173" spans="1:321">
      <c r="D173" s="72">
        <v>4513</v>
      </c>
      <c r="E173" s="76" t="s">
        <v>348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82">
        <v>0</v>
      </c>
      <c r="DW173" s="282">
        <v>292960</v>
      </c>
      <c r="DX173" s="282">
        <v>0</v>
      </c>
      <c r="DY173" s="282">
        <v>291078</v>
      </c>
      <c r="DZ173" s="310">
        <v>290594</v>
      </c>
      <c r="EB173" s="313"/>
      <c r="EC173" s="313"/>
      <c r="ED173" s="313"/>
      <c r="EE173" s="313"/>
      <c r="EF173" s="313"/>
      <c r="EG173" s="313"/>
      <c r="EH173" s="316"/>
      <c r="EI173" s="316"/>
      <c r="EJ173" s="316"/>
      <c r="EK173" s="316"/>
      <c r="EL173" s="316"/>
      <c r="EM173" s="316"/>
      <c r="EN173" s="316"/>
      <c r="EO173" s="316"/>
      <c r="EP173" s="316"/>
      <c r="EQ173" s="316"/>
      <c r="ER173" s="316"/>
      <c r="ES173" s="316"/>
      <c r="ET173" s="316"/>
      <c r="EU173" s="316"/>
      <c r="EV173" s="316"/>
      <c r="EW173" s="316"/>
      <c r="EX173" s="316"/>
      <c r="EY173" s="316"/>
      <c r="EZ173" s="316"/>
      <c r="FA173" s="316"/>
      <c r="FB173" s="316"/>
      <c r="FC173" s="316"/>
      <c r="FD173" s="316"/>
      <c r="FE173" s="316"/>
      <c r="FF173" s="316"/>
      <c r="FG173" s="316"/>
      <c r="FH173" s="316"/>
      <c r="FI173" s="316"/>
      <c r="FJ173" s="316"/>
      <c r="FK173" s="316"/>
      <c r="FL173" s="369"/>
      <c r="FM173" s="316"/>
      <c r="FN173" s="316"/>
      <c r="FO173" s="316"/>
      <c r="FP173" s="316"/>
      <c r="FQ173" s="316"/>
      <c r="FR173" s="316"/>
      <c r="FS173" s="316"/>
      <c r="FT173" s="316"/>
      <c r="FU173" s="316"/>
      <c r="FV173" s="316"/>
      <c r="FW173" s="316"/>
      <c r="FX173" s="316"/>
      <c r="FY173" s="316"/>
      <c r="FZ173" s="316"/>
      <c r="GA173" s="316"/>
      <c r="GB173" s="316"/>
      <c r="GC173" s="316"/>
      <c r="GD173" s="316"/>
      <c r="GF173" s="316"/>
      <c r="GG173" s="316"/>
      <c r="GH173" s="316"/>
      <c r="GI173" s="316"/>
      <c r="GJ173" s="316"/>
      <c r="GK173" s="316"/>
      <c r="GL173" s="316"/>
      <c r="GM173" s="316"/>
      <c r="GN173" s="316"/>
      <c r="GO173" s="316"/>
      <c r="GP173" s="316"/>
      <c r="GQ173" s="316"/>
      <c r="GR173" s="316"/>
      <c r="GS173" s="316"/>
      <c r="GT173" s="316"/>
      <c r="GU173" s="316"/>
      <c r="GV173" s="316"/>
      <c r="GW173" s="316"/>
      <c r="GX173" s="316"/>
      <c r="GY173" s="316"/>
      <c r="GZ173" s="316"/>
      <c r="HA173" s="316"/>
      <c r="HB173" s="316"/>
      <c r="HC173" s="316"/>
      <c r="HD173" s="316"/>
      <c r="HE173" s="316"/>
      <c r="HF173" s="316"/>
      <c r="HG173" s="316"/>
      <c r="HH173" s="316"/>
      <c r="HI173" s="316"/>
      <c r="HJ173" s="316"/>
      <c r="HK173" s="316"/>
      <c r="HL173" s="316"/>
      <c r="HM173" s="316"/>
      <c r="HN173" s="316"/>
      <c r="HO173" s="316"/>
      <c r="HP173" s="316"/>
      <c r="HQ173" s="316"/>
      <c r="HR173" s="316"/>
      <c r="HS173" s="316"/>
      <c r="HT173" s="316"/>
      <c r="HU173" s="316"/>
      <c r="HV173" s="316"/>
      <c r="HW173" s="316"/>
      <c r="HX173" s="316"/>
      <c r="HY173" s="316"/>
      <c r="HZ173" s="316"/>
      <c r="IA173" s="316"/>
      <c r="IB173" s="316"/>
      <c r="IC173" s="316"/>
      <c r="ID173" s="316"/>
      <c r="IE173" s="316"/>
      <c r="IF173" s="316"/>
      <c r="IG173" s="316"/>
      <c r="IH173" s="316"/>
      <c r="II173" s="316"/>
      <c r="IJ173" s="316"/>
      <c r="IK173" s="316"/>
      <c r="IL173" s="316"/>
      <c r="IM173" s="316"/>
      <c r="IN173" s="316"/>
      <c r="IO173" s="316"/>
      <c r="IP173" s="316"/>
      <c r="IQ173" s="316"/>
      <c r="IR173" s="316"/>
      <c r="IS173" s="316"/>
      <c r="IT173" s="316"/>
      <c r="IU173" s="316"/>
      <c r="IV173" s="316"/>
      <c r="IW173" s="316"/>
      <c r="IX173" s="316"/>
      <c r="IY173" s="316"/>
      <c r="IZ173" s="316"/>
      <c r="JA173" s="316"/>
      <c r="JB173" s="316"/>
      <c r="JC173" s="316"/>
      <c r="JD173" s="316"/>
      <c r="JE173" s="316"/>
      <c r="JF173" s="316"/>
      <c r="JG173" s="316"/>
      <c r="JH173" s="316"/>
      <c r="JI173" s="316"/>
      <c r="JJ173" s="316"/>
      <c r="JK173" s="316"/>
      <c r="JL173" s="316"/>
      <c r="JM173" s="316"/>
      <c r="JN173" s="316"/>
      <c r="JO173" s="316"/>
      <c r="JP173" s="316"/>
      <c r="JQ173" s="316"/>
      <c r="JR173" s="316"/>
      <c r="JS173" s="316"/>
      <c r="JT173" s="316"/>
      <c r="JU173" s="316"/>
      <c r="JV173" s="316"/>
      <c r="JW173" s="316"/>
      <c r="JX173" s="316"/>
      <c r="JY173" s="316"/>
      <c r="JZ173" s="316"/>
      <c r="KA173" s="316"/>
      <c r="KB173" s="316"/>
      <c r="KC173" s="316"/>
      <c r="KD173" s="316"/>
      <c r="KE173" s="316"/>
      <c r="KF173" s="316"/>
      <c r="KG173" s="316"/>
      <c r="KH173" s="316"/>
      <c r="KI173" s="316"/>
      <c r="KJ173" s="316"/>
      <c r="KK173" s="316"/>
      <c r="KL173" s="316"/>
      <c r="KM173" s="316"/>
      <c r="KN173" s="316"/>
      <c r="KO173" s="316"/>
      <c r="KP173" s="316"/>
      <c r="KQ173" s="316"/>
      <c r="KR173" s="316"/>
      <c r="KS173" s="316"/>
      <c r="KT173" s="316"/>
      <c r="KU173" s="316"/>
      <c r="KV173" s="316"/>
      <c r="KW173" s="316"/>
      <c r="KX173" s="316"/>
      <c r="KY173" s="316"/>
      <c r="KZ173" s="316"/>
      <c r="LA173" s="316"/>
      <c r="LB173" s="316"/>
      <c r="LC173" s="316"/>
      <c r="LD173" s="316"/>
      <c r="LE173" s="316"/>
      <c r="LF173" s="316"/>
      <c r="LG173" s="316"/>
      <c r="LH173" s="316"/>
      <c r="LI173" s="316"/>
    </row>
    <row r="174" spans="1:321" ht="45">
      <c r="D174" s="72">
        <v>4514</v>
      </c>
      <c r="E174" s="76" t="s">
        <v>350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82">
        <v>0</v>
      </c>
      <c r="DW174" s="282">
        <v>0</v>
      </c>
      <c r="DX174" s="282">
        <v>0</v>
      </c>
      <c r="DY174" s="282">
        <v>0</v>
      </c>
      <c r="DZ174" s="310"/>
      <c r="EB174" s="313"/>
      <c r="EC174" s="313"/>
      <c r="ED174" s="313"/>
      <c r="EE174" s="313"/>
      <c r="EF174" s="313"/>
      <c r="EG174" s="313"/>
      <c r="EH174" s="316"/>
      <c r="EI174" s="316"/>
      <c r="EJ174" s="316"/>
      <c r="EK174" s="316"/>
      <c r="EL174" s="316"/>
      <c r="EM174" s="316"/>
      <c r="EN174" s="316"/>
      <c r="EO174" s="316"/>
      <c r="EP174" s="316"/>
      <c r="EQ174" s="316"/>
      <c r="ER174" s="316"/>
      <c r="ES174" s="316"/>
      <c r="ET174" s="316"/>
      <c r="EU174" s="316"/>
      <c r="EV174" s="316"/>
      <c r="EW174" s="316"/>
      <c r="EX174" s="316"/>
      <c r="EY174" s="316"/>
      <c r="EZ174" s="316"/>
      <c r="FA174" s="316"/>
      <c r="FB174" s="316"/>
      <c r="FC174" s="316"/>
      <c r="FD174" s="316"/>
      <c r="FE174" s="316"/>
      <c r="FF174" s="316"/>
      <c r="FG174" s="316"/>
      <c r="FH174" s="316"/>
      <c r="FI174" s="316"/>
      <c r="FJ174" s="316"/>
      <c r="FK174" s="316"/>
      <c r="FL174" s="369"/>
      <c r="FM174" s="316"/>
      <c r="FN174" s="316"/>
      <c r="FO174" s="316"/>
      <c r="FP174" s="316"/>
      <c r="FQ174" s="316"/>
      <c r="FR174" s="316"/>
      <c r="FS174" s="316"/>
      <c r="FT174" s="316"/>
      <c r="FU174" s="316"/>
      <c r="FV174" s="316"/>
      <c r="FW174" s="316"/>
      <c r="FX174" s="316"/>
      <c r="FY174" s="316"/>
      <c r="FZ174" s="316"/>
      <c r="GA174" s="316"/>
      <c r="GB174" s="316"/>
      <c r="GC174" s="316"/>
      <c r="GD174" s="316"/>
      <c r="GF174" s="316"/>
      <c r="GG174" s="316"/>
      <c r="GH174" s="316"/>
      <c r="GI174" s="316"/>
      <c r="GJ174" s="316"/>
      <c r="GK174" s="316"/>
      <c r="GL174" s="316"/>
      <c r="GM174" s="316"/>
      <c r="GN174" s="316"/>
      <c r="GO174" s="316"/>
      <c r="GP174" s="316"/>
      <c r="GQ174" s="316"/>
      <c r="GR174" s="316"/>
      <c r="GS174" s="316"/>
      <c r="GT174" s="316"/>
      <c r="GU174" s="316"/>
      <c r="GV174" s="316"/>
      <c r="GW174" s="316"/>
      <c r="GX174" s="316"/>
      <c r="GY174" s="316"/>
      <c r="GZ174" s="316"/>
      <c r="HA174" s="316"/>
      <c r="HB174" s="316"/>
      <c r="HC174" s="316"/>
      <c r="HD174" s="316"/>
      <c r="HE174" s="316"/>
      <c r="HF174" s="316"/>
      <c r="HG174" s="316"/>
      <c r="HH174" s="316"/>
      <c r="HI174" s="316"/>
      <c r="HJ174" s="316"/>
      <c r="HK174" s="316"/>
      <c r="HL174" s="316"/>
      <c r="HM174" s="316"/>
      <c r="HN174" s="316"/>
      <c r="HO174" s="316"/>
      <c r="HP174" s="316"/>
      <c r="HQ174" s="316"/>
      <c r="HR174" s="316"/>
      <c r="HS174" s="316"/>
      <c r="HT174" s="316"/>
      <c r="HU174" s="316"/>
      <c r="HV174" s="316"/>
      <c r="HW174" s="316"/>
      <c r="HX174" s="316"/>
      <c r="HY174" s="316"/>
      <c r="HZ174" s="316"/>
      <c r="IA174" s="316"/>
      <c r="IB174" s="316"/>
      <c r="IC174" s="316"/>
      <c r="ID174" s="316"/>
      <c r="IE174" s="316"/>
      <c r="IF174" s="316"/>
      <c r="IG174" s="316"/>
      <c r="IH174" s="316"/>
      <c r="II174" s="316"/>
      <c r="IJ174" s="316"/>
      <c r="IK174" s="316"/>
      <c r="IL174" s="316"/>
      <c r="IM174" s="316"/>
      <c r="IN174" s="316"/>
      <c r="IO174" s="316"/>
      <c r="IP174" s="316"/>
      <c r="IQ174" s="316"/>
      <c r="IR174" s="316"/>
      <c r="IS174" s="316"/>
      <c r="IT174" s="316"/>
      <c r="IU174" s="316"/>
      <c r="IV174" s="316"/>
      <c r="IW174" s="316"/>
      <c r="IX174" s="316"/>
      <c r="IY174" s="316"/>
      <c r="IZ174" s="316"/>
      <c r="JA174" s="316"/>
      <c r="JB174" s="316"/>
      <c r="JC174" s="316"/>
      <c r="JD174" s="316"/>
      <c r="JE174" s="316"/>
      <c r="JF174" s="316"/>
      <c r="JG174" s="316"/>
      <c r="JH174" s="316"/>
      <c r="JI174" s="316"/>
      <c r="JJ174" s="316"/>
      <c r="JK174" s="316"/>
      <c r="JL174" s="316"/>
      <c r="JM174" s="316"/>
      <c r="JN174" s="316"/>
      <c r="JO174" s="316"/>
      <c r="JP174" s="316"/>
      <c r="JQ174" s="316"/>
      <c r="JR174" s="316"/>
      <c r="JS174" s="316"/>
      <c r="JT174" s="316"/>
      <c r="JU174" s="316"/>
      <c r="JV174" s="316"/>
      <c r="JW174" s="316"/>
      <c r="JX174" s="316"/>
      <c r="JY174" s="316"/>
      <c r="JZ174" s="316"/>
      <c r="KA174" s="316"/>
      <c r="KB174" s="316"/>
      <c r="KC174" s="316"/>
      <c r="KD174" s="316"/>
      <c r="KE174" s="316"/>
      <c r="KF174" s="316"/>
      <c r="KG174" s="316"/>
      <c r="KH174" s="316"/>
      <c r="KI174" s="316"/>
      <c r="KJ174" s="316"/>
      <c r="KK174" s="316"/>
      <c r="KL174" s="316"/>
      <c r="KM174" s="316"/>
      <c r="KN174" s="316"/>
      <c r="KO174" s="316"/>
      <c r="KP174" s="316"/>
      <c r="KQ174" s="316"/>
      <c r="KR174" s="316"/>
      <c r="KS174" s="316"/>
      <c r="KT174" s="316"/>
      <c r="KU174" s="316"/>
      <c r="KV174" s="316"/>
      <c r="KW174" s="316"/>
      <c r="KX174" s="316"/>
      <c r="KY174" s="316"/>
      <c r="KZ174" s="316"/>
      <c r="LA174" s="316"/>
      <c r="LB174" s="316"/>
      <c r="LC174" s="316"/>
      <c r="LD174" s="316"/>
      <c r="LE174" s="316"/>
      <c r="LF174" s="316"/>
      <c r="LG174" s="316"/>
      <c r="LH174" s="316"/>
      <c r="LI174" s="316"/>
    </row>
    <row r="175" spans="1:321">
      <c r="D175" s="72">
        <v>4515</v>
      </c>
      <c r="E175" s="76" t="s">
        <v>352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82">
        <v>138166.66999999998</v>
      </c>
      <c r="DW175" s="282">
        <v>0</v>
      </c>
      <c r="DX175" s="282">
        <v>160000</v>
      </c>
      <c r="DY175" s="282">
        <v>118000</v>
      </c>
      <c r="DZ175" s="310">
        <v>10000</v>
      </c>
      <c r="EB175" s="313"/>
      <c r="EC175" s="313"/>
      <c r="ED175" s="313"/>
      <c r="EE175" s="313"/>
      <c r="EF175" s="313"/>
      <c r="EG175" s="313"/>
      <c r="EH175" s="316"/>
      <c r="EI175" s="316"/>
      <c r="EJ175" s="316"/>
      <c r="EK175" s="316"/>
      <c r="EL175" s="316"/>
      <c r="EM175" s="316"/>
      <c r="EN175" s="316"/>
      <c r="EO175" s="316"/>
      <c r="EP175" s="316"/>
      <c r="EQ175" s="316"/>
      <c r="ER175" s="316"/>
      <c r="ES175" s="316"/>
      <c r="ET175" s="316"/>
      <c r="EU175" s="316"/>
      <c r="EV175" s="316"/>
      <c r="EW175" s="316"/>
      <c r="EX175" s="316"/>
      <c r="EY175" s="316"/>
      <c r="EZ175" s="316"/>
      <c r="FA175" s="316"/>
      <c r="FB175" s="316"/>
      <c r="FC175" s="316"/>
      <c r="FD175" s="316"/>
      <c r="FE175" s="316"/>
      <c r="FF175" s="316"/>
      <c r="FG175" s="316"/>
      <c r="FH175" s="316"/>
      <c r="FI175" s="316"/>
      <c r="FJ175" s="316"/>
      <c r="FK175" s="316">
        <v>80000</v>
      </c>
      <c r="FL175" s="369"/>
      <c r="FM175" s="316"/>
      <c r="FN175" s="316"/>
      <c r="FO175" s="316"/>
      <c r="FP175" s="316"/>
      <c r="FQ175" s="316"/>
      <c r="FR175" s="316"/>
      <c r="FS175" s="316"/>
      <c r="FT175" s="316"/>
      <c r="FU175" s="316"/>
      <c r="FV175" s="316"/>
      <c r="FW175" s="316"/>
      <c r="FX175" s="316"/>
      <c r="FY175" s="316"/>
      <c r="FZ175" s="316"/>
      <c r="GA175" s="316"/>
      <c r="GB175" s="316"/>
      <c r="GC175" s="316"/>
      <c r="GD175" s="316"/>
      <c r="GF175" s="316"/>
      <c r="GG175" s="316"/>
      <c r="GH175" s="316"/>
      <c r="GI175" s="316"/>
      <c r="GJ175" s="316"/>
      <c r="GK175" s="316"/>
      <c r="GL175" s="316"/>
      <c r="GM175" s="316"/>
      <c r="GN175" s="316"/>
      <c r="GO175" s="316"/>
      <c r="GP175" s="316"/>
      <c r="GQ175" s="316"/>
      <c r="GR175" s="316"/>
      <c r="GS175" s="316"/>
      <c r="GT175" s="316"/>
      <c r="GU175" s="316"/>
      <c r="GV175" s="316"/>
      <c r="GW175" s="316"/>
      <c r="GX175" s="316"/>
      <c r="GY175" s="316"/>
      <c r="GZ175" s="316"/>
      <c r="HA175" s="316"/>
      <c r="HB175" s="316"/>
      <c r="HC175" s="316"/>
      <c r="HD175" s="316"/>
      <c r="HE175" s="316"/>
      <c r="HF175" s="316"/>
      <c r="HG175" s="316"/>
      <c r="HH175" s="316"/>
      <c r="HI175" s="316"/>
      <c r="HJ175" s="316"/>
      <c r="HK175" s="316"/>
      <c r="HL175" s="316"/>
      <c r="HM175" s="316"/>
      <c r="HN175" s="316"/>
      <c r="HO175" s="316"/>
      <c r="HP175" s="316"/>
      <c r="HQ175" s="316"/>
      <c r="HR175" s="316"/>
      <c r="HS175" s="316"/>
      <c r="HT175" s="316"/>
      <c r="HU175" s="316"/>
      <c r="HV175" s="316"/>
      <c r="HW175" s="316"/>
      <c r="HX175" s="316"/>
      <c r="HY175" s="316"/>
      <c r="HZ175" s="316"/>
      <c r="IA175" s="316"/>
      <c r="IB175" s="316"/>
      <c r="IC175" s="316"/>
      <c r="ID175" s="316"/>
      <c r="IE175" s="316"/>
      <c r="IF175" s="316"/>
      <c r="IG175" s="316"/>
      <c r="IH175" s="316"/>
      <c r="II175" s="316"/>
      <c r="IJ175" s="316"/>
      <c r="IK175" s="316"/>
      <c r="IL175" s="316"/>
      <c r="IM175" s="316"/>
      <c r="IN175" s="316"/>
      <c r="IO175" s="316"/>
      <c r="IP175" s="316"/>
      <c r="IQ175" s="316"/>
      <c r="IR175" s="316"/>
      <c r="IS175" s="316"/>
      <c r="IT175" s="316"/>
      <c r="IU175" s="316"/>
      <c r="IV175" s="316"/>
      <c r="IW175" s="316"/>
      <c r="IX175" s="316"/>
      <c r="IY175" s="316"/>
      <c r="IZ175" s="316"/>
      <c r="JA175" s="316"/>
      <c r="JB175" s="316"/>
      <c r="JC175" s="316"/>
      <c r="JD175" s="316"/>
      <c r="JE175" s="316"/>
      <c r="JF175" s="316"/>
      <c r="JG175" s="316"/>
      <c r="JH175" s="316"/>
      <c r="JI175" s="316"/>
      <c r="JJ175" s="316"/>
      <c r="JK175" s="316"/>
      <c r="JL175" s="316"/>
      <c r="JM175" s="316"/>
      <c r="JN175" s="316"/>
      <c r="JO175" s="316"/>
      <c r="JP175" s="316"/>
      <c r="JQ175" s="316"/>
      <c r="JR175" s="316"/>
      <c r="JS175" s="316"/>
      <c r="JT175" s="316"/>
      <c r="JU175" s="316"/>
      <c r="JV175" s="316"/>
      <c r="JW175" s="316"/>
      <c r="JX175" s="316"/>
      <c r="JY175" s="316"/>
      <c r="JZ175" s="316"/>
      <c r="KA175" s="316"/>
      <c r="KB175" s="316"/>
      <c r="KC175" s="316"/>
      <c r="KD175" s="316"/>
      <c r="KE175" s="316"/>
      <c r="KF175" s="316"/>
      <c r="KG175" s="316"/>
      <c r="KH175" s="316"/>
      <c r="KI175" s="316"/>
      <c r="KJ175" s="316"/>
      <c r="KK175" s="316"/>
      <c r="KL175" s="316"/>
      <c r="KM175" s="316"/>
      <c r="KN175" s="316"/>
      <c r="KO175" s="316"/>
      <c r="KP175" s="316"/>
      <c r="KQ175" s="316"/>
      <c r="KR175" s="316"/>
      <c r="KS175" s="316"/>
      <c r="KT175" s="316"/>
      <c r="KU175" s="316"/>
      <c r="KV175" s="316"/>
      <c r="KW175" s="316"/>
      <c r="KX175" s="316"/>
      <c r="KY175" s="316"/>
      <c r="KZ175" s="316"/>
      <c r="LA175" s="316"/>
      <c r="LB175" s="316"/>
      <c r="LC175" s="316"/>
      <c r="LD175" s="316"/>
      <c r="LE175" s="316"/>
      <c r="LF175" s="316"/>
      <c r="LG175" s="316"/>
      <c r="LH175" s="316"/>
      <c r="LI175" s="316"/>
    </row>
    <row r="176" spans="1:321">
      <c r="A176" s="72" t="s">
        <v>94</v>
      </c>
      <c r="B176" s="72">
        <v>46</v>
      </c>
      <c r="E176" s="76" t="s">
        <v>354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82">
        <v>16619750.74</v>
      </c>
      <c r="DW176" s="282">
        <v>1379235.0899999999</v>
      </c>
      <c r="DX176" s="282">
        <v>23229015.260000002</v>
      </c>
      <c r="DY176" s="282">
        <v>8252837.79</v>
      </c>
      <c r="DZ176" s="310"/>
      <c r="EB176" s="313"/>
      <c r="EC176" s="320">
        <v>30149651.920000002</v>
      </c>
      <c r="ED176" s="313"/>
      <c r="EE176" s="313"/>
      <c r="EF176" s="313"/>
      <c r="EG176" s="313"/>
      <c r="EH176" s="316"/>
      <c r="EI176" s="316"/>
      <c r="EJ176" s="316"/>
      <c r="EK176" s="316"/>
      <c r="EL176" s="316"/>
      <c r="EM176" s="316"/>
      <c r="EN176" s="316"/>
      <c r="EO176" s="316"/>
      <c r="EP176" s="316"/>
      <c r="EQ176" s="316"/>
      <c r="ER176" s="316"/>
      <c r="ES176" s="316"/>
      <c r="ET176" s="316">
        <v>27871672.789999999</v>
      </c>
      <c r="EU176" s="316">
        <v>56704926.840000004</v>
      </c>
      <c r="EV176" s="316">
        <v>21093802.77</v>
      </c>
      <c r="EW176" s="316">
        <v>22441147.859999999</v>
      </c>
      <c r="EX176" s="316">
        <v>16011539.029999999</v>
      </c>
      <c r="EY176" s="316"/>
      <c r="EZ176" s="316"/>
      <c r="FA176" s="316">
        <v>40542466.609999999</v>
      </c>
      <c r="FB176" s="316"/>
      <c r="FC176" s="316"/>
      <c r="FD176" s="316"/>
      <c r="FE176" s="316"/>
      <c r="FF176" s="316"/>
      <c r="FG176" s="316"/>
      <c r="FH176" s="316"/>
      <c r="FI176" s="316"/>
      <c r="FJ176" s="316"/>
      <c r="FK176" s="316"/>
      <c r="FL176" s="369"/>
      <c r="FM176" s="316"/>
      <c r="FN176" s="316"/>
      <c r="FO176" s="316"/>
      <c r="FP176" s="316"/>
      <c r="FQ176" s="316"/>
      <c r="FR176" s="316"/>
      <c r="FS176" s="316"/>
      <c r="FT176" s="316"/>
      <c r="FU176" s="316"/>
      <c r="FV176" s="316"/>
      <c r="FW176" s="316"/>
      <c r="FX176" s="316"/>
      <c r="FY176" s="316"/>
      <c r="FZ176" s="316"/>
      <c r="GA176" s="316"/>
      <c r="GB176" s="316"/>
      <c r="GC176" s="316"/>
      <c r="GD176" s="316"/>
      <c r="GF176" s="316"/>
      <c r="GG176" s="316"/>
      <c r="GH176" s="316"/>
      <c r="GI176" s="316"/>
      <c r="GJ176" s="316"/>
      <c r="GK176" s="316"/>
      <c r="GL176" s="316"/>
      <c r="GM176" s="316"/>
      <c r="GN176" s="316"/>
      <c r="GO176" s="316"/>
      <c r="GP176" s="316"/>
      <c r="GQ176" s="316"/>
      <c r="GR176" s="316"/>
      <c r="GS176" s="316"/>
      <c r="GT176" s="316"/>
      <c r="GU176" s="316"/>
      <c r="GV176" s="316"/>
      <c r="GW176" s="316"/>
      <c r="GX176" s="316"/>
      <c r="GY176" s="316"/>
      <c r="GZ176" s="316"/>
      <c r="HA176" s="316"/>
      <c r="HB176" s="316"/>
      <c r="HC176" s="316"/>
      <c r="HD176" s="316"/>
      <c r="HE176" s="316"/>
      <c r="HF176" s="316"/>
      <c r="HG176" s="316"/>
      <c r="HH176" s="316"/>
      <c r="HI176" s="316"/>
      <c r="HJ176" s="316"/>
      <c r="HK176" s="316"/>
      <c r="HL176" s="316"/>
      <c r="HM176" s="316"/>
      <c r="HN176" s="316"/>
      <c r="HO176" s="316"/>
      <c r="HP176" s="316"/>
      <c r="HQ176" s="316"/>
      <c r="HR176" s="316"/>
      <c r="HS176" s="316"/>
      <c r="HT176" s="316"/>
      <c r="HU176" s="316"/>
      <c r="HV176" s="316"/>
      <c r="HW176" s="316"/>
      <c r="HX176" s="316"/>
      <c r="HY176" s="316"/>
      <c r="HZ176" s="316"/>
      <c r="IA176" s="316"/>
      <c r="IB176" s="316"/>
      <c r="IC176" s="316"/>
      <c r="ID176" s="316"/>
      <c r="IE176" s="316"/>
      <c r="IF176" s="316"/>
      <c r="IG176" s="316"/>
      <c r="IH176" s="316"/>
      <c r="II176" s="316"/>
      <c r="IJ176" s="316"/>
      <c r="IK176" s="316"/>
      <c r="IL176" s="316"/>
      <c r="IM176" s="316"/>
      <c r="IN176" s="316"/>
      <c r="IO176" s="316"/>
      <c r="IP176" s="316"/>
      <c r="IQ176" s="316"/>
      <c r="IR176" s="316"/>
      <c r="IS176" s="316"/>
      <c r="IT176" s="316"/>
      <c r="IU176" s="316"/>
      <c r="IV176" s="316"/>
      <c r="IW176" s="316"/>
      <c r="IX176" s="316"/>
      <c r="IY176" s="316"/>
      <c r="IZ176" s="316"/>
      <c r="JA176" s="316"/>
      <c r="JB176" s="316"/>
      <c r="JC176" s="316"/>
      <c r="JD176" s="316"/>
      <c r="JE176" s="316"/>
      <c r="JF176" s="316"/>
      <c r="JG176" s="316"/>
      <c r="JH176" s="316"/>
      <c r="JI176" s="316"/>
      <c r="JJ176" s="316"/>
      <c r="JK176" s="316"/>
      <c r="JL176" s="316"/>
      <c r="JM176" s="316"/>
      <c r="JN176" s="316"/>
      <c r="JO176" s="316"/>
      <c r="JP176" s="316"/>
      <c r="JQ176" s="316"/>
      <c r="JR176" s="316"/>
      <c r="JS176" s="316"/>
      <c r="JT176" s="316"/>
      <c r="JU176" s="316"/>
      <c r="JV176" s="316"/>
      <c r="JW176" s="316"/>
      <c r="JX176" s="316"/>
      <c r="JY176" s="316"/>
      <c r="JZ176" s="316"/>
      <c r="KA176" s="316"/>
      <c r="KB176" s="316"/>
      <c r="KC176" s="316"/>
      <c r="KD176" s="316"/>
      <c r="KE176" s="316"/>
      <c r="KF176" s="316"/>
      <c r="KG176" s="316"/>
      <c r="KH176" s="316"/>
      <c r="KI176" s="316"/>
      <c r="KJ176" s="316"/>
      <c r="KK176" s="316"/>
      <c r="KL176" s="316"/>
      <c r="KM176" s="316"/>
      <c r="KN176" s="316"/>
      <c r="KO176" s="316"/>
      <c r="KP176" s="316"/>
      <c r="KQ176" s="316"/>
      <c r="KR176" s="316"/>
      <c r="KS176" s="316"/>
      <c r="KT176" s="316"/>
      <c r="KU176" s="316"/>
      <c r="KV176" s="316"/>
      <c r="KW176" s="316"/>
      <c r="KX176" s="316"/>
      <c r="KY176" s="316"/>
      <c r="KZ176" s="316"/>
      <c r="LA176" s="316"/>
      <c r="LB176" s="316"/>
      <c r="LC176" s="316"/>
      <c r="LD176" s="316"/>
      <c r="LE176" s="316"/>
      <c r="LF176" s="316"/>
      <c r="LG176" s="316"/>
      <c r="LH176" s="316"/>
      <c r="LI176" s="316"/>
    </row>
    <row r="177" spans="1:321">
      <c r="C177" s="72">
        <v>461</v>
      </c>
      <c r="D177" s="72">
        <v>461</v>
      </c>
      <c r="E177" s="76" t="s">
        <v>356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82">
        <v>16619750.74</v>
      </c>
      <c r="DW177" s="282">
        <v>1379235.0899999999</v>
      </c>
      <c r="DX177" s="282">
        <v>23229015.260000002</v>
      </c>
      <c r="DY177" s="282">
        <v>8252837.79</v>
      </c>
      <c r="DZ177" s="310"/>
      <c r="EB177" s="313"/>
      <c r="EC177" s="320">
        <v>26917709.039999999</v>
      </c>
      <c r="ED177" s="313"/>
      <c r="EE177" s="313"/>
      <c r="EF177" s="313"/>
      <c r="EG177" s="313"/>
      <c r="ET177" s="316">
        <v>26200164.98</v>
      </c>
      <c r="EU177" s="316">
        <v>54488971.759999998</v>
      </c>
      <c r="EV177" s="316">
        <v>19066024.489999998</v>
      </c>
      <c r="EW177" s="316">
        <v>19981471.989999998</v>
      </c>
      <c r="EX177" s="316">
        <v>14760695.76</v>
      </c>
      <c r="EY177" s="316"/>
      <c r="EZ177" s="316"/>
      <c r="FA177" s="316">
        <v>39580105.140000001</v>
      </c>
      <c r="FB177" s="316"/>
      <c r="FC177" s="316"/>
      <c r="FD177" s="316"/>
      <c r="FE177" s="316"/>
      <c r="FF177" s="316"/>
      <c r="FG177" s="316"/>
      <c r="FH177" s="316"/>
      <c r="FI177" s="316"/>
      <c r="FJ177" s="316"/>
      <c r="FK177" s="316"/>
      <c r="FL177" s="369"/>
      <c r="FM177" s="316"/>
      <c r="FN177" s="316"/>
      <c r="FO177" s="316"/>
      <c r="FP177" s="316"/>
      <c r="FQ177" s="316"/>
      <c r="FR177" s="316"/>
      <c r="FS177" s="316"/>
      <c r="FT177" s="316"/>
      <c r="FU177" s="316"/>
      <c r="FV177" s="316"/>
      <c r="FW177" s="316"/>
      <c r="FX177" s="316"/>
      <c r="FY177" s="316"/>
      <c r="FZ177" s="316"/>
      <c r="GA177" s="316"/>
      <c r="GB177" s="316"/>
      <c r="GC177" s="316"/>
      <c r="GD177" s="316"/>
      <c r="GF177" s="316"/>
      <c r="GG177" s="316"/>
      <c r="GH177" s="316"/>
      <c r="GI177" s="316"/>
      <c r="GJ177" s="316"/>
      <c r="GK177" s="316"/>
      <c r="GL177" s="316"/>
      <c r="GM177" s="316"/>
      <c r="GN177" s="316"/>
      <c r="GO177" s="316"/>
      <c r="GP177" s="316"/>
      <c r="GQ177" s="316"/>
      <c r="GR177" s="316"/>
      <c r="GS177" s="316"/>
      <c r="GT177" s="316"/>
      <c r="GU177" s="316"/>
      <c r="GV177" s="316"/>
      <c r="GW177" s="316"/>
      <c r="GX177" s="316"/>
      <c r="GY177" s="316"/>
      <c r="GZ177" s="316"/>
      <c r="HA177" s="316"/>
      <c r="HB177" s="316"/>
      <c r="HC177" s="316"/>
      <c r="HD177" s="316"/>
      <c r="HE177" s="316"/>
      <c r="HF177" s="316"/>
      <c r="HG177" s="316"/>
      <c r="HH177" s="316"/>
      <c r="HI177" s="316"/>
      <c r="HJ177" s="316"/>
      <c r="HK177" s="316"/>
      <c r="HL177" s="316"/>
      <c r="HM177" s="316"/>
      <c r="HN177" s="316"/>
      <c r="HO177" s="316"/>
      <c r="HP177" s="316"/>
      <c r="HQ177" s="316"/>
      <c r="HR177" s="316"/>
      <c r="HS177" s="316"/>
      <c r="HT177" s="316"/>
      <c r="HU177" s="316"/>
      <c r="HV177" s="316"/>
      <c r="HW177" s="316"/>
      <c r="HX177" s="316"/>
      <c r="HY177" s="316"/>
      <c r="HZ177" s="316"/>
      <c r="IA177" s="316"/>
      <c r="IB177" s="316"/>
      <c r="IC177" s="316"/>
      <c r="ID177" s="316"/>
      <c r="IE177" s="316"/>
      <c r="IF177" s="316"/>
      <c r="IG177" s="316"/>
      <c r="IH177" s="316"/>
      <c r="II177" s="316"/>
      <c r="IJ177" s="316"/>
      <c r="IK177" s="316"/>
      <c r="IL177" s="316"/>
      <c r="IM177" s="316"/>
      <c r="IN177" s="316"/>
      <c r="IO177" s="316"/>
      <c r="IP177" s="316"/>
      <c r="IQ177" s="316"/>
      <c r="IR177" s="316"/>
      <c r="IS177" s="316"/>
      <c r="IT177" s="316"/>
      <c r="IU177" s="316"/>
      <c r="IV177" s="316"/>
      <c r="IW177" s="316"/>
      <c r="IX177" s="316"/>
      <c r="IY177" s="316"/>
      <c r="IZ177" s="316"/>
      <c r="JA177" s="316"/>
      <c r="JB177" s="316"/>
      <c r="JC177" s="316"/>
      <c r="JD177" s="316"/>
      <c r="JE177" s="316"/>
      <c r="JF177" s="316"/>
      <c r="JG177" s="316"/>
      <c r="JH177" s="316"/>
      <c r="JI177" s="316"/>
      <c r="JJ177" s="316"/>
      <c r="JK177" s="316"/>
      <c r="JL177" s="316"/>
      <c r="JM177" s="316"/>
      <c r="JN177" s="316"/>
      <c r="JO177" s="316"/>
      <c r="JP177" s="316"/>
      <c r="JQ177" s="316"/>
      <c r="JR177" s="316"/>
      <c r="JS177" s="316"/>
      <c r="JT177" s="316"/>
      <c r="JU177" s="316"/>
      <c r="JV177" s="316"/>
      <c r="JW177" s="316"/>
      <c r="JX177" s="316"/>
      <c r="JY177" s="316"/>
      <c r="JZ177" s="316"/>
      <c r="KA177" s="316"/>
      <c r="KB177" s="316"/>
      <c r="KC177" s="316"/>
      <c r="KD177" s="316"/>
      <c r="KE177" s="316"/>
      <c r="KF177" s="316"/>
      <c r="KG177" s="316"/>
      <c r="KH177" s="316"/>
      <c r="KI177" s="316"/>
      <c r="KJ177" s="316"/>
      <c r="KK177" s="316"/>
      <c r="KL177" s="316"/>
      <c r="KM177" s="316"/>
      <c r="KN177" s="316"/>
      <c r="KO177" s="316"/>
      <c r="KP177" s="316"/>
      <c r="KQ177" s="316"/>
      <c r="KR177" s="316"/>
      <c r="KS177" s="316"/>
      <c r="KT177" s="316"/>
      <c r="KU177" s="316"/>
      <c r="KV177" s="316"/>
      <c r="KW177" s="316"/>
      <c r="KX177" s="316"/>
      <c r="KY177" s="316"/>
      <c r="KZ177" s="316"/>
      <c r="LA177" s="316"/>
      <c r="LB177" s="316"/>
      <c r="LC177" s="316"/>
      <c r="LD177" s="316"/>
      <c r="LE177" s="316"/>
      <c r="LF177" s="316"/>
      <c r="LG177" s="316"/>
      <c r="LH177" s="316"/>
      <c r="LI177" s="316"/>
    </row>
    <row r="178" spans="1:321" ht="30">
      <c r="D178" s="72">
        <v>4611</v>
      </c>
      <c r="E178" s="76" t="s">
        <v>357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82">
        <v>16586331.92</v>
      </c>
      <c r="DW178" s="282">
        <v>40102784.689999998</v>
      </c>
      <c r="DX178" s="282">
        <v>34153922.979999997</v>
      </c>
      <c r="DY178" s="282">
        <v>11303919.65</v>
      </c>
      <c r="DZ178" s="308">
        <v>104634.18</v>
      </c>
      <c r="EA178" s="308">
        <v>7652930.54</v>
      </c>
      <c r="EB178" s="313">
        <v>17783759.899999999</v>
      </c>
      <c r="EC178" s="321">
        <v>65876428.729999997</v>
      </c>
      <c r="ED178" s="313">
        <v>9291204.8200000003</v>
      </c>
      <c r="EE178" s="313">
        <v>13507697.57</v>
      </c>
      <c r="EF178" s="313">
        <v>108168.99</v>
      </c>
      <c r="EG178" s="313">
        <v>8974836.0099999998</v>
      </c>
      <c r="EH178" s="316">
        <v>16509330.02</v>
      </c>
      <c r="EI178" s="316">
        <v>40459986.270000003</v>
      </c>
      <c r="EJ178" s="316">
        <v>28547623.149999999</v>
      </c>
      <c r="EK178" s="316">
        <v>111178.77</v>
      </c>
      <c r="EL178" s="316">
        <v>861846.67</v>
      </c>
      <c r="EM178" s="316">
        <v>18678429.690000001</v>
      </c>
      <c r="EN178" s="316">
        <v>25930516.890000001</v>
      </c>
      <c r="EO178" s="316">
        <v>65870871.859999999</v>
      </c>
      <c r="EP178" s="316">
        <v>8684013.8599999994</v>
      </c>
      <c r="EQ178" s="316">
        <v>2314998.5699999998</v>
      </c>
      <c r="ER178" s="316">
        <v>865501.84</v>
      </c>
      <c r="ES178" s="316">
        <v>17178358.239999998</v>
      </c>
      <c r="ET178" s="316">
        <v>24566746.16</v>
      </c>
      <c r="EU178" s="316">
        <v>50952373.509999998</v>
      </c>
      <c r="EV178" s="316">
        <v>7051404.0099999998</v>
      </c>
      <c r="EW178" s="316">
        <v>2231658.5099999998</v>
      </c>
      <c r="EX178" s="316">
        <v>831498.83</v>
      </c>
      <c r="EY178" s="316">
        <v>4420027.8</v>
      </c>
      <c r="EZ178" s="316">
        <v>42332347.200000003</v>
      </c>
      <c r="FA178" s="316">
        <v>95932773.739999995</v>
      </c>
      <c r="FB178" s="316">
        <v>1208382.96</v>
      </c>
      <c r="FC178" s="316">
        <v>2260146.02</v>
      </c>
      <c r="FD178" s="316">
        <v>834069.65</v>
      </c>
      <c r="FE178" s="316">
        <v>2202164.71</v>
      </c>
      <c r="FF178" s="316">
        <v>18084948.579999998</v>
      </c>
      <c r="FG178" s="316">
        <v>64835364.859999999</v>
      </c>
      <c r="FH178" s="316">
        <v>1062241.2</v>
      </c>
      <c r="FI178" s="316">
        <v>2291816.1800000002</v>
      </c>
      <c r="FJ178" s="316">
        <v>5836708.6600000001</v>
      </c>
      <c r="FK178" s="316">
        <v>1304074.52</v>
      </c>
      <c r="FL178" s="368">
        <v>18837613.199999999</v>
      </c>
      <c r="FM178" s="316">
        <v>54838105.140000001</v>
      </c>
      <c r="FN178" s="316">
        <v>1831381.37</v>
      </c>
      <c r="FO178" s="316">
        <v>6571880.8899999997</v>
      </c>
      <c r="FP178" s="316">
        <v>839474.95</v>
      </c>
      <c r="FQ178" s="316">
        <v>2081948.73</v>
      </c>
      <c r="FR178" s="316">
        <v>23090399.57</v>
      </c>
      <c r="FS178" s="316">
        <v>54840868.399999999</v>
      </c>
      <c r="FT178" s="316"/>
      <c r="FU178" s="316"/>
      <c r="FV178" s="316"/>
      <c r="FW178" s="316"/>
      <c r="FX178" s="316"/>
      <c r="FY178" s="316"/>
      <c r="FZ178" s="316"/>
      <c r="GA178" s="316"/>
      <c r="GB178" s="316"/>
      <c r="GC178" s="316"/>
      <c r="GD178" s="316"/>
      <c r="GF178" s="316"/>
      <c r="GG178" s="316"/>
      <c r="GH178" s="316"/>
      <c r="GI178" s="316"/>
      <c r="GJ178" s="316"/>
      <c r="GK178" s="316"/>
      <c r="GL178" s="316"/>
      <c r="GM178" s="316"/>
      <c r="GN178" s="316"/>
      <c r="GO178" s="316"/>
      <c r="GP178" s="316"/>
      <c r="GQ178" s="316"/>
      <c r="GR178" s="316"/>
      <c r="GS178" s="316"/>
      <c r="GT178" s="316"/>
      <c r="GU178" s="316"/>
      <c r="GV178" s="316"/>
      <c r="GW178" s="316"/>
      <c r="GX178" s="316"/>
      <c r="GY178" s="316"/>
      <c r="GZ178" s="316"/>
      <c r="HA178" s="316"/>
      <c r="HB178" s="316"/>
      <c r="HC178" s="316"/>
      <c r="HD178" s="316"/>
      <c r="HE178" s="316"/>
      <c r="HF178" s="316"/>
      <c r="HG178" s="316"/>
      <c r="HH178" s="316"/>
      <c r="HI178" s="316"/>
      <c r="HJ178" s="316"/>
      <c r="HK178" s="316"/>
      <c r="HL178" s="316"/>
      <c r="HM178" s="316"/>
      <c r="HN178" s="316"/>
      <c r="HO178" s="316"/>
      <c r="HP178" s="316"/>
      <c r="HQ178" s="316"/>
      <c r="HR178" s="316"/>
      <c r="HS178" s="316"/>
      <c r="HT178" s="316"/>
      <c r="HU178" s="316"/>
      <c r="HV178" s="316"/>
      <c r="HW178" s="316"/>
      <c r="HX178" s="316"/>
      <c r="HY178" s="316"/>
      <c r="HZ178" s="316"/>
      <c r="IA178" s="316"/>
      <c r="IB178" s="316"/>
      <c r="IC178" s="316"/>
      <c r="ID178" s="316"/>
      <c r="IE178" s="316"/>
      <c r="IF178" s="316"/>
      <c r="IG178" s="316"/>
      <c r="IH178" s="316"/>
      <c r="II178" s="316"/>
      <c r="IJ178" s="316"/>
      <c r="IK178" s="316"/>
      <c r="IL178" s="316"/>
      <c r="IM178" s="316"/>
      <c r="IN178" s="316"/>
      <c r="IO178" s="316"/>
      <c r="IP178" s="316"/>
      <c r="IQ178" s="316"/>
      <c r="IR178" s="316"/>
      <c r="IS178" s="316"/>
      <c r="IT178" s="316"/>
      <c r="IU178" s="316"/>
      <c r="IV178" s="316"/>
      <c r="IW178" s="316"/>
      <c r="IX178" s="316"/>
      <c r="IY178" s="316"/>
      <c r="IZ178" s="316"/>
      <c r="JA178" s="316"/>
      <c r="JB178" s="316"/>
      <c r="JC178" s="316"/>
      <c r="JD178" s="316"/>
      <c r="JE178" s="316"/>
      <c r="JF178" s="316"/>
      <c r="JG178" s="316"/>
      <c r="JH178" s="316"/>
      <c r="JI178" s="316"/>
      <c r="JJ178" s="316"/>
      <c r="JK178" s="316"/>
      <c r="JL178" s="316"/>
      <c r="JM178" s="316"/>
      <c r="JN178" s="316"/>
      <c r="JO178" s="316"/>
      <c r="JP178" s="316"/>
      <c r="JQ178" s="316"/>
      <c r="JR178" s="316"/>
      <c r="JS178" s="316"/>
      <c r="JT178" s="316"/>
      <c r="JU178" s="316"/>
      <c r="JV178" s="316"/>
      <c r="JW178" s="316"/>
      <c r="JX178" s="316"/>
      <c r="JY178" s="316"/>
      <c r="JZ178" s="316"/>
      <c r="KA178" s="316"/>
      <c r="KB178" s="316"/>
      <c r="KC178" s="316"/>
      <c r="KD178" s="316"/>
      <c r="KE178" s="316"/>
      <c r="KF178" s="316"/>
      <c r="KG178" s="316"/>
      <c r="KH178" s="316"/>
      <c r="KI178" s="316"/>
      <c r="KJ178" s="316"/>
      <c r="KK178" s="316"/>
      <c r="KL178" s="316"/>
      <c r="KM178" s="316"/>
      <c r="KN178" s="316"/>
      <c r="KO178" s="316"/>
      <c r="KP178" s="316"/>
      <c r="KQ178" s="316"/>
      <c r="KR178" s="316"/>
      <c r="KS178" s="316"/>
      <c r="KT178" s="316"/>
      <c r="KU178" s="316"/>
      <c r="KV178" s="316"/>
      <c r="KW178" s="316"/>
      <c r="KX178" s="316"/>
      <c r="KY178" s="316"/>
      <c r="KZ178" s="316"/>
      <c r="LA178" s="316"/>
      <c r="LB178" s="316"/>
      <c r="LC178" s="316"/>
      <c r="LD178" s="316"/>
      <c r="LE178" s="316"/>
      <c r="LF178" s="316"/>
      <c r="LG178" s="316"/>
      <c r="LH178" s="316"/>
      <c r="LI178" s="316"/>
    </row>
    <row r="179" spans="1:321" ht="30">
      <c r="D179" s="72">
        <v>4612</v>
      </c>
      <c r="E179" s="76" t="s">
        <v>359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82">
        <v>16433418.82</v>
      </c>
      <c r="DW179" s="282">
        <v>1276450.3999999999</v>
      </c>
      <c r="DX179" s="282">
        <v>12225107.449999999</v>
      </c>
      <c r="DY179" s="282">
        <v>179944918.13999999</v>
      </c>
      <c r="DZ179" s="310">
        <v>4911459.87</v>
      </c>
      <c r="EA179" s="314">
        <v>21164551.23</v>
      </c>
      <c r="EB179" s="313">
        <v>24633418.82</v>
      </c>
      <c r="EC179" s="321">
        <v>1391280.31</v>
      </c>
      <c r="ED179" s="313">
        <v>12961164.189999999</v>
      </c>
      <c r="EE179" s="313">
        <v>4513519.3899999997</v>
      </c>
      <c r="EF179" s="313">
        <v>5916393.0599999996</v>
      </c>
      <c r="EG179" s="313">
        <v>22297884.649999999</v>
      </c>
      <c r="EH179" s="316">
        <v>1802308.17</v>
      </c>
      <c r="EI179" s="316">
        <v>1892608.13</v>
      </c>
      <c r="EJ179" s="316">
        <v>7944436.3899999997</v>
      </c>
      <c r="EK179" s="316">
        <v>65321070.240000002</v>
      </c>
      <c r="EL179" s="316">
        <v>5208332.1500000004</v>
      </c>
      <c r="EM179" s="316">
        <v>11220533.199999999</v>
      </c>
      <c r="EN179" s="316">
        <v>9633419.2899999991</v>
      </c>
      <c r="EO179" s="316">
        <v>2539646.15</v>
      </c>
      <c r="EP179" s="316">
        <v>4390481.9000000004</v>
      </c>
      <c r="EQ179" s="316">
        <v>4884517.4000000004</v>
      </c>
      <c r="ER179" s="316">
        <v>6156717.2599999998</v>
      </c>
      <c r="ES179" s="316">
        <v>11593842.74</v>
      </c>
      <c r="ET179" s="316">
        <v>1633418.82</v>
      </c>
      <c r="EU179" s="316">
        <v>3536598.25</v>
      </c>
      <c r="EV179" s="316">
        <v>12014620.48</v>
      </c>
      <c r="EW179" s="316">
        <v>380100813.48000002</v>
      </c>
      <c r="EX179" s="316">
        <v>13929196.93</v>
      </c>
      <c r="EY179" s="316">
        <v>8509523.0099999998</v>
      </c>
      <c r="EZ179" s="316">
        <v>1633418.82</v>
      </c>
      <c r="FA179" s="316">
        <v>2647331.4</v>
      </c>
      <c r="FB179" s="316">
        <v>16215322.939999999</v>
      </c>
      <c r="FC179" s="316">
        <v>3771846.45</v>
      </c>
      <c r="FD179" s="316">
        <v>8756253.1600000001</v>
      </c>
      <c r="FE179" s="316">
        <v>8709523.0700000003</v>
      </c>
      <c r="FF179" s="316">
        <v>1433418.82</v>
      </c>
      <c r="FG179" s="316">
        <v>2530058.2599999998</v>
      </c>
      <c r="FH179" s="316">
        <v>16724343.27</v>
      </c>
      <c r="FI179" s="316">
        <v>16010234.699999999</v>
      </c>
      <c r="FJ179" s="316">
        <v>177846023.16</v>
      </c>
      <c r="FK179" s="316">
        <v>9790699.6799999997</v>
      </c>
      <c r="FL179" s="368">
        <v>61633418.82</v>
      </c>
      <c r="FM179" s="316">
        <v>2917512.03</v>
      </c>
      <c r="FN179" s="316">
        <v>16057936.98</v>
      </c>
      <c r="FO179" s="316">
        <v>4520498.25</v>
      </c>
      <c r="FP179" s="316">
        <v>9323019.1699999999</v>
      </c>
      <c r="FQ179" s="316">
        <v>10138531.67</v>
      </c>
      <c r="FR179" s="316">
        <v>1435793.71</v>
      </c>
      <c r="FS179" s="316">
        <v>10524954.35</v>
      </c>
      <c r="FT179" s="316"/>
      <c r="FU179" s="316"/>
      <c r="FV179" s="316"/>
      <c r="FW179" s="316"/>
      <c r="FX179" s="316"/>
      <c r="FY179" s="316"/>
      <c r="FZ179" s="316"/>
      <c r="GA179" s="316"/>
      <c r="GB179" s="316"/>
      <c r="GC179" s="316"/>
      <c r="GD179" s="316"/>
      <c r="GF179" s="316"/>
      <c r="GG179" s="316"/>
      <c r="GH179" s="316"/>
      <c r="GI179" s="316"/>
      <c r="GJ179" s="316"/>
      <c r="GK179" s="316"/>
      <c r="GL179" s="316"/>
      <c r="GM179" s="316"/>
      <c r="GN179" s="316"/>
      <c r="GO179" s="316"/>
      <c r="GP179" s="316"/>
      <c r="GQ179" s="316"/>
      <c r="GR179" s="316"/>
      <c r="GS179" s="316"/>
      <c r="GT179" s="316"/>
      <c r="GU179" s="316"/>
      <c r="GV179" s="316"/>
      <c r="GW179" s="316"/>
      <c r="GX179" s="316"/>
      <c r="GY179" s="316"/>
      <c r="GZ179" s="316"/>
      <c r="HA179" s="316"/>
      <c r="HB179" s="316"/>
      <c r="HC179" s="316"/>
      <c r="HD179" s="316"/>
      <c r="HE179" s="316"/>
      <c r="HF179" s="316"/>
      <c r="HG179" s="316"/>
      <c r="HH179" s="316"/>
      <c r="HI179" s="316"/>
      <c r="HJ179" s="316"/>
      <c r="HK179" s="316"/>
      <c r="HL179" s="316"/>
      <c r="HM179" s="316"/>
      <c r="HN179" s="316"/>
      <c r="HO179" s="316"/>
      <c r="HP179" s="316"/>
      <c r="HQ179" s="316"/>
      <c r="HR179" s="316"/>
      <c r="HS179" s="316"/>
      <c r="HT179" s="316"/>
      <c r="HU179" s="316"/>
      <c r="HV179" s="316"/>
      <c r="HW179" s="316"/>
      <c r="HX179" s="316"/>
      <c r="HY179" s="316"/>
      <c r="HZ179" s="316"/>
      <c r="IA179" s="316"/>
      <c r="IB179" s="316"/>
      <c r="IC179" s="316"/>
      <c r="ID179" s="316"/>
      <c r="IE179" s="316"/>
      <c r="IF179" s="316"/>
      <c r="IG179" s="316"/>
      <c r="IH179" s="316"/>
      <c r="II179" s="316"/>
      <c r="IJ179" s="316"/>
      <c r="IK179" s="316"/>
      <c r="IL179" s="316"/>
      <c r="IM179" s="316"/>
      <c r="IN179" s="316"/>
      <c r="IO179" s="316"/>
      <c r="IP179" s="316"/>
      <c r="IQ179" s="316"/>
      <c r="IR179" s="316"/>
      <c r="IS179" s="316"/>
      <c r="IT179" s="316"/>
      <c r="IU179" s="316"/>
      <c r="IV179" s="316"/>
      <c r="IW179" s="316"/>
      <c r="IX179" s="316"/>
      <c r="IY179" s="316"/>
      <c r="IZ179" s="316"/>
      <c r="JA179" s="316"/>
      <c r="JB179" s="316"/>
      <c r="JC179" s="316"/>
      <c r="JD179" s="316"/>
      <c r="JE179" s="316"/>
      <c r="JF179" s="316"/>
      <c r="JG179" s="316"/>
      <c r="JH179" s="316"/>
      <c r="JI179" s="316"/>
      <c r="JJ179" s="316"/>
      <c r="JK179" s="316"/>
      <c r="JL179" s="316"/>
      <c r="JM179" s="316"/>
      <c r="JN179" s="316"/>
      <c r="JO179" s="316"/>
      <c r="JP179" s="316"/>
      <c r="JQ179" s="316"/>
      <c r="JR179" s="316"/>
      <c r="JS179" s="316"/>
      <c r="JT179" s="316"/>
      <c r="JU179" s="316"/>
      <c r="JV179" s="316"/>
      <c r="JW179" s="316"/>
      <c r="JX179" s="316"/>
      <c r="JY179" s="316"/>
      <c r="JZ179" s="316"/>
      <c r="KA179" s="316"/>
      <c r="KB179" s="316"/>
      <c r="KC179" s="316"/>
      <c r="KD179" s="316"/>
      <c r="KE179" s="316"/>
      <c r="KF179" s="316"/>
      <c r="KG179" s="316"/>
      <c r="KH179" s="316"/>
      <c r="KI179" s="316"/>
      <c r="KJ179" s="316"/>
      <c r="KK179" s="316"/>
      <c r="KL179" s="316"/>
      <c r="KM179" s="316"/>
      <c r="KN179" s="316"/>
      <c r="KO179" s="316"/>
      <c r="KP179" s="316"/>
      <c r="KQ179" s="316"/>
      <c r="KR179" s="316"/>
      <c r="KS179" s="316"/>
      <c r="KT179" s="316"/>
      <c r="KU179" s="316"/>
      <c r="KV179" s="316"/>
      <c r="KW179" s="316"/>
      <c r="KX179" s="316"/>
      <c r="KY179" s="316"/>
      <c r="KZ179" s="316"/>
      <c r="LA179" s="316"/>
      <c r="LB179" s="316"/>
      <c r="LC179" s="316"/>
      <c r="LD179" s="316"/>
      <c r="LE179" s="316"/>
      <c r="LF179" s="316"/>
      <c r="LG179" s="316"/>
      <c r="LH179" s="316"/>
      <c r="LI179" s="316"/>
    </row>
    <row r="180" spans="1:321">
      <c r="C180" s="72">
        <v>462</v>
      </c>
      <c r="D180" s="72">
        <v>462</v>
      </c>
      <c r="E180" s="76" t="s">
        <v>361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82">
        <v>0</v>
      </c>
      <c r="DW180" s="282">
        <v>0</v>
      </c>
      <c r="DX180" s="282">
        <v>0</v>
      </c>
      <c r="DY180" s="282">
        <v>0</v>
      </c>
      <c r="DZ180" s="310"/>
      <c r="EB180" s="313"/>
      <c r="EC180" s="313"/>
      <c r="ED180" s="313"/>
      <c r="EE180" s="313"/>
      <c r="EF180" s="313"/>
      <c r="EG180" s="313"/>
      <c r="EH180" s="316"/>
      <c r="EI180" s="316"/>
      <c r="EJ180" s="316"/>
      <c r="EK180" s="316"/>
      <c r="EL180" s="316"/>
      <c r="EM180" s="316"/>
      <c r="EN180" s="316"/>
      <c r="EO180" s="316"/>
      <c r="EP180" s="316"/>
      <c r="EQ180" s="316"/>
      <c r="ER180" s="316"/>
      <c r="ES180" s="316"/>
      <c r="ET180" s="316"/>
      <c r="EU180" s="316"/>
      <c r="EV180" s="316"/>
      <c r="EW180" s="316"/>
      <c r="EX180" s="316"/>
      <c r="EY180" s="316"/>
      <c r="EZ180" s="316"/>
      <c r="FA180" s="316"/>
      <c r="FB180" s="316"/>
      <c r="FC180" s="316"/>
      <c r="FD180" s="316"/>
      <c r="FE180" s="316"/>
      <c r="FF180" s="316">
        <v>2253720.0299999998</v>
      </c>
      <c r="FG180" s="316">
        <v>494.04</v>
      </c>
      <c r="FH180" s="316">
        <v>7180485.3399999999</v>
      </c>
      <c r="FI180" s="316"/>
      <c r="FJ180" s="316"/>
      <c r="FK180" s="316"/>
      <c r="FL180" s="369"/>
      <c r="FM180" s="316"/>
      <c r="FN180" s="316"/>
      <c r="FO180" s="316"/>
      <c r="FP180" s="316"/>
      <c r="FQ180" s="316">
        <v>29250000</v>
      </c>
      <c r="FR180" s="316"/>
      <c r="FS180" s="316"/>
      <c r="FT180" s="316"/>
      <c r="FU180" s="316"/>
      <c r="FV180" s="316"/>
      <c r="FW180" s="316"/>
      <c r="FX180" s="316"/>
      <c r="FY180" s="316"/>
      <c r="FZ180" s="316"/>
      <c r="GA180" s="316"/>
      <c r="GB180" s="316"/>
      <c r="GC180" s="316"/>
      <c r="GD180" s="316"/>
      <c r="GF180" s="316"/>
      <c r="GG180" s="316"/>
      <c r="GH180" s="316"/>
      <c r="GI180" s="316"/>
      <c r="GJ180" s="316"/>
      <c r="GK180" s="316"/>
      <c r="GL180" s="316"/>
      <c r="GM180" s="316"/>
      <c r="GN180" s="316"/>
      <c r="GO180" s="316"/>
      <c r="GP180" s="316"/>
      <c r="GQ180" s="316"/>
      <c r="GR180" s="316"/>
      <c r="GS180" s="316"/>
      <c r="GT180" s="316"/>
      <c r="GU180" s="316"/>
      <c r="GV180" s="316"/>
      <c r="GW180" s="316"/>
      <c r="GX180" s="316"/>
      <c r="GY180" s="316"/>
      <c r="GZ180" s="316"/>
      <c r="HA180" s="316"/>
      <c r="HB180" s="316"/>
      <c r="HC180" s="316"/>
      <c r="HD180" s="316"/>
      <c r="HE180" s="316"/>
      <c r="HF180" s="316"/>
      <c r="HG180" s="316"/>
      <c r="HH180" s="316"/>
      <c r="HI180" s="316"/>
      <c r="HJ180" s="316"/>
      <c r="HK180" s="316"/>
      <c r="HL180" s="316"/>
      <c r="HM180" s="316"/>
      <c r="HN180" s="316"/>
      <c r="HO180" s="316"/>
      <c r="HP180" s="316"/>
      <c r="HQ180" s="316"/>
      <c r="HR180" s="316"/>
      <c r="HS180" s="316"/>
      <c r="HT180" s="316"/>
      <c r="HU180" s="316"/>
      <c r="HV180" s="316"/>
      <c r="HW180" s="316"/>
      <c r="HX180" s="316"/>
      <c r="HY180" s="316"/>
      <c r="HZ180" s="316"/>
      <c r="IA180" s="316"/>
      <c r="IB180" s="316"/>
      <c r="IC180" s="316"/>
      <c r="ID180" s="316"/>
      <c r="IE180" s="316"/>
      <c r="IF180" s="316"/>
      <c r="IG180" s="316"/>
      <c r="IH180" s="316"/>
      <c r="II180" s="316"/>
      <c r="IJ180" s="316"/>
      <c r="IK180" s="316"/>
      <c r="IL180" s="316"/>
      <c r="IM180" s="316"/>
      <c r="IN180" s="316"/>
      <c r="IO180" s="316"/>
      <c r="IP180" s="316"/>
      <c r="IQ180" s="316"/>
      <c r="IR180" s="316"/>
      <c r="IS180" s="316"/>
      <c r="IT180" s="316"/>
      <c r="IU180" s="316"/>
      <c r="IV180" s="316"/>
      <c r="IW180" s="316"/>
      <c r="IX180" s="316"/>
      <c r="IY180" s="316"/>
      <c r="IZ180" s="316"/>
      <c r="JA180" s="316"/>
      <c r="JB180" s="316"/>
      <c r="JC180" s="316"/>
      <c r="JD180" s="316"/>
      <c r="JE180" s="316"/>
      <c r="JF180" s="316"/>
      <c r="JG180" s="316"/>
      <c r="JH180" s="316"/>
      <c r="JI180" s="316"/>
      <c r="JJ180" s="316"/>
      <c r="JK180" s="316"/>
      <c r="JL180" s="316"/>
      <c r="JM180" s="316"/>
      <c r="JN180" s="316"/>
      <c r="JO180" s="316"/>
      <c r="JP180" s="316"/>
      <c r="JQ180" s="316"/>
      <c r="JR180" s="316"/>
      <c r="JS180" s="316"/>
      <c r="JT180" s="316"/>
      <c r="JU180" s="316"/>
      <c r="JV180" s="316"/>
      <c r="JW180" s="316"/>
      <c r="JX180" s="316"/>
      <c r="JY180" s="316"/>
      <c r="JZ180" s="316"/>
      <c r="KA180" s="316"/>
      <c r="KB180" s="316"/>
      <c r="KC180" s="316"/>
      <c r="KD180" s="316"/>
      <c r="KE180" s="316"/>
      <c r="KF180" s="316"/>
      <c r="KG180" s="316"/>
      <c r="KH180" s="316"/>
      <c r="KI180" s="316"/>
      <c r="KJ180" s="316"/>
      <c r="KK180" s="316"/>
      <c r="KL180" s="316"/>
      <c r="KM180" s="316"/>
      <c r="KN180" s="316"/>
      <c r="KO180" s="316"/>
      <c r="KP180" s="316"/>
      <c r="KQ180" s="316"/>
      <c r="KR180" s="316"/>
      <c r="KS180" s="316"/>
      <c r="KT180" s="316"/>
      <c r="KU180" s="316"/>
      <c r="KV180" s="316"/>
      <c r="KW180" s="316"/>
      <c r="KX180" s="316"/>
      <c r="KY180" s="316"/>
      <c r="KZ180" s="316"/>
      <c r="LA180" s="316"/>
      <c r="LB180" s="316"/>
      <c r="LC180" s="316"/>
      <c r="LD180" s="316"/>
      <c r="LE180" s="316"/>
      <c r="LF180" s="316"/>
      <c r="LG180" s="316"/>
      <c r="LH180" s="316"/>
      <c r="LI180" s="316"/>
    </row>
    <row r="181" spans="1:321">
      <c r="D181" s="72">
        <v>4621</v>
      </c>
      <c r="E181" s="76" t="s">
        <v>363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82">
        <v>0</v>
      </c>
      <c r="DW181" s="282">
        <v>0</v>
      </c>
      <c r="DX181" s="282">
        <v>0</v>
      </c>
      <c r="DY181" s="282">
        <v>0</v>
      </c>
      <c r="DZ181" s="310"/>
      <c r="EB181" s="313"/>
      <c r="EC181" s="313"/>
      <c r="ED181" s="313"/>
      <c r="EE181" s="313"/>
      <c r="EF181" s="313"/>
      <c r="EG181" s="313"/>
      <c r="EH181" s="316"/>
      <c r="EI181" s="316"/>
      <c r="EJ181" s="316"/>
      <c r="EK181" s="316"/>
      <c r="EL181" s="316"/>
      <c r="EM181" s="316"/>
      <c r="EN181" s="316"/>
      <c r="EO181" s="316"/>
      <c r="EP181" s="316"/>
      <c r="EQ181" s="316"/>
      <c r="ER181" s="316"/>
      <c r="ES181" s="316"/>
      <c r="ET181" s="316"/>
      <c r="EU181" s="316"/>
      <c r="EV181" s="316"/>
      <c r="EW181" s="316"/>
      <c r="EX181" s="316"/>
      <c r="EY181" s="316"/>
      <c r="EZ181" s="316"/>
      <c r="FA181" s="316"/>
      <c r="FB181" s="316"/>
      <c r="FC181" s="316"/>
      <c r="FD181" s="316"/>
      <c r="FE181" s="316"/>
      <c r="FF181" s="316"/>
      <c r="FG181" s="316"/>
      <c r="FH181" s="316"/>
      <c r="FI181" s="316"/>
      <c r="FJ181" s="316"/>
      <c r="FK181" s="316"/>
      <c r="FL181" s="369"/>
      <c r="FM181" s="316"/>
      <c r="FN181" s="316"/>
      <c r="FO181" s="316"/>
      <c r="FP181" s="316"/>
      <c r="FQ181" s="316"/>
      <c r="FR181" s="316"/>
      <c r="FS181" s="316"/>
      <c r="FT181" s="316"/>
      <c r="FU181" s="316"/>
      <c r="FV181" s="316"/>
      <c r="FW181" s="316"/>
      <c r="FX181" s="316"/>
      <c r="FY181" s="316"/>
      <c r="FZ181" s="316"/>
      <c r="GA181" s="316"/>
      <c r="GB181" s="316"/>
      <c r="GC181" s="316"/>
      <c r="GD181" s="316"/>
      <c r="GF181" s="316"/>
      <c r="GG181" s="316"/>
      <c r="GH181" s="316"/>
      <c r="GI181" s="316"/>
      <c r="GJ181" s="316"/>
      <c r="GK181" s="316"/>
      <c r="GL181" s="316"/>
      <c r="GM181" s="316"/>
      <c r="GN181" s="316"/>
      <c r="GO181" s="316"/>
      <c r="GP181" s="316"/>
      <c r="GQ181" s="316"/>
      <c r="GR181" s="316"/>
      <c r="GS181" s="316"/>
      <c r="GT181" s="316"/>
      <c r="GU181" s="316"/>
      <c r="GV181" s="316"/>
      <c r="GW181" s="316"/>
      <c r="GX181" s="316"/>
      <c r="GY181" s="316"/>
      <c r="GZ181" s="316"/>
      <c r="HA181" s="316"/>
      <c r="HB181" s="316"/>
      <c r="HC181" s="316"/>
      <c r="HD181" s="316"/>
      <c r="HE181" s="316"/>
      <c r="HF181" s="316"/>
      <c r="HG181" s="316"/>
      <c r="HH181" s="316"/>
      <c r="HI181" s="316"/>
      <c r="HJ181" s="316"/>
      <c r="HK181" s="316"/>
      <c r="HL181" s="316"/>
      <c r="HM181" s="316"/>
      <c r="HN181" s="316"/>
      <c r="HO181" s="316"/>
      <c r="HP181" s="316"/>
      <c r="HQ181" s="316"/>
      <c r="HR181" s="316"/>
      <c r="HS181" s="316"/>
      <c r="HT181" s="316"/>
      <c r="HU181" s="316"/>
      <c r="HV181" s="316"/>
      <c r="HW181" s="316"/>
      <c r="HX181" s="316"/>
      <c r="HY181" s="316"/>
      <c r="HZ181" s="316"/>
      <c r="IA181" s="316"/>
      <c r="IB181" s="316"/>
      <c r="IC181" s="316"/>
      <c r="ID181" s="316"/>
      <c r="IE181" s="316"/>
      <c r="IF181" s="316"/>
      <c r="IG181" s="316"/>
      <c r="IH181" s="316"/>
      <c r="II181" s="316"/>
      <c r="IJ181" s="316"/>
      <c r="IK181" s="316"/>
      <c r="IL181" s="316"/>
      <c r="IM181" s="316"/>
      <c r="IN181" s="316"/>
      <c r="IO181" s="316"/>
      <c r="IP181" s="316"/>
      <c r="IQ181" s="316"/>
      <c r="IR181" s="316"/>
      <c r="IS181" s="316"/>
      <c r="IT181" s="316"/>
      <c r="IU181" s="316"/>
      <c r="IV181" s="316"/>
      <c r="IW181" s="316"/>
      <c r="IX181" s="316"/>
      <c r="IY181" s="316"/>
      <c r="IZ181" s="316"/>
      <c r="JA181" s="316"/>
      <c r="JB181" s="316"/>
      <c r="JC181" s="316"/>
      <c r="JD181" s="316"/>
      <c r="JE181" s="316"/>
      <c r="JF181" s="316"/>
      <c r="JG181" s="316"/>
      <c r="JH181" s="316"/>
      <c r="JI181" s="316"/>
      <c r="JJ181" s="316"/>
      <c r="JK181" s="316"/>
      <c r="JL181" s="316"/>
      <c r="JM181" s="316"/>
      <c r="JN181" s="316"/>
      <c r="JO181" s="316"/>
      <c r="JP181" s="316"/>
      <c r="JQ181" s="316"/>
      <c r="JR181" s="316"/>
      <c r="JS181" s="316"/>
      <c r="JT181" s="316"/>
      <c r="JU181" s="316"/>
      <c r="JV181" s="316"/>
      <c r="JW181" s="316"/>
      <c r="JX181" s="316"/>
      <c r="JY181" s="316"/>
      <c r="JZ181" s="316"/>
      <c r="KA181" s="316"/>
      <c r="KB181" s="316"/>
      <c r="KC181" s="316"/>
      <c r="KD181" s="316"/>
      <c r="KE181" s="316"/>
      <c r="KF181" s="316"/>
      <c r="KG181" s="316"/>
      <c r="KH181" s="316"/>
      <c r="KI181" s="316"/>
      <c r="KJ181" s="316"/>
      <c r="KK181" s="316"/>
      <c r="KL181" s="316"/>
      <c r="KM181" s="316"/>
      <c r="KN181" s="316"/>
      <c r="KO181" s="316"/>
      <c r="KP181" s="316"/>
      <c r="KQ181" s="316"/>
      <c r="KR181" s="316"/>
      <c r="KS181" s="316"/>
      <c r="KT181" s="316"/>
      <c r="KU181" s="316"/>
      <c r="KV181" s="316"/>
      <c r="KW181" s="316"/>
      <c r="KX181" s="316"/>
      <c r="KY181" s="316"/>
      <c r="KZ181" s="316"/>
      <c r="LA181" s="316"/>
      <c r="LB181" s="316"/>
      <c r="LC181" s="316"/>
      <c r="LD181" s="316"/>
      <c r="LE181" s="316"/>
      <c r="LF181" s="316"/>
      <c r="LG181" s="316"/>
      <c r="LH181" s="316"/>
      <c r="LI181" s="316"/>
    </row>
    <row r="182" spans="1:321">
      <c r="D182" s="72">
        <v>4622</v>
      </c>
      <c r="E182" s="76" t="s">
        <v>365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82">
        <v>0</v>
      </c>
      <c r="DW182" s="282">
        <v>0</v>
      </c>
      <c r="DX182" s="282">
        <v>0</v>
      </c>
      <c r="DY182" s="282">
        <v>0</v>
      </c>
      <c r="DZ182" s="310"/>
      <c r="EB182" s="313"/>
      <c r="EC182" s="313"/>
      <c r="ED182" s="313"/>
      <c r="EE182" s="313"/>
      <c r="EF182" s="313"/>
      <c r="EG182" s="313"/>
      <c r="ET182" s="316"/>
      <c r="EU182" s="316"/>
      <c r="EV182" s="316"/>
      <c r="EW182" s="316"/>
      <c r="EX182" s="316"/>
      <c r="EY182" s="316"/>
      <c r="EZ182" s="316"/>
      <c r="FA182" s="316"/>
      <c r="FB182" s="316"/>
      <c r="FC182" s="316"/>
      <c r="FD182" s="316"/>
      <c r="FE182" s="316"/>
      <c r="FF182" s="316"/>
      <c r="FG182" s="316"/>
      <c r="FH182" s="316"/>
      <c r="FI182" s="316"/>
      <c r="FJ182" s="316"/>
      <c r="FK182" s="316"/>
      <c r="FL182" s="369"/>
      <c r="FM182" s="316"/>
      <c r="FN182" s="316"/>
      <c r="FO182" s="316"/>
      <c r="FP182" s="316"/>
      <c r="FQ182" s="316"/>
      <c r="FR182" s="316"/>
      <c r="FS182" s="316"/>
      <c r="FT182" s="316"/>
      <c r="FU182" s="316"/>
      <c r="FV182" s="316"/>
      <c r="FW182" s="316"/>
      <c r="FX182" s="316"/>
      <c r="FY182" s="316"/>
      <c r="FZ182" s="316"/>
      <c r="GA182" s="316"/>
      <c r="GB182" s="316"/>
      <c r="GC182" s="316"/>
      <c r="GD182" s="316"/>
      <c r="GF182" s="316"/>
      <c r="GG182" s="316"/>
      <c r="GH182" s="316"/>
      <c r="GI182" s="316"/>
      <c r="GJ182" s="316"/>
      <c r="GK182" s="316"/>
      <c r="GL182" s="316"/>
      <c r="GM182" s="316"/>
      <c r="GN182" s="316"/>
      <c r="GO182" s="316"/>
      <c r="GP182" s="316"/>
      <c r="GQ182" s="316"/>
      <c r="GR182" s="316"/>
      <c r="GS182" s="316"/>
      <c r="GT182" s="316"/>
      <c r="GU182" s="316"/>
      <c r="GV182" s="316"/>
      <c r="GW182" s="316"/>
      <c r="GX182" s="316"/>
      <c r="GY182" s="316"/>
      <c r="GZ182" s="316"/>
      <c r="HA182" s="316"/>
      <c r="HB182" s="316"/>
      <c r="HC182" s="316"/>
      <c r="HD182" s="316"/>
      <c r="HE182" s="316"/>
      <c r="HF182" s="316"/>
      <c r="HG182" s="316"/>
      <c r="HH182" s="316"/>
      <c r="HI182" s="316"/>
      <c r="HJ182" s="316"/>
      <c r="HK182" s="316"/>
      <c r="HL182" s="316"/>
      <c r="HM182" s="316"/>
      <c r="HN182" s="316"/>
      <c r="HO182" s="316"/>
      <c r="HP182" s="316"/>
      <c r="HQ182" s="316"/>
      <c r="HR182" s="316"/>
      <c r="HS182" s="316"/>
      <c r="HT182" s="316"/>
      <c r="HU182" s="316"/>
      <c r="HV182" s="316"/>
      <c r="HW182" s="316"/>
      <c r="HX182" s="316"/>
      <c r="HY182" s="316"/>
      <c r="HZ182" s="316"/>
      <c r="IA182" s="316"/>
      <c r="IB182" s="316"/>
      <c r="IC182" s="316"/>
      <c r="ID182" s="316"/>
      <c r="IE182" s="316"/>
      <c r="IF182" s="316"/>
      <c r="IG182" s="316"/>
      <c r="IH182" s="316"/>
      <c r="II182" s="316"/>
      <c r="IJ182" s="316"/>
      <c r="IK182" s="316"/>
      <c r="IL182" s="316"/>
      <c r="IM182" s="316"/>
      <c r="IN182" s="316"/>
      <c r="IO182" s="316"/>
      <c r="IP182" s="316"/>
      <c r="IQ182" s="316"/>
      <c r="IR182" s="316"/>
      <c r="IS182" s="316"/>
      <c r="IT182" s="316"/>
      <c r="IU182" s="316"/>
      <c r="IV182" s="316"/>
      <c r="IW182" s="316"/>
      <c r="IX182" s="316"/>
      <c r="IY182" s="316"/>
      <c r="IZ182" s="316"/>
      <c r="JA182" s="316"/>
      <c r="JB182" s="316"/>
      <c r="JC182" s="316"/>
      <c r="JD182" s="316"/>
      <c r="JE182" s="316"/>
      <c r="JF182" s="316"/>
      <c r="JG182" s="316"/>
      <c r="JH182" s="316"/>
      <c r="JI182" s="316"/>
      <c r="JJ182" s="316"/>
      <c r="JK182" s="316"/>
      <c r="JL182" s="316"/>
      <c r="JM182" s="316"/>
      <c r="JN182" s="316"/>
      <c r="JO182" s="316"/>
      <c r="JP182" s="316"/>
      <c r="JQ182" s="316"/>
      <c r="JR182" s="316"/>
      <c r="JS182" s="316"/>
      <c r="JT182" s="316"/>
      <c r="JU182" s="316"/>
      <c r="JV182" s="316"/>
      <c r="JW182" s="316"/>
      <c r="JX182" s="316"/>
      <c r="JY182" s="316"/>
      <c r="JZ182" s="316"/>
      <c r="KA182" s="316"/>
      <c r="KB182" s="316"/>
      <c r="KC182" s="316"/>
      <c r="KD182" s="316"/>
      <c r="KE182" s="316"/>
      <c r="KF182" s="316"/>
      <c r="KG182" s="316"/>
      <c r="KH182" s="316"/>
      <c r="KI182" s="316"/>
      <c r="KJ182" s="316"/>
      <c r="KK182" s="316"/>
      <c r="KL182" s="316"/>
      <c r="KM182" s="316"/>
      <c r="KN182" s="316"/>
      <c r="KO182" s="316"/>
      <c r="KP182" s="316"/>
      <c r="KQ182" s="316"/>
      <c r="KR182" s="316"/>
      <c r="KS182" s="316"/>
      <c r="KT182" s="316"/>
      <c r="KU182" s="316"/>
      <c r="KV182" s="316"/>
      <c r="KW182" s="316"/>
      <c r="KX182" s="316"/>
      <c r="KY182" s="316"/>
      <c r="KZ182" s="316"/>
      <c r="LA182" s="316"/>
      <c r="LB182" s="316"/>
      <c r="LC182" s="316"/>
      <c r="LD182" s="316"/>
      <c r="LE182" s="316"/>
      <c r="LF182" s="316"/>
      <c r="LG182" s="316"/>
      <c r="LH182" s="316"/>
      <c r="LI182" s="316"/>
    </row>
    <row r="183" spans="1:321" ht="30">
      <c r="C183" s="72">
        <v>463</v>
      </c>
      <c r="D183" s="72">
        <v>4630</v>
      </c>
      <c r="E183" s="76" t="s">
        <v>367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82">
        <v>1609721.35</v>
      </c>
      <c r="DW183" s="282">
        <v>10483507.640000001</v>
      </c>
      <c r="DX183" s="282">
        <v>4724051.7699999996</v>
      </c>
      <c r="DY183" s="282">
        <v>2047957.73</v>
      </c>
      <c r="DZ183" s="310">
        <v>2053386.86</v>
      </c>
      <c r="EA183" s="310">
        <v>8110472.5899999999</v>
      </c>
      <c r="EB183" s="313">
        <v>7965006.6600000001</v>
      </c>
      <c r="EC183" s="320">
        <v>3231942.88</v>
      </c>
      <c r="ED183" s="313">
        <v>1945521.6</v>
      </c>
      <c r="EE183" s="313">
        <v>1915541.45</v>
      </c>
      <c r="EF183" s="313">
        <v>8036203.4800000004</v>
      </c>
      <c r="EG183" s="313">
        <v>17139214.640000001</v>
      </c>
      <c r="EH183" s="316">
        <v>2184051.7200000002</v>
      </c>
      <c r="EI183" s="316">
        <v>1764900.98</v>
      </c>
      <c r="EJ183" s="316">
        <v>2883254.52</v>
      </c>
      <c r="EK183" s="316">
        <v>1767565.23</v>
      </c>
      <c r="EL183" s="316">
        <v>1819114.92</v>
      </c>
      <c r="EM183" s="316">
        <v>3273831.52</v>
      </c>
      <c r="EN183" s="316">
        <v>12593149</v>
      </c>
      <c r="EO183" s="316">
        <v>3919363.28</v>
      </c>
      <c r="EP183" s="316">
        <v>2388146.7200000002</v>
      </c>
      <c r="EQ183" s="316">
        <v>2862908.84</v>
      </c>
      <c r="ER183" s="316">
        <v>2620351.65</v>
      </c>
      <c r="ES183" s="316">
        <v>1884186.27</v>
      </c>
      <c r="ET183" s="316">
        <v>1698819.3</v>
      </c>
      <c r="EU183" s="316">
        <v>2215955.08</v>
      </c>
      <c r="EV183" s="316">
        <v>2027778.28</v>
      </c>
      <c r="EW183" s="316">
        <v>2489375.33</v>
      </c>
      <c r="EX183" s="316">
        <v>1250843.27</v>
      </c>
      <c r="EY183" s="316">
        <v>1981350.35</v>
      </c>
      <c r="EZ183" s="316">
        <v>4562283.55</v>
      </c>
      <c r="FA183" s="316">
        <v>924617.69</v>
      </c>
      <c r="FB183" s="316">
        <v>872755.39</v>
      </c>
      <c r="FC183" s="316">
        <v>1966075.9</v>
      </c>
      <c r="FD183" s="316">
        <v>1659582.3</v>
      </c>
      <c r="FE183" s="316">
        <v>1578931.59</v>
      </c>
      <c r="FF183" s="316">
        <v>1205053.3500000001</v>
      </c>
      <c r="FG183" s="316">
        <v>1401737.72</v>
      </c>
      <c r="FH183" s="316">
        <v>1741137.89</v>
      </c>
      <c r="FI183" s="316">
        <v>1788599.55</v>
      </c>
      <c r="FJ183" s="316">
        <v>1469971.03</v>
      </c>
      <c r="FK183" s="316">
        <v>1848609.33</v>
      </c>
      <c r="FL183" s="368">
        <v>4446503.8099999996</v>
      </c>
      <c r="FM183" s="316">
        <v>903390.64</v>
      </c>
      <c r="FN183" s="316">
        <v>1579978.54</v>
      </c>
      <c r="FO183" s="316">
        <v>1269302.99</v>
      </c>
      <c r="FP183" s="316">
        <v>1244693.3799999999</v>
      </c>
      <c r="FQ183" s="316">
        <v>1794864.65</v>
      </c>
      <c r="FR183" s="316">
        <v>1234088.2</v>
      </c>
      <c r="FS183" s="316">
        <v>1922034.51</v>
      </c>
      <c r="FT183" s="316"/>
      <c r="FU183" s="316"/>
      <c r="FV183" s="316"/>
      <c r="FW183" s="316"/>
      <c r="FX183" s="316"/>
      <c r="FY183" s="316"/>
      <c r="FZ183" s="316"/>
      <c r="GA183" s="316"/>
      <c r="GB183" s="316"/>
      <c r="GC183" s="316"/>
      <c r="GD183" s="316"/>
      <c r="GF183" s="316"/>
      <c r="GG183" s="316"/>
      <c r="GH183" s="316"/>
      <c r="GI183" s="316"/>
      <c r="GJ183" s="316"/>
      <c r="GK183" s="316"/>
      <c r="GL183" s="316"/>
      <c r="GM183" s="316"/>
      <c r="GN183" s="316"/>
      <c r="GO183" s="316"/>
      <c r="GP183" s="316"/>
      <c r="GQ183" s="316"/>
      <c r="GR183" s="316"/>
      <c r="GS183" s="316"/>
      <c r="GT183" s="316"/>
      <c r="GU183" s="316"/>
      <c r="GV183" s="316"/>
      <c r="GW183" s="316"/>
      <c r="GX183" s="316"/>
      <c r="GY183" s="316"/>
      <c r="GZ183" s="316"/>
      <c r="HA183" s="316"/>
      <c r="HB183" s="316"/>
      <c r="HC183" s="316"/>
      <c r="HD183" s="316"/>
      <c r="HE183" s="316"/>
      <c r="HF183" s="316"/>
      <c r="HG183" s="316"/>
      <c r="HH183" s="316"/>
      <c r="HI183" s="316"/>
      <c r="HJ183" s="316"/>
      <c r="HK183" s="316"/>
      <c r="HL183" s="316"/>
      <c r="HM183" s="316"/>
      <c r="HN183" s="316"/>
      <c r="HO183" s="316"/>
      <c r="HP183" s="316"/>
      <c r="HQ183" s="316"/>
      <c r="HR183" s="316"/>
      <c r="HS183" s="316"/>
      <c r="HT183" s="316"/>
      <c r="HU183" s="316"/>
      <c r="HV183" s="316"/>
      <c r="HW183" s="316"/>
      <c r="HX183" s="316"/>
      <c r="HY183" s="316"/>
      <c r="HZ183" s="316"/>
      <c r="IA183" s="316"/>
      <c r="IB183" s="316"/>
      <c r="IC183" s="316"/>
      <c r="ID183" s="316"/>
      <c r="IE183" s="316"/>
      <c r="IF183" s="316"/>
      <c r="IG183" s="316"/>
      <c r="IH183" s="316"/>
      <c r="II183" s="316"/>
      <c r="IJ183" s="316"/>
      <c r="IK183" s="316"/>
      <c r="IL183" s="316"/>
      <c r="IM183" s="316"/>
      <c r="IN183" s="316"/>
      <c r="IO183" s="316"/>
      <c r="IP183" s="316"/>
      <c r="IQ183" s="316"/>
      <c r="IR183" s="316"/>
      <c r="IS183" s="316"/>
      <c r="IT183" s="316"/>
      <c r="IU183" s="316"/>
      <c r="IV183" s="316"/>
      <c r="IW183" s="316"/>
      <c r="IX183" s="316"/>
      <c r="IY183" s="316"/>
      <c r="IZ183" s="316"/>
      <c r="JA183" s="316"/>
      <c r="JB183" s="316"/>
      <c r="JC183" s="316"/>
      <c r="JD183" s="316"/>
      <c r="JE183" s="316"/>
      <c r="JF183" s="316"/>
      <c r="JG183" s="316"/>
      <c r="JH183" s="316"/>
      <c r="JI183" s="316"/>
      <c r="JJ183" s="316"/>
      <c r="JK183" s="316"/>
      <c r="JL183" s="316"/>
      <c r="JM183" s="316"/>
      <c r="JN183" s="316"/>
      <c r="JO183" s="316"/>
      <c r="JP183" s="316"/>
      <c r="JQ183" s="316"/>
      <c r="JR183" s="316"/>
      <c r="JS183" s="316"/>
      <c r="JT183" s="316"/>
      <c r="JU183" s="316"/>
      <c r="JV183" s="316"/>
      <c r="JW183" s="316"/>
      <c r="JX183" s="316"/>
      <c r="JY183" s="316"/>
      <c r="JZ183" s="316"/>
      <c r="KA183" s="316"/>
      <c r="KB183" s="316"/>
      <c r="KC183" s="316"/>
      <c r="KD183" s="316"/>
      <c r="KE183" s="316"/>
      <c r="KF183" s="316"/>
      <c r="KG183" s="316"/>
      <c r="KH183" s="316"/>
      <c r="KI183" s="316"/>
      <c r="KJ183" s="316"/>
      <c r="KK183" s="316"/>
      <c r="KL183" s="316"/>
      <c r="KM183" s="316"/>
      <c r="KN183" s="316"/>
      <c r="KO183" s="316"/>
      <c r="KP183" s="316"/>
      <c r="KQ183" s="316"/>
      <c r="KR183" s="316"/>
      <c r="KS183" s="316"/>
      <c r="KT183" s="316"/>
      <c r="KU183" s="316"/>
      <c r="KV183" s="316"/>
      <c r="KW183" s="316"/>
      <c r="KX183" s="316"/>
      <c r="KY183" s="316"/>
      <c r="KZ183" s="316"/>
      <c r="LA183" s="316"/>
      <c r="LB183" s="316"/>
      <c r="LC183" s="316"/>
      <c r="LD183" s="316"/>
      <c r="LE183" s="316"/>
      <c r="LF183" s="316"/>
      <c r="LG183" s="316"/>
      <c r="LH183" s="316"/>
      <c r="LI183" s="316"/>
    </row>
    <row r="184" spans="1:321">
      <c r="A184" s="72" t="s">
        <v>94</v>
      </c>
      <c r="B184" s="72">
        <v>47</v>
      </c>
      <c r="D184" s="72">
        <v>47</v>
      </c>
      <c r="E184" s="76" t="s">
        <v>368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82">
        <v>130000</v>
      </c>
      <c r="DW184" s="282">
        <v>3436897.95</v>
      </c>
      <c r="DX184" s="282">
        <v>959016.23</v>
      </c>
      <c r="DY184" s="282">
        <v>768573.09000000008</v>
      </c>
      <c r="DZ184" s="310">
        <v>772013.71</v>
      </c>
      <c r="EA184" s="310"/>
      <c r="EB184" s="313">
        <v>2744750.61</v>
      </c>
      <c r="EC184" s="320">
        <v>290224.19</v>
      </c>
      <c r="ED184" s="313">
        <v>181226.94</v>
      </c>
      <c r="EE184" s="313">
        <v>773947.6</v>
      </c>
      <c r="EF184" s="313">
        <v>415858.03</v>
      </c>
      <c r="EG184" s="313">
        <v>8425505.6199999992</v>
      </c>
      <c r="EH184" s="316">
        <v>5000</v>
      </c>
      <c r="EI184" s="316">
        <v>25400</v>
      </c>
      <c r="EJ184" s="316">
        <v>493700</v>
      </c>
      <c r="EK184" s="316">
        <v>285897.84000000003</v>
      </c>
      <c r="EL184" s="316">
        <v>4315705.9400000004</v>
      </c>
      <c r="EM184" s="316">
        <v>1297104.97</v>
      </c>
      <c r="EN184" s="316">
        <v>826758.17</v>
      </c>
      <c r="EO184" s="316">
        <v>1509270</v>
      </c>
      <c r="EP184" s="316">
        <v>1178123.47</v>
      </c>
      <c r="EQ184" s="316">
        <v>4740919.33</v>
      </c>
      <c r="ER184" s="316">
        <v>1360299.94</v>
      </c>
      <c r="ES184" s="316">
        <v>3645650.27</v>
      </c>
      <c r="ET184" s="316">
        <v>190000</v>
      </c>
      <c r="EU184" s="316">
        <v>92000</v>
      </c>
      <c r="EV184" s="316">
        <v>2352909.08</v>
      </c>
      <c r="EW184" s="316">
        <v>460039.86</v>
      </c>
      <c r="EX184" s="316">
        <v>4042331.56</v>
      </c>
      <c r="EY184" s="316">
        <v>1980934.15</v>
      </c>
      <c r="EZ184" s="316">
        <v>1798952.01</v>
      </c>
      <c r="FA184" s="316">
        <v>249386.57</v>
      </c>
      <c r="FB184" s="316">
        <v>1509208.74</v>
      </c>
      <c r="FC184" s="316">
        <v>559184.78</v>
      </c>
      <c r="FD184" s="316">
        <v>1953551.9</v>
      </c>
      <c r="FE184" s="316">
        <v>8699001.4000000004</v>
      </c>
      <c r="FF184" s="316"/>
      <c r="FG184" s="316">
        <v>1952871.71</v>
      </c>
      <c r="FH184" s="316">
        <v>278787.49</v>
      </c>
      <c r="FI184" s="316">
        <v>1806704.1</v>
      </c>
      <c r="FJ184" s="316">
        <v>1407800</v>
      </c>
      <c r="FK184" s="316">
        <v>1291723.94</v>
      </c>
      <c r="FL184" s="368">
        <v>6488928.9000000004</v>
      </c>
      <c r="FM184" s="316">
        <v>433973.31</v>
      </c>
      <c r="FN184" s="316">
        <v>745665.27</v>
      </c>
      <c r="FO184" s="316">
        <v>424125.36</v>
      </c>
      <c r="FP184" s="316">
        <v>5226150</v>
      </c>
      <c r="FQ184" s="316">
        <v>4239725.51</v>
      </c>
      <c r="FR184" s="316">
        <v>1941194</v>
      </c>
      <c r="FS184" s="316">
        <v>720000</v>
      </c>
      <c r="FT184" s="316"/>
      <c r="FU184" s="316"/>
      <c r="FV184" s="316"/>
      <c r="FW184" s="316"/>
      <c r="FX184" s="316"/>
      <c r="FY184" s="316"/>
      <c r="FZ184" s="316"/>
      <c r="GA184" s="316"/>
      <c r="GB184" s="316"/>
      <c r="GC184" s="316"/>
      <c r="GD184" s="316"/>
      <c r="GF184" s="316"/>
      <c r="GG184" s="316"/>
      <c r="GH184" s="316"/>
      <c r="GI184" s="316"/>
      <c r="GJ184" s="316"/>
      <c r="GK184" s="316"/>
      <c r="GL184" s="316"/>
      <c r="GM184" s="316"/>
      <c r="GN184" s="316"/>
      <c r="GO184" s="316"/>
      <c r="GP184" s="316"/>
      <c r="GQ184" s="316"/>
      <c r="GR184" s="316"/>
      <c r="GS184" s="316"/>
      <c r="GT184" s="316"/>
      <c r="GU184" s="316"/>
      <c r="GV184" s="316"/>
      <c r="GW184" s="316"/>
      <c r="GX184" s="316"/>
      <c r="GY184" s="316"/>
      <c r="GZ184" s="316"/>
      <c r="HA184" s="316"/>
      <c r="HB184" s="316"/>
      <c r="HC184" s="316"/>
      <c r="HD184" s="316"/>
      <c r="HE184" s="316"/>
      <c r="HF184" s="316"/>
      <c r="HG184" s="316"/>
      <c r="HH184" s="316"/>
      <c r="HI184" s="316"/>
      <c r="HJ184" s="316"/>
      <c r="HK184" s="316"/>
      <c r="HL184" s="316"/>
      <c r="HM184" s="316"/>
      <c r="HN184" s="316"/>
      <c r="HO184" s="316"/>
      <c r="HP184" s="316"/>
      <c r="HQ184" s="316"/>
      <c r="HR184" s="316"/>
      <c r="HS184" s="316"/>
      <c r="HT184" s="316"/>
      <c r="HU184" s="316"/>
      <c r="HV184" s="316"/>
      <c r="HW184" s="316"/>
      <c r="HX184" s="316"/>
      <c r="HY184" s="316"/>
      <c r="HZ184" s="316"/>
      <c r="IA184" s="316"/>
      <c r="IB184" s="316"/>
      <c r="IC184" s="316"/>
      <c r="ID184" s="316"/>
      <c r="IE184" s="316"/>
      <c r="IF184" s="316"/>
      <c r="IG184" s="316"/>
      <c r="IH184" s="316"/>
      <c r="II184" s="316"/>
      <c r="IJ184" s="316"/>
      <c r="IK184" s="316"/>
      <c r="IL184" s="316"/>
      <c r="IM184" s="316"/>
      <c r="IN184" s="316"/>
      <c r="IO184" s="316"/>
      <c r="IP184" s="316"/>
      <c r="IQ184" s="316"/>
      <c r="IR184" s="316"/>
      <c r="IS184" s="316"/>
      <c r="IT184" s="316"/>
      <c r="IU184" s="316"/>
      <c r="IV184" s="316"/>
      <c r="IW184" s="316"/>
      <c r="IX184" s="316"/>
      <c r="IY184" s="316"/>
      <c r="IZ184" s="316"/>
      <c r="JA184" s="316"/>
      <c r="JB184" s="316"/>
      <c r="JC184" s="316"/>
      <c r="JD184" s="316"/>
      <c r="JE184" s="316"/>
      <c r="JF184" s="316"/>
      <c r="JG184" s="316"/>
      <c r="JH184" s="316"/>
      <c r="JI184" s="316"/>
      <c r="JJ184" s="316"/>
      <c r="JK184" s="316"/>
      <c r="JL184" s="316"/>
      <c r="JM184" s="316"/>
      <c r="JN184" s="316"/>
      <c r="JO184" s="316"/>
      <c r="JP184" s="316"/>
      <c r="JQ184" s="316"/>
      <c r="JR184" s="316"/>
      <c r="JS184" s="316"/>
      <c r="JT184" s="316"/>
      <c r="JU184" s="316"/>
      <c r="JV184" s="316"/>
      <c r="JW184" s="316"/>
      <c r="JX184" s="316"/>
      <c r="JY184" s="316"/>
      <c r="JZ184" s="316"/>
      <c r="KA184" s="316"/>
      <c r="KB184" s="316"/>
      <c r="KC184" s="316"/>
      <c r="KD184" s="316"/>
      <c r="KE184" s="316"/>
      <c r="KF184" s="316"/>
      <c r="KG184" s="316"/>
      <c r="KH184" s="316"/>
      <c r="KI184" s="316"/>
      <c r="KJ184" s="316"/>
      <c r="KK184" s="316"/>
      <c r="KL184" s="316"/>
      <c r="KM184" s="316"/>
      <c r="KN184" s="316"/>
      <c r="KO184" s="316"/>
      <c r="KP184" s="316"/>
      <c r="KQ184" s="316"/>
      <c r="KR184" s="316"/>
      <c r="KS184" s="316"/>
      <c r="KT184" s="316"/>
      <c r="KU184" s="316"/>
      <c r="KV184" s="316"/>
      <c r="KW184" s="316"/>
      <c r="KX184" s="316"/>
      <c r="KY184" s="316"/>
      <c r="KZ184" s="316"/>
      <c r="LA184" s="316"/>
      <c r="LB184" s="316"/>
      <c r="LC184" s="316"/>
      <c r="LD184" s="316"/>
      <c r="LE184" s="316"/>
      <c r="LF184" s="316"/>
      <c r="LG184" s="316"/>
      <c r="LH184" s="316"/>
      <c r="LI184" s="316"/>
    </row>
    <row r="185" spans="1:321">
      <c r="A185" s="72" t="s">
        <v>94</v>
      </c>
      <c r="B185" s="72" t="s">
        <v>94</v>
      </c>
      <c r="C185" s="72">
        <v>471</v>
      </c>
      <c r="D185" s="72">
        <v>4710</v>
      </c>
      <c r="E185" s="76" t="s">
        <v>370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82">
        <v>130000</v>
      </c>
      <c r="DW185" s="282">
        <v>3436897.95</v>
      </c>
      <c r="DX185" s="282">
        <v>959016.23</v>
      </c>
      <c r="DY185" s="282">
        <v>768573.09000000008</v>
      </c>
      <c r="DZ185" s="310">
        <v>772013.71</v>
      </c>
      <c r="EB185" s="313">
        <v>2744750.61</v>
      </c>
      <c r="EC185" s="313"/>
      <c r="ED185" s="313"/>
      <c r="EE185" s="313"/>
      <c r="EF185" s="313"/>
      <c r="EG185" s="313"/>
      <c r="EH185" s="316">
        <v>5000</v>
      </c>
      <c r="EI185" s="316">
        <v>25400</v>
      </c>
      <c r="EJ185" s="316"/>
      <c r="EK185" s="316"/>
      <c r="EL185" s="316"/>
      <c r="EM185" s="316"/>
      <c r="EN185" s="316"/>
      <c r="EO185" s="316"/>
      <c r="EP185" s="316"/>
      <c r="EQ185" s="316"/>
      <c r="ER185" s="316"/>
      <c r="ES185" s="316"/>
      <c r="ET185" s="316"/>
      <c r="EU185" s="316"/>
      <c r="EV185" s="316"/>
      <c r="EW185" s="316"/>
      <c r="EX185" s="316"/>
      <c r="EY185" s="316"/>
      <c r="EZ185" s="316"/>
      <c r="FA185" s="316"/>
      <c r="FB185" s="316"/>
      <c r="FC185" s="316"/>
      <c r="FD185" s="316"/>
      <c r="FE185" s="316"/>
      <c r="FF185" s="316"/>
      <c r="FG185" s="316"/>
      <c r="FH185" s="316"/>
      <c r="FI185" s="316"/>
      <c r="FJ185" s="316"/>
      <c r="FK185" s="316"/>
      <c r="FL185" s="316"/>
      <c r="FM185" s="316"/>
      <c r="FN185" s="316"/>
      <c r="FO185" s="316"/>
      <c r="FP185" s="316"/>
      <c r="FQ185" s="316"/>
      <c r="FR185" s="316"/>
      <c r="FS185" s="316"/>
      <c r="FT185" s="316"/>
      <c r="FU185" s="316"/>
      <c r="FV185" s="316"/>
      <c r="FW185" s="316"/>
      <c r="FX185" s="316"/>
      <c r="FY185" s="316"/>
      <c r="FZ185" s="316"/>
      <c r="GA185" s="316"/>
      <c r="GB185" s="316"/>
      <c r="GC185" s="316"/>
      <c r="GD185" s="316"/>
      <c r="GF185" s="316"/>
      <c r="GG185" s="316"/>
      <c r="GH185" s="316"/>
      <c r="GI185" s="316"/>
      <c r="GJ185" s="316"/>
      <c r="GK185" s="316"/>
      <c r="GL185" s="316"/>
      <c r="GM185" s="316"/>
      <c r="GN185" s="316"/>
      <c r="GO185" s="316"/>
      <c r="GP185" s="316"/>
      <c r="GQ185" s="316"/>
      <c r="GR185" s="316"/>
      <c r="GS185" s="316"/>
      <c r="GT185" s="316"/>
      <c r="GU185" s="316"/>
      <c r="GV185" s="316"/>
      <c r="GW185" s="316"/>
      <c r="GX185" s="316"/>
      <c r="GY185" s="316"/>
      <c r="GZ185" s="316"/>
      <c r="HA185" s="316"/>
      <c r="HB185" s="316"/>
      <c r="HC185" s="316"/>
      <c r="HD185" s="316"/>
      <c r="HE185" s="316"/>
      <c r="HF185" s="316"/>
      <c r="HG185" s="316"/>
      <c r="HH185" s="316"/>
      <c r="HI185" s="316"/>
      <c r="HJ185" s="316"/>
      <c r="HK185" s="316"/>
      <c r="HL185" s="316"/>
      <c r="HM185" s="316"/>
      <c r="HN185" s="316"/>
      <c r="HO185" s="316"/>
      <c r="HP185" s="316"/>
      <c r="HQ185" s="316"/>
      <c r="HR185" s="316"/>
      <c r="HS185" s="316"/>
      <c r="HT185" s="316"/>
      <c r="HU185" s="316"/>
      <c r="HV185" s="316"/>
      <c r="HW185" s="316"/>
      <c r="HX185" s="316"/>
      <c r="HY185" s="316"/>
      <c r="HZ185" s="316"/>
      <c r="IA185" s="316"/>
      <c r="IB185" s="316"/>
      <c r="IC185" s="316"/>
      <c r="ID185" s="316"/>
      <c r="IE185" s="316"/>
      <c r="IF185" s="316"/>
      <c r="IG185" s="316"/>
      <c r="IH185" s="316"/>
      <c r="II185" s="316"/>
      <c r="IJ185" s="316"/>
      <c r="IK185" s="316"/>
      <c r="IL185" s="316"/>
      <c r="IM185" s="316"/>
      <c r="IN185" s="316"/>
      <c r="IO185" s="316"/>
      <c r="IP185" s="316"/>
      <c r="IQ185" s="316"/>
      <c r="IR185" s="316"/>
      <c r="IS185" s="316"/>
      <c r="IT185" s="316"/>
      <c r="IU185" s="316"/>
      <c r="IV185" s="316"/>
      <c r="IW185" s="316"/>
      <c r="IX185" s="316"/>
      <c r="IY185" s="316"/>
      <c r="IZ185" s="316"/>
      <c r="JA185" s="316"/>
      <c r="JB185" s="316"/>
      <c r="JC185" s="316"/>
      <c r="JD185" s="316"/>
      <c r="JE185" s="316"/>
      <c r="JF185" s="316"/>
      <c r="JG185" s="316"/>
      <c r="JH185" s="316"/>
      <c r="JI185" s="316"/>
      <c r="JJ185" s="316"/>
      <c r="JK185" s="316"/>
      <c r="JL185" s="316"/>
      <c r="JM185" s="316"/>
      <c r="JN185" s="316"/>
      <c r="JO185" s="316"/>
      <c r="JP185" s="316"/>
      <c r="JQ185" s="316"/>
      <c r="JR185" s="316"/>
      <c r="JS185" s="316"/>
      <c r="JT185" s="316"/>
      <c r="JU185" s="316"/>
      <c r="JV185" s="316"/>
      <c r="JW185" s="316"/>
      <c r="JX185" s="316"/>
      <c r="JY185" s="316"/>
      <c r="JZ185" s="316"/>
      <c r="KA185" s="316"/>
      <c r="KB185" s="316"/>
      <c r="KC185" s="316"/>
      <c r="KD185" s="316"/>
      <c r="KE185" s="316"/>
      <c r="KF185" s="316"/>
      <c r="KG185" s="316"/>
      <c r="KH185" s="316"/>
      <c r="KI185" s="316"/>
      <c r="KJ185" s="316"/>
      <c r="KK185" s="316"/>
      <c r="KL185" s="316"/>
      <c r="KM185" s="316"/>
      <c r="KN185" s="316"/>
      <c r="KO185" s="316"/>
      <c r="KP185" s="316"/>
      <c r="KQ185" s="316"/>
      <c r="KR185" s="316"/>
      <c r="KS185" s="316"/>
      <c r="KT185" s="316"/>
      <c r="KU185" s="316"/>
      <c r="KV185" s="316"/>
      <c r="KW185" s="316"/>
      <c r="KX185" s="316"/>
      <c r="KY185" s="316"/>
      <c r="KZ185" s="316"/>
      <c r="LA185" s="316"/>
      <c r="LB185" s="316"/>
      <c r="LC185" s="316"/>
      <c r="LD185" s="316"/>
      <c r="LE185" s="316"/>
      <c r="LF185" s="316"/>
      <c r="LG185" s="316"/>
      <c r="LH185" s="316"/>
      <c r="LI185" s="316"/>
    </row>
    <row r="186" spans="1:321">
      <c r="C186" s="72">
        <v>472</v>
      </c>
      <c r="D186" s="72">
        <v>4720</v>
      </c>
      <c r="E186" s="76" t="s">
        <v>372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82">
        <v>0</v>
      </c>
      <c r="DW186" s="282">
        <v>0</v>
      </c>
      <c r="DX186" s="282">
        <v>0</v>
      </c>
      <c r="DY186" s="282">
        <v>0</v>
      </c>
      <c r="DZ186" s="310"/>
      <c r="EB186" s="313"/>
      <c r="EC186" s="313"/>
      <c r="ED186" s="313"/>
      <c r="EE186" s="313"/>
      <c r="EF186" s="313"/>
      <c r="EG186" s="313"/>
      <c r="EH186" s="316"/>
      <c r="EI186" s="316"/>
      <c r="EJ186" s="316"/>
      <c r="EK186" s="316"/>
      <c r="EL186" s="316"/>
      <c r="EM186" s="316"/>
      <c r="EN186" s="316"/>
      <c r="EO186" s="316"/>
      <c r="EP186" s="316"/>
      <c r="EQ186" s="316"/>
      <c r="ER186" s="316"/>
      <c r="ES186" s="316"/>
      <c r="ET186" s="316"/>
      <c r="EU186" s="316"/>
      <c r="EV186" s="316"/>
      <c r="EW186" s="316"/>
      <c r="EX186" s="316"/>
      <c r="EY186" s="357"/>
      <c r="EZ186" s="316"/>
      <c r="FA186" s="316"/>
      <c r="FB186" s="316"/>
      <c r="FC186" s="316"/>
      <c r="FD186" s="316"/>
      <c r="FE186" s="316"/>
      <c r="FF186" s="316"/>
      <c r="FG186" s="316"/>
      <c r="FH186" s="316"/>
      <c r="FI186" s="316"/>
      <c r="FJ186" s="316"/>
      <c r="FK186" s="316"/>
      <c r="FL186" s="316"/>
      <c r="FM186" s="316"/>
      <c r="FN186" s="316"/>
      <c r="FO186" s="316"/>
      <c r="FP186" s="316"/>
      <c r="FQ186" s="316"/>
      <c r="FR186" s="316"/>
      <c r="FS186" s="316"/>
      <c r="FT186" s="316"/>
      <c r="FU186" s="316"/>
      <c r="FV186" s="316"/>
      <c r="FW186" s="316"/>
      <c r="FX186" s="316"/>
      <c r="FY186" s="316"/>
      <c r="FZ186" s="316"/>
      <c r="GA186" s="316"/>
      <c r="GB186" s="316"/>
      <c r="GC186" s="316"/>
      <c r="GD186" s="316"/>
      <c r="GF186" s="316"/>
      <c r="GG186" s="316"/>
      <c r="GH186" s="316"/>
      <c r="GI186" s="316"/>
      <c r="GJ186" s="316"/>
      <c r="GK186" s="316"/>
      <c r="GL186" s="316"/>
      <c r="GM186" s="316"/>
      <c r="GN186" s="316"/>
      <c r="GO186" s="316"/>
      <c r="GP186" s="316"/>
      <c r="GQ186" s="316"/>
      <c r="GR186" s="316"/>
      <c r="GS186" s="316"/>
      <c r="GT186" s="316"/>
      <c r="GU186" s="316"/>
      <c r="GV186" s="316"/>
      <c r="GW186" s="316"/>
      <c r="GX186" s="316"/>
      <c r="GY186" s="316"/>
      <c r="GZ186" s="316"/>
      <c r="HA186" s="316"/>
      <c r="HB186" s="316"/>
      <c r="HC186" s="316"/>
      <c r="HD186" s="316"/>
      <c r="HE186" s="316"/>
      <c r="HF186" s="316"/>
      <c r="HG186" s="316"/>
      <c r="HH186" s="316"/>
      <c r="HI186" s="316"/>
      <c r="HJ186" s="316"/>
      <c r="HK186" s="316"/>
      <c r="HL186" s="316"/>
      <c r="HM186" s="316"/>
      <c r="HN186" s="316"/>
      <c r="HO186" s="316"/>
      <c r="HP186" s="316"/>
      <c r="HQ186" s="316"/>
      <c r="HR186" s="316"/>
      <c r="HS186" s="316"/>
      <c r="HT186" s="316"/>
      <c r="HU186" s="316"/>
      <c r="HV186" s="316"/>
      <c r="HW186" s="316"/>
      <c r="HX186" s="316"/>
      <c r="HY186" s="316"/>
      <c r="HZ186" s="316"/>
      <c r="IA186" s="316"/>
      <c r="IB186" s="316"/>
      <c r="IC186" s="316"/>
      <c r="ID186" s="316"/>
      <c r="IE186" s="316"/>
      <c r="IF186" s="316"/>
      <c r="IG186" s="316"/>
      <c r="IH186" s="316"/>
      <c r="II186" s="316"/>
      <c r="IJ186" s="316"/>
      <c r="IK186" s="316"/>
      <c r="IL186" s="316"/>
      <c r="IM186" s="316"/>
      <c r="IN186" s="316"/>
      <c r="IO186" s="316"/>
      <c r="IP186" s="316"/>
      <c r="IQ186" s="316"/>
      <c r="IR186" s="316"/>
      <c r="IS186" s="316"/>
      <c r="IT186" s="316"/>
      <c r="IU186" s="316"/>
      <c r="IV186" s="316"/>
      <c r="IW186" s="316"/>
      <c r="IX186" s="316"/>
      <c r="IY186" s="316"/>
      <c r="IZ186" s="316"/>
      <c r="JA186" s="316"/>
      <c r="JB186" s="316"/>
      <c r="JC186" s="316"/>
      <c r="JD186" s="316"/>
      <c r="JE186" s="316"/>
      <c r="JF186" s="316"/>
      <c r="JG186" s="316"/>
      <c r="JH186" s="316"/>
      <c r="JI186" s="316"/>
      <c r="JJ186" s="316"/>
      <c r="JK186" s="316"/>
      <c r="JL186" s="316"/>
      <c r="JM186" s="316"/>
      <c r="JN186" s="316"/>
      <c r="JO186" s="316"/>
      <c r="JP186" s="316"/>
      <c r="JQ186" s="316"/>
      <c r="JR186" s="316"/>
      <c r="JS186" s="316"/>
      <c r="JT186" s="316"/>
      <c r="JU186" s="316"/>
      <c r="JV186" s="316"/>
      <c r="JW186" s="316"/>
      <c r="JX186" s="316"/>
      <c r="JY186" s="316"/>
      <c r="JZ186" s="316"/>
      <c r="KA186" s="316"/>
      <c r="KB186" s="316"/>
      <c r="KC186" s="316"/>
      <c r="KD186" s="316"/>
      <c r="KE186" s="316"/>
      <c r="KF186" s="316"/>
      <c r="KG186" s="316"/>
      <c r="KH186" s="316"/>
      <c r="KI186" s="316"/>
      <c r="KJ186" s="316"/>
      <c r="KK186" s="316"/>
      <c r="KL186" s="316"/>
      <c r="KM186" s="316"/>
      <c r="KN186" s="316"/>
      <c r="KO186" s="316"/>
      <c r="KP186" s="316"/>
      <c r="KQ186" s="316"/>
      <c r="KR186" s="316"/>
      <c r="KS186" s="316"/>
      <c r="KT186" s="316"/>
      <c r="KU186" s="316"/>
      <c r="KV186" s="316"/>
      <c r="KW186" s="316"/>
      <c r="KX186" s="316"/>
      <c r="KY186" s="316"/>
      <c r="KZ186" s="316"/>
      <c r="LA186" s="316"/>
      <c r="LB186" s="316"/>
      <c r="LC186" s="316"/>
      <c r="LD186" s="316"/>
      <c r="LE186" s="316"/>
      <c r="LF186" s="316"/>
      <c r="LG186" s="316"/>
      <c r="LH186" s="316"/>
      <c r="LI186" s="316"/>
    </row>
    <row r="187" spans="1:321">
      <c r="C187" s="72">
        <v>473</v>
      </c>
      <c r="D187" s="72">
        <v>4730</v>
      </c>
      <c r="E187" s="76" t="s">
        <v>374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82">
        <v>0</v>
      </c>
      <c r="DW187" s="282">
        <v>0</v>
      </c>
      <c r="DX187" s="282">
        <v>0</v>
      </c>
      <c r="DY187" s="282">
        <v>0</v>
      </c>
      <c r="DZ187" s="310"/>
      <c r="EC187" s="313"/>
      <c r="ED187" s="313"/>
      <c r="EE187" s="313"/>
      <c r="EF187" s="313"/>
      <c r="EG187" s="313"/>
      <c r="EH187" s="316"/>
      <c r="EI187" s="316"/>
      <c r="EJ187" s="316"/>
      <c r="EK187" s="316"/>
      <c r="EL187" s="316"/>
      <c r="EM187" s="316"/>
      <c r="EN187" s="316"/>
      <c r="EO187" s="316"/>
      <c r="EP187" s="316"/>
      <c r="EQ187" s="316"/>
      <c r="ER187" s="316"/>
      <c r="ES187" s="316"/>
      <c r="ET187" s="316"/>
      <c r="EU187" s="316"/>
      <c r="EV187" s="316"/>
      <c r="EW187" s="316"/>
      <c r="EX187" s="316"/>
      <c r="EY187" s="316"/>
      <c r="EZ187" s="316"/>
      <c r="FA187" s="316"/>
      <c r="FB187" s="316"/>
      <c r="FC187" s="316"/>
      <c r="FD187" s="316"/>
      <c r="FE187" s="316"/>
      <c r="FF187" s="316"/>
      <c r="FG187" s="316"/>
      <c r="FH187" s="316"/>
      <c r="FI187" s="316"/>
      <c r="FJ187" s="316"/>
      <c r="FK187" s="316"/>
      <c r="FL187" s="316"/>
      <c r="FM187" s="316"/>
      <c r="FN187" s="316"/>
      <c r="FO187" s="316"/>
      <c r="FP187" s="316"/>
      <c r="FQ187" s="316"/>
      <c r="FR187" s="316"/>
      <c r="FS187" s="316"/>
      <c r="FT187" s="316"/>
      <c r="FU187" s="316"/>
      <c r="FV187" s="316"/>
      <c r="FW187" s="316"/>
      <c r="FX187" s="316"/>
      <c r="FY187" s="316"/>
      <c r="FZ187" s="316"/>
      <c r="GA187" s="316"/>
      <c r="GB187" s="316"/>
      <c r="GC187" s="316"/>
      <c r="GD187" s="316"/>
      <c r="GF187" s="316"/>
      <c r="GG187" s="316"/>
      <c r="GH187" s="316"/>
      <c r="GI187" s="316"/>
      <c r="GJ187" s="316"/>
      <c r="GK187" s="316"/>
      <c r="GL187" s="316"/>
      <c r="GM187" s="316"/>
      <c r="GN187" s="316"/>
      <c r="GO187" s="316"/>
      <c r="GP187" s="316"/>
      <c r="GQ187" s="316"/>
      <c r="GR187" s="316"/>
      <c r="GS187" s="316"/>
      <c r="GT187" s="316"/>
      <c r="GU187" s="316"/>
      <c r="GV187" s="316"/>
      <c r="GW187" s="316"/>
      <c r="GX187" s="316"/>
      <c r="GY187" s="316"/>
      <c r="GZ187" s="316"/>
      <c r="HA187" s="316"/>
      <c r="HB187" s="316"/>
      <c r="HC187" s="316"/>
      <c r="HD187" s="316"/>
      <c r="HE187" s="316"/>
      <c r="HF187" s="316"/>
      <c r="HG187" s="316"/>
      <c r="HH187" s="316"/>
      <c r="HI187" s="316"/>
      <c r="HJ187" s="316"/>
      <c r="HK187" s="316"/>
      <c r="HL187" s="316"/>
      <c r="HM187" s="316"/>
      <c r="HN187" s="316"/>
      <c r="HO187" s="316"/>
      <c r="HP187" s="316"/>
      <c r="HQ187" s="316"/>
      <c r="HR187" s="316"/>
      <c r="HS187" s="316"/>
      <c r="HT187" s="316"/>
      <c r="HU187" s="316"/>
      <c r="HV187" s="316"/>
      <c r="HW187" s="316"/>
      <c r="HX187" s="316"/>
      <c r="HY187" s="316"/>
      <c r="HZ187" s="316"/>
      <c r="IA187" s="316"/>
      <c r="IB187" s="316"/>
      <c r="IC187" s="316"/>
      <c r="ID187" s="316"/>
      <c r="IE187" s="316"/>
      <c r="IF187" s="316"/>
      <c r="IG187" s="316"/>
      <c r="IH187" s="316"/>
      <c r="II187" s="316"/>
      <c r="IJ187" s="316"/>
      <c r="IK187" s="316"/>
      <c r="IL187" s="316"/>
      <c r="IM187" s="316"/>
      <c r="IN187" s="316"/>
      <c r="IO187" s="316"/>
      <c r="IP187" s="316"/>
      <c r="IQ187" s="316"/>
      <c r="IR187" s="316"/>
      <c r="IS187" s="316"/>
      <c r="IT187" s="316"/>
      <c r="IU187" s="316"/>
      <c r="IV187" s="316"/>
      <c r="IW187" s="316"/>
      <c r="IX187" s="316"/>
      <c r="IY187" s="316"/>
      <c r="IZ187" s="316"/>
      <c r="JA187" s="316"/>
      <c r="JB187" s="316"/>
      <c r="JC187" s="316"/>
      <c r="JD187" s="316"/>
      <c r="JE187" s="316"/>
      <c r="JF187" s="316"/>
      <c r="JG187" s="316"/>
      <c r="JH187" s="316"/>
      <c r="JI187" s="316"/>
      <c r="JJ187" s="316"/>
      <c r="JK187" s="316"/>
      <c r="JL187" s="316"/>
      <c r="JM187" s="316"/>
      <c r="JN187" s="316"/>
      <c r="JO187" s="316"/>
      <c r="JP187" s="316"/>
      <c r="JQ187" s="316"/>
      <c r="JR187" s="316"/>
      <c r="JS187" s="316"/>
      <c r="JT187" s="316"/>
      <c r="JU187" s="316"/>
      <c r="JV187" s="316"/>
      <c r="JW187" s="316"/>
      <c r="JX187" s="316"/>
      <c r="JY187" s="316"/>
      <c r="JZ187" s="316"/>
      <c r="KA187" s="316"/>
      <c r="KB187" s="316"/>
      <c r="KC187" s="316"/>
      <c r="KD187" s="316"/>
      <c r="KE187" s="316"/>
      <c r="KF187" s="316"/>
      <c r="KG187" s="316"/>
      <c r="KH187" s="316"/>
      <c r="KI187" s="316"/>
      <c r="KJ187" s="316"/>
      <c r="KK187" s="316"/>
      <c r="KL187" s="316"/>
      <c r="KM187" s="316"/>
      <c r="KN187" s="316"/>
      <c r="KO187" s="316"/>
      <c r="KP187" s="316"/>
      <c r="KQ187" s="316"/>
      <c r="KR187" s="316"/>
      <c r="KS187" s="316"/>
      <c r="KT187" s="316"/>
      <c r="KU187" s="316"/>
      <c r="KV187" s="316"/>
      <c r="KW187" s="316"/>
      <c r="KX187" s="316"/>
      <c r="KY187" s="316"/>
      <c r="KZ187" s="316"/>
      <c r="LA187" s="316"/>
      <c r="LB187" s="316"/>
      <c r="LC187" s="316"/>
      <c r="LD187" s="316"/>
      <c r="LE187" s="316"/>
      <c r="LF187" s="316"/>
      <c r="LG187" s="316"/>
      <c r="LH187" s="316"/>
      <c r="LI187" s="316"/>
    </row>
    <row r="188" spans="1:321">
      <c r="D188" s="72">
        <v>1005</v>
      </c>
      <c r="E188" s="76" t="s">
        <v>687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309"/>
      <c r="EC188" s="313"/>
      <c r="ED188" s="313"/>
      <c r="EE188" s="313"/>
      <c r="EF188" s="313"/>
      <c r="EG188" s="313">
        <v>-12686256.23</v>
      </c>
      <c r="EH188" s="316"/>
      <c r="EI188" s="316"/>
      <c r="EJ188" s="316"/>
      <c r="EK188" s="316"/>
      <c r="EL188" s="316"/>
      <c r="EM188" s="316"/>
      <c r="EN188" s="316"/>
      <c r="EO188" s="316"/>
      <c r="EP188" s="316"/>
      <c r="EQ188" s="316"/>
      <c r="ER188" s="316"/>
      <c r="ES188" s="313">
        <v>13993228.51</v>
      </c>
      <c r="ET188" s="316"/>
      <c r="EU188" s="316"/>
      <c r="EV188" s="316"/>
      <c r="EW188" s="316"/>
      <c r="EX188" s="316"/>
      <c r="EY188" s="351"/>
      <c r="EZ188" s="316"/>
      <c r="FA188" s="316"/>
      <c r="FB188" s="316"/>
      <c r="FC188" s="316"/>
      <c r="FD188" s="316"/>
      <c r="FE188" s="369">
        <v>28097590.27</v>
      </c>
      <c r="FF188" s="316"/>
      <c r="FG188" s="316"/>
      <c r="FH188" s="316"/>
      <c r="FI188" s="316"/>
      <c r="FJ188" s="316"/>
      <c r="FK188" s="316"/>
      <c r="FL188" s="316"/>
      <c r="FM188" s="316"/>
      <c r="FN188" s="316"/>
      <c r="FO188" s="316"/>
      <c r="FP188" s="316"/>
      <c r="FQ188" s="316"/>
      <c r="FR188" s="316"/>
      <c r="FS188" s="316"/>
      <c r="FT188" s="316"/>
      <c r="FU188" s="316"/>
      <c r="FV188" s="316"/>
      <c r="FW188" s="316"/>
      <c r="FX188" s="316"/>
      <c r="FY188" s="316"/>
      <c r="FZ188" s="316"/>
      <c r="GA188" s="316"/>
      <c r="GB188" s="316"/>
      <c r="GC188" s="316"/>
      <c r="GD188" s="316"/>
      <c r="GF188" s="316"/>
      <c r="GG188" s="316"/>
      <c r="GH188" s="316"/>
      <c r="GI188" s="316"/>
      <c r="GJ188" s="316"/>
      <c r="GK188" s="316"/>
      <c r="GL188" s="316"/>
      <c r="GM188" s="316"/>
      <c r="GN188" s="316"/>
      <c r="GO188" s="316"/>
      <c r="GP188" s="316"/>
      <c r="GQ188" s="316"/>
      <c r="GR188" s="316"/>
      <c r="GS188" s="316"/>
      <c r="GT188" s="316"/>
      <c r="GU188" s="316"/>
      <c r="GV188" s="316"/>
      <c r="GW188" s="316"/>
      <c r="GX188" s="316"/>
      <c r="GY188" s="316"/>
      <c r="GZ188" s="316"/>
      <c r="HA188" s="316"/>
      <c r="HB188" s="316"/>
      <c r="HC188" s="316"/>
      <c r="HD188" s="316"/>
      <c r="HE188" s="316"/>
      <c r="HF188" s="316"/>
      <c r="HG188" s="316"/>
      <c r="HH188" s="316"/>
      <c r="HI188" s="316"/>
      <c r="HJ188" s="316"/>
      <c r="HK188" s="316"/>
      <c r="HL188" s="316"/>
      <c r="HM188" s="316"/>
      <c r="HN188" s="316"/>
      <c r="HO188" s="316"/>
      <c r="HP188" s="316"/>
      <c r="HQ188" s="316"/>
      <c r="HR188" s="316"/>
      <c r="HS188" s="316"/>
      <c r="HT188" s="316"/>
      <c r="HU188" s="316"/>
      <c r="HV188" s="316"/>
      <c r="HW188" s="316"/>
      <c r="HX188" s="316"/>
      <c r="HY188" s="316"/>
      <c r="HZ188" s="316"/>
      <c r="IA188" s="316"/>
      <c r="IB188" s="316"/>
      <c r="IC188" s="316"/>
      <c r="ID188" s="316"/>
      <c r="IE188" s="316"/>
      <c r="IF188" s="316"/>
      <c r="IG188" s="316"/>
      <c r="IH188" s="316"/>
      <c r="II188" s="316"/>
      <c r="IJ188" s="316"/>
      <c r="IK188" s="316"/>
      <c r="IL188" s="316"/>
      <c r="IM188" s="316"/>
      <c r="IN188" s="316"/>
      <c r="IO188" s="316"/>
      <c r="IP188" s="316"/>
      <c r="IQ188" s="316"/>
      <c r="IR188" s="316"/>
      <c r="IS188" s="316"/>
      <c r="IT188" s="316"/>
      <c r="IU188" s="316"/>
      <c r="IV188" s="316"/>
      <c r="IW188" s="316"/>
      <c r="IX188" s="316"/>
      <c r="IY188" s="316"/>
      <c r="IZ188" s="316"/>
      <c r="JA188" s="316"/>
      <c r="JB188" s="316"/>
      <c r="JC188" s="316"/>
      <c r="JD188" s="316"/>
      <c r="JE188" s="316"/>
      <c r="JF188" s="316"/>
      <c r="JG188" s="316"/>
      <c r="JH188" s="316"/>
      <c r="JI188" s="316"/>
      <c r="JJ188" s="316"/>
      <c r="JK188" s="316"/>
      <c r="JL188" s="316"/>
      <c r="JM188" s="316"/>
      <c r="JN188" s="316"/>
      <c r="JO188" s="316"/>
      <c r="JP188" s="316"/>
      <c r="JQ188" s="316"/>
      <c r="JR188" s="316"/>
      <c r="JS188" s="316"/>
      <c r="JT188" s="316"/>
      <c r="JU188" s="316"/>
      <c r="JV188" s="316"/>
      <c r="JW188" s="316"/>
      <c r="JX188" s="316"/>
      <c r="JY188" s="316"/>
      <c r="JZ188" s="316"/>
      <c r="KA188" s="316"/>
      <c r="KB188" s="316"/>
      <c r="KC188" s="316"/>
      <c r="KD188" s="316"/>
      <c r="KE188" s="316"/>
      <c r="KF188" s="316"/>
      <c r="KG188" s="316"/>
      <c r="KH188" s="316"/>
      <c r="KI188" s="316"/>
      <c r="KJ188" s="316"/>
      <c r="KK188" s="316"/>
      <c r="KL188" s="316"/>
      <c r="KM188" s="316"/>
      <c r="KN188" s="316"/>
      <c r="KO188" s="316"/>
      <c r="KP188" s="316"/>
      <c r="KQ188" s="316"/>
      <c r="KR188" s="316"/>
      <c r="KS188" s="316"/>
      <c r="KT188" s="316"/>
      <c r="KU188" s="316"/>
      <c r="KV188" s="316"/>
      <c r="KW188" s="316"/>
      <c r="KX188" s="316"/>
      <c r="KY188" s="316"/>
      <c r="KZ188" s="316"/>
      <c r="LA188" s="316"/>
      <c r="LB188" s="316"/>
      <c r="LC188" s="316"/>
      <c r="LD188" s="316"/>
      <c r="LE188" s="316"/>
      <c r="LF188" s="316"/>
      <c r="LG188" s="316"/>
      <c r="LH188" s="316"/>
      <c r="LI188" s="316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313"/>
      <c r="ED189" s="313"/>
      <c r="EE189" s="313"/>
      <c r="EF189" s="313"/>
      <c r="EG189" s="313"/>
      <c r="EH189" s="316"/>
      <c r="EI189" s="316"/>
      <c r="EJ189" s="316"/>
      <c r="EK189" s="316"/>
      <c r="EL189" s="316"/>
      <c r="EM189" s="316"/>
      <c r="EN189" s="316"/>
      <c r="EO189" s="316"/>
      <c r="EP189" s="316"/>
      <c r="EQ189" s="316"/>
      <c r="ER189" s="316"/>
      <c r="ES189" s="316"/>
      <c r="ET189" s="316"/>
      <c r="EU189" s="316"/>
      <c r="EV189" s="316"/>
      <c r="EW189" s="316"/>
      <c r="EX189" s="316"/>
      <c r="EY189" s="316"/>
      <c r="EZ189" s="316"/>
      <c r="FA189" s="316"/>
      <c r="FB189" s="316"/>
      <c r="FC189" s="316"/>
      <c r="FD189" s="316"/>
      <c r="FE189" s="316"/>
      <c r="FF189" s="316"/>
      <c r="FG189" s="316"/>
      <c r="FH189" s="316"/>
      <c r="FI189" s="316"/>
      <c r="FJ189" s="316"/>
      <c r="FK189" s="316"/>
      <c r="FL189" s="316"/>
      <c r="FM189" s="316"/>
      <c r="FN189" s="316"/>
      <c r="FO189" s="316"/>
      <c r="FP189" s="316"/>
      <c r="FQ189" s="316"/>
      <c r="FR189" s="316"/>
      <c r="FS189" s="316"/>
      <c r="FT189" s="316"/>
      <c r="FU189" s="316"/>
      <c r="FV189" s="316"/>
      <c r="FW189" s="316"/>
      <c r="FX189" s="316"/>
      <c r="FY189" s="316"/>
      <c r="FZ189" s="316"/>
      <c r="GA189" s="316"/>
      <c r="GB189" s="316"/>
      <c r="GC189" s="316"/>
      <c r="GD189" s="316"/>
      <c r="GF189" s="316"/>
      <c r="GG189" s="316"/>
      <c r="GH189" s="316"/>
      <c r="GI189" s="316"/>
      <c r="GJ189" s="316"/>
      <c r="GK189" s="316"/>
      <c r="GL189" s="316"/>
      <c r="GM189" s="316"/>
      <c r="GN189" s="316"/>
      <c r="GO189" s="316"/>
      <c r="GP189" s="316"/>
      <c r="GQ189" s="316"/>
      <c r="GR189" s="316"/>
      <c r="GS189" s="316"/>
      <c r="GT189" s="316"/>
      <c r="GU189" s="316"/>
      <c r="GV189" s="316"/>
      <c r="GW189" s="316"/>
      <c r="GX189" s="316"/>
      <c r="GY189" s="316"/>
      <c r="GZ189" s="316"/>
      <c r="HA189" s="316"/>
      <c r="HB189" s="316"/>
      <c r="HC189" s="316"/>
      <c r="HD189" s="316"/>
      <c r="HE189" s="316"/>
      <c r="HF189" s="316"/>
      <c r="HG189" s="316"/>
      <c r="HH189" s="316"/>
      <c r="HI189" s="316"/>
      <c r="HJ189" s="316"/>
      <c r="HK189" s="316"/>
      <c r="HL189" s="316"/>
      <c r="HM189" s="316"/>
      <c r="HN189" s="316"/>
      <c r="HO189" s="316"/>
      <c r="HP189" s="316"/>
      <c r="HQ189" s="316"/>
      <c r="HR189" s="316"/>
      <c r="HS189" s="316"/>
      <c r="HT189" s="316"/>
      <c r="HU189" s="316"/>
      <c r="HV189" s="316"/>
      <c r="HW189" s="316"/>
      <c r="HX189" s="316"/>
      <c r="HY189" s="316"/>
      <c r="HZ189" s="316"/>
      <c r="IA189" s="316"/>
      <c r="IB189" s="316"/>
      <c r="IC189" s="316"/>
      <c r="ID189" s="316"/>
      <c r="IE189" s="316"/>
      <c r="IF189" s="316"/>
      <c r="IG189" s="316"/>
      <c r="IH189" s="316"/>
      <c r="II189" s="316"/>
      <c r="IJ189" s="316"/>
      <c r="IK189" s="316"/>
      <c r="IL189" s="316"/>
      <c r="IM189" s="316"/>
      <c r="IN189" s="316"/>
      <c r="IO189" s="316"/>
      <c r="IP189" s="316"/>
      <c r="IQ189" s="316"/>
      <c r="IR189" s="316"/>
      <c r="IS189" s="316"/>
      <c r="IT189" s="316"/>
      <c r="IU189" s="316"/>
      <c r="IV189" s="316"/>
      <c r="IW189" s="316"/>
      <c r="IX189" s="316"/>
      <c r="IY189" s="316"/>
      <c r="IZ189" s="316"/>
      <c r="JA189" s="316"/>
      <c r="JB189" s="316"/>
      <c r="JC189" s="316"/>
      <c r="JD189" s="316"/>
      <c r="JE189" s="316"/>
      <c r="JF189" s="316"/>
      <c r="JG189" s="316"/>
      <c r="JH189" s="316"/>
      <c r="JI189" s="316"/>
      <c r="JJ189" s="316"/>
      <c r="JK189" s="316"/>
      <c r="JL189" s="316"/>
      <c r="JM189" s="316"/>
      <c r="JN189" s="316"/>
      <c r="JO189" s="316"/>
      <c r="JP189" s="316"/>
      <c r="JQ189" s="316"/>
      <c r="JR189" s="316"/>
      <c r="JS189" s="316"/>
      <c r="JT189" s="316"/>
      <c r="JU189" s="316"/>
      <c r="JV189" s="316"/>
      <c r="JW189" s="316"/>
      <c r="JX189" s="316"/>
      <c r="JY189" s="316"/>
      <c r="JZ189" s="316"/>
      <c r="KA189" s="316"/>
      <c r="KB189" s="316"/>
      <c r="KC189" s="316"/>
      <c r="KD189" s="316"/>
      <c r="KE189" s="316"/>
      <c r="KF189" s="316"/>
      <c r="KG189" s="316"/>
      <c r="KH189" s="316"/>
      <c r="KI189" s="316"/>
      <c r="KJ189" s="316"/>
      <c r="KK189" s="316"/>
      <c r="KL189" s="316"/>
      <c r="KM189" s="316"/>
      <c r="KN189" s="316"/>
      <c r="KO189" s="316"/>
      <c r="KP189" s="316"/>
      <c r="KQ189" s="316"/>
      <c r="KR189" s="316"/>
      <c r="KS189" s="316"/>
      <c r="KT189" s="316"/>
      <c r="KU189" s="316"/>
      <c r="KV189" s="316"/>
      <c r="KW189" s="316"/>
      <c r="KX189" s="316"/>
      <c r="KY189" s="316"/>
      <c r="KZ189" s="316"/>
      <c r="LA189" s="316"/>
      <c r="LB189" s="316"/>
      <c r="LC189" s="316"/>
      <c r="LD189" s="316"/>
      <c r="LE189" s="316"/>
      <c r="LF189" s="316"/>
      <c r="LG189" s="316"/>
      <c r="LH189" s="316"/>
      <c r="LI189" s="316"/>
    </row>
    <row r="190" spans="1:321">
      <c r="E190" s="76" t="str">
        <f>+Master!G28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313"/>
      <c r="ED190" s="313"/>
      <c r="EE190" s="313"/>
      <c r="EF190" s="313"/>
      <c r="EG190" s="313"/>
      <c r="EH190" s="316"/>
      <c r="EI190" s="316"/>
      <c r="EJ190" s="316"/>
      <c r="EK190" s="316"/>
      <c r="EL190" s="316"/>
      <c r="EM190" s="316"/>
      <c r="EN190" s="316"/>
      <c r="EO190" s="316"/>
      <c r="EP190" s="316"/>
      <c r="EQ190" s="316"/>
      <c r="ER190" s="316"/>
      <c r="ES190" s="316"/>
      <c r="ET190" s="316"/>
      <c r="EU190" s="316"/>
      <c r="EV190" s="316"/>
      <c r="EW190" s="316"/>
      <c r="EX190" s="316"/>
      <c r="EY190" s="316"/>
      <c r="EZ190" s="316"/>
      <c r="FA190" s="316"/>
      <c r="FB190" s="316"/>
      <c r="FC190" s="316"/>
      <c r="FD190" s="316"/>
      <c r="FE190" s="316"/>
      <c r="FF190" s="316"/>
      <c r="FG190" s="316"/>
      <c r="FH190" s="316"/>
      <c r="FI190" s="316"/>
      <c r="FJ190" s="316"/>
      <c r="FK190" s="316"/>
      <c r="FL190" s="316"/>
      <c r="FM190" s="316"/>
      <c r="FN190" s="316"/>
      <c r="FO190" s="316"/>
      <c r="FP190" s="316"/>
      <c r="FQ190" s="316"/>
      <c r="FR190" s="316"/>
      <c r="FS190" s="316"/>
      <c r="FT190" s="316"/>
      <c r="FU190" s="316"/>
      <c r="FV190" s="316"/>
      <c r="FW190" s="316"/>
      <c r="FX190" s="316"/>
      <c r="FY190" s="316"/>
      <c r="FZ190" s="316"/>
      <c r="GA190" s="316"/>
      <c r="GB190" s="316"/>
      <c r="GC190" s="316"/>
      <c r="GD190" s="316"/>
      <c r="GF190" s="316"/>
      <c r="GG190" s="316"/>
      <c r="GH190" s="316"/>
      <c r="GI190" s="316"/>
      <c r="GJ190" s="316"/>
      <c r="GK190" s="316"/>
      <c r="GL190" s="316"/>
      <c r="GM190" s="316"/>
      <c r="GN190" s="316"/>
      <c r="GO190" s="316"/>
      <c r="GP190" s="316"/>
      <c r="GQ190" s="316"/>
      <c r="GR190" s="316"/>
      <c r="GS190" s="316"/>
      <c r="GT190" s="316"/>
      <c r="GU190" s="316"/>
      <c r="GV190" s="316"/>
      <c r="GW190" s="316"/>
      <c r="GX190" s="316"/>
      <c r="GY190" s="316"/>
      <c r="GZ190" s="316"/>
      <c r="HA190" s="316"/>
      <c r="HB190" s="316"/>
      <c r="HC190" s="316"/>
      <c r="HD190" s="316"/>
      <c r="HE190" s="316"/>
      <c r="HF190" s="316"/>
      <c r="HG190" s="316"/>
      <c r="HH190" s="316"/>
      <c r="HI190" s="316"/>
      <c r="HJ190" s="316"/>
      <c r="HK190" s="316"/>
      <c r="HL190" s="316"/>
      <c r="HM190" s="316"/>
      <c r="HN190" s="316"/>
      <c r="HO190" s="316"/>
      <c r="HP190" s="316"/>
      <c r="HQ190" s="316"/>
      <c r="HR190" s="316"/>
      <c r="HS190" s="316"/>
      <c r="HT190" s="316"/>
      <c r="HU190" s="316"/>
      <c r="HV190" s="316"/>
      <c r="HW190" s="316"/>
      <c r="HX190" s="316"/>
      <c r="HY190" s="316"/>
      <c r="HZ190" s="316"/>
      <c r="IA190" s="316"/>
      <c r="IB190" s="316"/>
      <c r="IC190" s="316"/>
      <c r="ID190" s="316"/>
      <c r="IE190" s="316"/>
      <c r="IF190" s="316"/>
      <c r="IG190" s="316"/>
      <c r="IH190" s="316"/>
      <c r="II190" s="316"/>
      <c r="IJ190" s="316"/>
      <c r="IK190" s="316"/>
      <c r="IL190" s="316"/>
      <c r="IM190" s="316"/>
      <c r="IN190" s="316"/>
      <c r="IO190" s="316"/>
      <c r="IP190" s="316"/>
      <c r="IQ190" s="316"/>
      <c r="IR190" s="316"/>
      <c r="IS190" s="316"/>
      <c r="IT190" s="316"/>
      <c r="IU190" s="316"/>
      <c r="IV190" s="316"/>
      <c r="IW190" s="316"/>
      <c r="IX190" s="316"/>
      <c r="IY190" s="316"/>
      <c r="IZ190" s="316"/>
      <c r="JA190" s="316"/>
      <c r="JB190" s="316"/>
      <c r="JC190" s="316"/>
      <c r="JD190" s="316"/>
      <c r="JE190" s="316"/>
      <c r="JF190" s="316"/>
      <c r="JG190" s="316"/>
      <c r="JH190" s="316"/>
      <c r="JI190" s="316"/>
      <c r="JJ190" s="316"/>
      <c r="JK190" s="316"/>
      <c r="JL190" s="316"/>
      <c r="JM190" s="316"/>
      <c r="JN190" s="316"/>
      <c r="JO190" s="316"/>
      <c r="JP190" s="316"/>
      <c r="JQ190" s="316"/>
      <c r="JR190" s="316"/>
      <c r="JS190" s="316"/>
      <c r="JT190" s="316"/>
      <c r="JU190" s="316"/>
      <c r="JV190" s="316"/>
      <c r="JW190" s="316"/>
      <c r="JX190" s="316"/>
      <c r="JY190" s="316"/>
      <c r="JZ190" s="316"/>
      <c r="KA190" s="316"/>
      <c r="KB190" s="316"/>
      <c r="KC190" s="316"/>
      <c r="KD190" s="316"/>
      <c r="KE190" s="316"/>
      <c r="KF190" s="316"/>
      <c r="KG190" s="316"/>
      <c r="KH190" s="316"/>
      <c r="KI190" s="316"/>
      <c r="KJ190" s="316"/>
      <c r="KK190" s="316"/>
      <c r="KL190" s="316"/>
      <c r="KM190" s="316"/>
      <c r="KN190" s="316"/>
      <c r="KO190" s="316"/>
      <c r="KP190" s="316"/>
      <c r="KQ190" s="316"/>
      <c r="KR190" s="316"/>
      <c r="KS190" s="316"/>
      <c r="KT190" s="316"/>
      <c r="KU190" s="316"/>
      <c r="KV190" s="316"/>
      <c r="KW190" s="316"/>
      <c r="KX190" s="316"/>
      <c r="KY190" s="316"/>
      <c r="KZ190" s="316"/>
      <c r="LA190" s="316"/>
      <c r="LB190" s="316"/>
      <c r="LC190" s="316"/>
      <c r="LD190" s="316"/>
      <c r="LE190" s="316"/>
      <c r="LF190" s="316"/>
      <c r="LG190" s="316"/>
      <c r="LH190" s="316"/>
      <c r="LI190" s="316"/>
    </row>
    <row r="191" spans="1:321">
      <c r="E191" s="76" t="str">
        <f>+Master!G80</f>
        <v>Izdaci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313"/>
      <c r="ED191" s="313"/>
      <c r="EE191" s="313"/>
      <c r="EF191" s="313"/>
      <c r="EG191" s="313"/>
      <c r="EH191" s="316"/>
      <c r="EI191" s="316"/>
      <c r="EJ191" s="316"/>
      <c r="EK191" s="316"/>
      <c r="EL191" s="316"/>
      <c r="EM191" s="316"/>
      <c r="EN191" s="316"/>
      <c r="EO191" s="316"/>
      <c r="EP191" s="316"/>
      <c r="EQ191" s="316"/>
      <c r="ER191" s="316"/>
      <c r="ES191" s="316"/>
      <c r="ET191" s="316"/>
      <c r="EU191" s="316"/>
      <c r="EV191" s="316"/>
      <c r="EW191" s="316"/>
      <c r="EX191" s="316"/>
      <c r="EY191" s="316"/>
      <c r="EZ191" s="316"/>
      <c r="FA191" s="316"/>
      <c r="FB191" s="316"/>
      <c r="FC191" s="316"/>
      <c r="FD191" s="316"/>
      <c r="FE191" s="316"/>
      <c r="FF191" s="316"/>
      <c r="FG191" s="316"/>
      <c r="FH191" s="316"/>
      <c r="FI191" s="316"/>
      <c r="FJ191" s="316"/>
      <c r="FK191" s="316"/>
      <c r="FL191" s="316"/>
      <c r="FM191" s="316"/>
      <c r="FN191" s="316"/>
      <c r="FO191" s="316"/>
      <c r="FP191" s="316"/>
      <c r="FQ191" s="316"/>
      <c r="FR191" s="316"/>
      <c r="FS191" s="316"/>
      <c r="FT191" s="316"/>
      <c r="FU191" s="316"/>
      <c r="FV191" s="316"/>
      <c r="FW191" s="316"/>
      <c r="FX191" s="316"/>
      <c r="FY191" s="316"/>
      <c r="FZ191" s="316"/>
      <c r="GA191" s="316"/>
      <c r="GB191" s="316"/>
      <c r="GC191" s="316"/>
      <c r="GD191" s="316"/>
      <c r="GF191" s="316"/>
      <c r="GG191" s="316"/>
      <c r="GH191" s="316"/>
      <c r="GI191" s="316"/>
      <c r="GJ191" s="316"/>
      <c r="GK191" s="316"/>
      <c r="GL191" s="316"/>
      <c r="GM191" s="316"/>
      <c r="GN191" s="316"/>
      <c r="GO191" s="316"/>
      <c r="GP191" s="316"/>
      <c r="GQ191" s="316"/>
      <c r="GR191" s="316"/>
      <c r="GS191" s="316"/>
      <c r="GT191" s="316"/>
      <c r="GU191" s="316"/>
      <c r="GV191" s="316"/>
      <c r="GW191" s="316"/>
      <c r="GX191" s="316"/>
      <c r="GY191" s="316"/>
      <c r="GZ191" s="316"/>
      <c r="HA191" s="316"/>
      <c r="HB191" s="316"/>
      <c r="HC191" s="316"/>
      <c r="HD191" s="316"/>
      <c r="HE191" s="316"/>
      <c r="HF191" s="316"/>
      <c r="HG191" s="316"/>
      <c r="HH191" s="316"/>
      <c r="HI191" s="316"/>
      <c r="HJ191" s="316"/>
      <c r="HK191" s="316"/>
      <c r="HL191" s="316"/>
      <c r="HM191" s="316"/>
      <c r="HN191" s="316"/>
      <c r="HO191" s="316"/>
      <c r="HP191" s="316"/>
      <c r="HQ191" s="316"/>
      <c r="HR191" s="316"/>
      <c r="HS191" s="316"/>
      <c r="HT191" s="316"/>
      <c r="HU191" s="316"/>
      <c r="HV191" s="316"/>
      <c r="HW191" s="316"/>
      <c r="HX191" s="316"/>
      <c r="HY191" s="316"/>
      <c r="HZ191" s="316"/>
      <c r="IA191" s="316"/>
      <c r="IB191" s="316"/>
      <c r="IC191" s="316"/>
      <c r="ID191" s="316"/>
      <c r="IE191" s="316"/>
      <c r="IF191" s="316"/>
      <c r="IG191" s="316"/>
      <c r="IH191" s="316"/>
      <c r="II191" s="316"/>
      <c r="IJ191" s="316"/>
      <c r="IK191" s="316"/>
      <c r="IL191" s="316"/>
      <c r="IM191" s="316"/>
      <c r="IN191" s="316"/>
      <c r="IO191" s="316"/>
      <c r="IP191" s="316"/>
      <c r="IQ191" s="316"/>
      <c r="IR191" s="316"/>
      <c r="IS191" s="316"/>
      <c r="IT191" s="316"/>
      <c r="IU191" s="316"/>
      <c r="IV191" s="316"/>
      <c r="IW191" s="316"/>
      <c r="IX191" s="316"/>
      <c r="IY191" s="316"/>
      <c r="IZ191" s="316"/>
      <c r="JA191" s="316"/>
      <c r="JB191" s="316"/>
      <c r="JC191" s="316"/>
      <c r="JD191" s="316"/>
      <c r="JE191" s="316"/>
      <c r="JF191" s="316"/>
      <c r="JG191" s="316"/>
      <c r="JH191" s="316"/>
      <c r="JI191" s="316"/>
      <c r="JJ191" s="316"/>
      <c r="JK191" s="316"/>
      <c r="JL191" s="316"/>
      <c r="JM191" s="316"/>
      <c r="JN191" s="316"/>
      <c r="JO191" s="316"/>
      <c r="JP191" s="316"/>
      <c r="JQ191" s="316"/>
      <c r="JR191" s="316"/>
      <c r="JS191" s="316"/>
      <c r="JT191" s="316"/>
      <c r="JU191" s="316"/>
      <c r="JV191" s="316"/>
      <c r="JW191" s="316"/>
      <c r="JX191" s="316"/>
      <c r="JY191" s="316"/>
      <c r="JZ191" s="316"/>
      <c r="KA191" s="316"/>
      <c r="KB191" s="316"/>
      <c r="KC191" s="316"/>
      <c r="KD191" s="316"/>
      <c r="KE191" s="316"/>
      <c r="KF191" s="316"/>
      <c r="KG191" s="316"/>
      <c r="KH191" s="316"/>
      <c r="KI191" s="316"/>
      <c r="KJ191" s="316"/>
      <c r="KK191" s="316"/>
      <c r="KL191" s="316"/>
      <c r="KM191" s="316"/>
      <c r="KN191" s="316"/>
      <c r="KO191" s="316"/>
      <c r="KP191" s="316"/>
      <c r="KQ191" s="316"/>
      <c r="KR191" s="316"/>
      <c r="KS191" s="316"/>
      <c r="KT191" s="316"/>
      <c r="KU191" s="316"/>
      <c r="KV191" s="316"/>
      <c r="KW191" s="316"/>
      <c r="KX191" s="316"/>
      <c r="KY191" s="316"/>
      <c r="KZ191" s="316"/>
      <c r="LA191" s="316"/>
      <c r="LB191" s="316"/>
      <c r="LC191" s="316"/>
      <c r="LD191" s="316"/>
      <c r="LE191" s="316"/>
      <c r="LF191" s="316"/>
      <c r="LG191" s="316"/>
      <c r="LH191" s="316"/>
      <c r="LI191" s="316"/>
    </row>
    <row r="192" spans="1:321">
      <c r="E192" s="76" t="str">
        <f>+Master!G218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0">+CY190-CY191</f>
        <v>#REF!</v>
      </c>
      <c r="CZ192" s="101" t="e">
        <f t="shared" si="10"/>
        <v>#REF!</v>
      </c>
      <c r="DA192" s="101" t="e">
        <f t="shared" si="10"/>
        <v>#REF!</v>
      </c>
      <c r="DB192" s="101" t="e">
        <f t="shared" si="10"/>
        <v>#REF!</v>
      </c>
      <c r="DC192" s="101" t="e">
        <f t="shared" si="10"/>
        <v>#REF!</v>
      </c>
      <c r="DD192" s="101" t="e">
        <f t="shared" si="10"/>
        <v>#REF!</v>
      </c>
      <c r="DE192" s="101" t="e">
        <f t="shared" si="10"/>
        <v>#REF!</v>
      </c>
      <c r="DF192" s="101" t="e">
        <f t="shared" si="10"/>
        <v>#REF!</v>
      </c>
      <c r="DG192" s="101" t="e">
        <f t="shared" si="10"/>
        <v>#REF!</v>
      </c>
      <c r="DH192" s="101" t="e">
        <f t="shared" si="10"/>
        <v>#REF!</v>
      </c>
      <c r="DI192" s="101" t="e">
        <f t="shared" si="10"/>
        <v>#REF!</v>
      </c>
      <c r="EC192" s="313"/>
      <c r="ED192" s="313"/>
      <c r="EE192" s="313"/>
      <c r="EF192" s="313"/>
      <c r="EG192" s="313"/>
      <c r="EH192" s="316"/>
      <c r="EI192" s="316"/>
      <c r="EJ192" s="316"/>
      <c r="EK192" s="316"/>
      <c r="EL192" s="316"/>
      <c r="EM192" s="316"/>
      <c r="EN192" s="316"/>
      <c r="EO192" s="316"/>
      <c r="EP192" s="316"/>
      <c r="EQ192" s="316"/>
      <c r="ER192" s="316"/>
      <c r="ES192" s="316"/>
      <c r="ET192" s="358"/>
      <c r="EU192" s="316"/>
      <c r="EV192" s="316"/>
      <c r="EW192" s="316"/>
      <c r="EX192" s="316"/>
      <c r="EY192" s="316"/>
      <c r="EZ192" s="316"/>
      <c r="FA192" s="316"/>
      <c r="FB192" s="316"/>
      <c r="FC192" s="316"/>
      <c r="FD192" s="316"/>
      <c r="FE192" s="316"/>
      <c r="FF192" s="316"/>
      <c r="FG192" s="316"/>
      <c r="FH192" s="316"/>
      <c r="FI192" s="316"/>
      <c r="FJ192" s="316"/>
      <c r="FK192" s="316"/>
      <c r="FL192" s="316"/>
      <c r="FM192" s="316"/>
      <c r="FN192" s="316"/>
      <c r="FO192" s="316"/>
      <c r="FP192" s="316"/>
      <c r="FQ192" s="316"/>
      <c r="FR192" s="316"/>
      <c r="FS192" s="316"/>
      <c r="FT192" s="316"/>
      <c r="FU192" s="316"/>
      <c r="FV192" s="316"/>
      <c r="FW192" s="316"/>
      <c r="FX192" s="316"/>
      <c r="FY192" s="316"/>
      <c r="FZ192" s="316"/>
      <c r="GA192" s="316"/>
      <c r="GB192" s="316"/>
      <c r="GC192" s="316"/>
      <c r="GD192" s="316"/>
      <c r="GF192" s="316"/>
      <c r="GG192" s="316"/>
      <c r="GH192" s="316"/>
      <c r="GI192" s="316"/>
      <c r="GJ192" s="316"/>
      <c r="GK192" s="316"/>
      <c r="GL192" s="316"/>
      <c r="GM192" s="316"/>
      <c r="GN192" s="316"/>
      <c r="GO192" s="316"/>
      <c r="GP192" s="316"/>
      <c r="GQ192" s="316"/>
      <c r="GR192" s="316"/>
      <c r="GS192" s="316"/>
      <c r="GT192" s="316"/>
      <c r="GU192" s="316"/>
      <c r="GV192" s="316"/>
      <c r="GW192" s="316"/>
      <c r="GX192" s="316"/>
      <c r="GY192" s="316"/>
      <c r="GZ192" s="316"/>
      <c r="HA192" s="316"/>
      <c r="HB192" s="316"/>
      <c r="HC192" s="316"/>
      <c r="HD192" s="316"/>
      <c r="HE192" s="316"/>
      <c r="HF192" s="316"/>
      <c r="HG192" s="316"/>
      <c r="HH192" s="316"/>
      <c r="HI192" s="316"/>
      <c r="HJ192" s="316"/>
      <c r="HK192" s="316"/>
      <c r="HL192" s="316"/>
      <c r="HM192" s="316"/>
      <c r="HN192" s="316"/>
      <c r="HO192" s="316"/>
      <c r="HP192" s="316"/>
      <c r="HQ192" s="316"/>
      <c r="HR192" s="316"/>
      <c r="HS192" s="316"/>
      <c r="HT192" s="316"/>
      <c r="HU192" s="316"/>
      <c r="HV192" s="316"/>
      <c r="HW192" s="316"/>
      <c r="HX192" s="316"/>
      <c r="HY192" s="316"/>
      <c r="HZ192" s="316"/>
      <c r="IA192" s="316"/>
      <c r="IB192" s="316"/>
      <c r="IC192" s="316"/>
      <c r="ID192" s="316"/>
      <c r="IE192" s="316"/>
      <c r="IF192" s="316"/>
      <c r="IG192" s="316"/>
      <c r="IH192" s="316"/>
      <c r="II192" s="316"/>
      <c r="IJ192" s="316"/>
      <c r="IK192" s="316"/>
      <c r="IL192" s="316"/>
      <c r="IM192" s="316"/>
      <c r="IN192" s="316"/>
      <c r="IO192" s="316"/>
      <c r="IP192" s="316"/>
      <c r="IQ192" s="316"/>
      <c r="IR192" s="316"/>
      <c r="IS192" s="316"/>
      <c r="IT192" s="316"/>
      <c r="IU192" s="316"/>
      <c r="IV192" s="316"/>
      <c r="IW192" s="316"/>
      <c r="IX192" s="316"/>
      <c r="IY192" s="316"/>
      <c r="IZ192" s="316"/>
      <c r="JA192" s="316"/>
      <c r="JB192" s="316"/>
      <c r="JC192" s="316"/>
      <c r="JD192" s="316"/>
      <c r="JE192" s="316"/>
      <c r="JF192" s="316"/>
      <c r="JG192" s="316"/>
      <c r="JH192" s="316"/>
      <c r="JI192" s="316"/>
      <c r="JJ192" s="316"/>
      <c r="JK192" s="316"/>
      <c r="JL192" s="316"/>
      <c r="JM192" s="316"/>
      <c r="JN192" s="316"/>
      <c r="JO192" s="316"/>
      <c r="JP192" s="316"/>
      <c r="JQ192" s="316"/>
      <c r="JR192" s="316"/>
      <c r="JS192" s="316"/>
      <c r="JT192" s="316"/>
      <c r="JU192" s="316"/>
      <c r="JV192" s="316"/>
      <c r="JW192" s="316"/>
      <c r="JX192" s="316"/>
      <c r="JY192" s="316"/>
      <c r="JZ192" s="316"/>
      <c r="KA192" s="316"/>
      <c r="KB192" s="316"/>
      <c r="KC192" s="316"/>
      <c r="KD192" s="316"/>
      <c r="KE192" s="316"/>
      <c r="KF192" s="316"/>
      <c r="KG192" s="316"/>
      <c r="KH192" s="316"/>
      <c r="KI192" s="316"/>
      <c r="KJ192" s="316"/>
      <c r="KK192" s="316"/>
      <c r="KL192" s="316"/>
      <c r="KM192" s="316"/>
      <c r="KN192" s="316"/>
      <c r="KO192" s="316"/>
      <c r="KP192" s="316"/>
      <c r="KQ192" s="316"/>
      <c r="KR192" s="316"/>
      <c r="KS192" s="316"/>
      <c r="KT192" s="316"/>
      <c r="KU192" s="316"/>
      <c r="KV192" s="316"/>
      <c r="KW192" s="316"/>
      <c r="KX192" s="316"/>
      <c r="KY192" s="316"/>
      <c r="KZ192" s="316"/>
      <c r="LA192" s="316"/>
      <c r="LB192" s="316"/>
      <c r="LC192" s="316"/>
      <c r="LD192" s="316"/>
      <c r="LE192" s="316"/>
      <c r="LF192" s="316"/>
      <c r="LG192" s="316"/>
      <c r="LH192" s="316"/>
      <c r="LI192" s="316"/>
    </row>
    <row r="193" spans="133:321">
      <c r="EC193" s="313"/>
      <c r="ED193" s="313"/>
      <c r="EE193" s="313"/>
      <c r="EF193" s="313"/>
      <c r="EG193" s="313"/>
      <c r="EH193" s="316"/>
      <c r="EI193" s="316"/>
      <c r="EJ193" s="316"/>
      <c r="EK193" s="316"/>
      <c r="EL193" s="316"/>
      <c r="EM193" s="316"/>
      <c r="EN193" s="316"/>
      <c r="EO193" s="316"/>
      <c r="EP193" s="316"/>
      <c r="EQ193" s="316"/>
      <c r="ER193" s="316"/>
      <c r="ES193" s="316"/>
      <c r="ET193" s="316"/>
      <c r="EU193" s="316"/>
      <c r="EV193" s="316"/>
      <c r="EW193" s="316"/>
      <c r="EX193" s="316"/>
      <c r="EY193" s="316"/>
      <c r="EZ193" s="316"/>
      <c r="FA193" s="316"/>
      <c r="FB193" s="316"/>
      <c r="FC193" s="316"/>
      <c r="FD193" s="316"/>
      <c r="FE193" s="316"/>
      <c r="FF193" s="316"/>
      <c r="FG193" s="316"/>
      <c r="FH193" s="316"/>
      <c r="FI193" s="316"/>
      <c r="FJ193" s="316"/>
      <c r="FK193" s="316"/>
      <c r="FL193" s="316"/>
      <c r="FM193" s="316"/>
      <c r="FN193" s="316"/>
      <c r="FO193" s="316"/>
      <c r="FP193" s="316"/>
      <c r="FQ193" s="316"/>
      <c r="FR193" s="316"/>
      <c r="FS193" s="316"/>
      <c r="FT193" s="316"/>
      <c r="FU193" s="316"/>
      <c r="FV193" s="316"/>
      <c r="FW193" s="316"/>
      <c r="FX193" s="316"/>
      <c r="FY193" s="316"/>
      <c r="FZ193" s="316"/>
      <c r="GA193" s="316"/>
      <c r="GB193" s="316"/>
      <c r="GC193" s="316"/>
      <c r="GD193" s="316"/>
      <c r="GF193" s="316"/>
      <c r="GG193" s="316"/>
      <c r="GH193" s="316"/>
      <c r="GI193" s="316"/>
      <c r="GJ193" s="316"/>
      <c r="GK193" s="316"/>
      <c r="GL193" s="316"/>
      <c r="GM193" s="316"/>
      <c r="GN193" s="316"/>
      <c r="GO193" s="316"/>
      <c r="GP193" s="316"/>
      <c r="GQ193" s="316"/>
      <c r="GR193" s="316"/>
      <c r="GS193" s="316"/>
      <c r="GT193" s="316"/>
      <c r="GU193" s="316"/>
      <c r="GV193" s="316"/>
      <c r="GW193" s="316"/>
      <c r="GX193" s="316"/>
      <c r="GY193" s="316"/>
      <c r="GZ193" s="316"/>
      <c r="HA193" s="316"/>
      <c r="HB193" s="316"/>
      <c r="HC193" s="316"/>
      <c r="HD193" s="316"/>
      <c r="HE193" s="316"/>
      <c r="HF193" s="316"/>
      <c r="HG193" s="316"/>
      <c r="HH193" s="316"/>
      <c r="HI193" s="316"/>
      <c r="HJ193" s="316"/>
      <c r="HK193" s="316"/>
      <c r="HL193" s="316"/>
      <c r="HM193" s="316"/>
      <c r="HN193" s="316"/>
      <c r="HO193" s="316"/>
      <c r="HP193" s="316"/>
      <c r="HQ193" s="316"/>
      <c r="HR193" s="316"/>
      <c r="HS193" s="316"/>
      <c r="HT193" s="316"/>
      <c r="HU193" s="316"/>
      <c r="HV193" s="316"/>
      <c r="HW193" s="316"/>
      <c r="HX193" s="316"/>
      <c r="HY193" s="316"/>
      <c r="HZ193" s="316"/>
      <c r="IA193" s="316"/>
      <c r="IB193" s="316"/>
      <c r="IC193" s="316"/>
      <c r="ID193" s="316"/>
      <c r="IE193" s="316"/>
      <c r="IF193" s="316"/>
      <c r="IG193" s="316"/>
      <c r="IH193" s="316"/>
      <c r="II193" s="316"/>
      <c r="IJ193" s="316"/>
      <c r="IK193" s="316"/>
      <c r="IL193" s="316"/>
      <c r="IM193" s="316"/>
      <c r="IN193" s="316"/>
      <c r="IO193" s="316"/>
      <c r="IP193" s="316"/>
      <c r="IQ193" s="316"/>
      <c r="IR193" s="316"/>
      <c r="IS193" s="316"/>
      <c r="IT193" s="316"/>
      <c r="IU193" s="316"/>
      <c r="IV193" s="316"/>
      <c r="IW193" s="316"/>
      <c r="IX193" s="316"/>
      <c r="IY193" s="316"/>
      <c r="IZ193" s="316"/>
      <c r="JA193" s="316"/>
      <c r="JB193" s="316"/>
      <c r="JC193" s="316"/>
      <c r="JD193" s="316"/>
      <c r="JE193" s="316"/>
      <c r="JF193" s="316"/>
      <c r="JG193" s="316"/>
      <c r="JH193" s="316"/>
      <c r="JI193" s="316"/>
      <c r="JJ193" s="316"/>
      <c r="JK193" s="316"/>
      <c r="JL193" s="316"/>
      <c r="JM193" s="316"/>
      <c r="JN193" s="316"/>
      <c r="JO193" s="316"/>
      <c r="JP193" s="316"/>
      <c r="JQ193" s="316"/>
      <c r="JR193" s="316"/>
      <c r="JS193" s="316"/>
      <c r="JT193" s="316"/>
      <c r="JU193" s="316"/>
      <c r="JV193" s="316"/>
      <c r="JW193" s="316"/>
      <c r="JX193" s="316"/>
      <c r="JY193" s="316"/>
      <c r="JZ193" s="316"/>
      <c r="KA193" s="316"/>
      <c r="KB193" s="316"/>
      <c r="KC193" s="316"/>
      <c r="KD193" s="316"/>
      <c r="KE193" s="316"/>
      <c r="KF193" s="316"/>
      <c r="KG193" s="316"/>
      <c r="KH193" s="316"/>
      <c r="KI193" s="316"/>
      <c r="KJ193" s="316"/>
      <c r="KK193" s="316"/>
      <c r="KL193" s="316"/>
      <c r="KM193" s="316"/>
      <c r="KN193" s="316"/>
      <c r="KO193" s="316"/>
      <c r="KP193" s="316"/>
      <c r="KQ193" s="316"/>
      <c r="KR193" s="316"/>
      <c r="KS193" s="316"/>
      <c r="KT193" s="316"/>
      <c r="KU193" s="316"/>
      <c r="KV193" s="316"/>
      <c r="KW193" s="316"/>
      <c r="KX193" s="316"/>
      <c r="KY193" s="316"/>
      <c r="KZ193" s="316"/>
      <c r="LA193" s="316"/>
      <c r="LB193" s="316"/>
      <c r="LC193" s="316"/>
      <c r="LD193" s="316"/>
      <c r="LE193" s="316"/>
      <c r="LF193" s="316"/>
      <c r="LG193" s="316"/>
      <c r="LH193" s="316"/>
      <c r="LI193" s="316"/>
    </row>
    <row r="194" spans="133:321">
      <c r="EC194" s="313"/>
      <c r="ED194" s="313"/>
      <c r="EE194" s="313"/>
      <c r="EF194" s="313"/>
      <c r="EG194" s="313"/>
      <c r="EH194" s="316"/>
      <c r="EI194" s="316"/>
      <c r="EJ194" s="316"/>
      <c r="EK194" s="316"/>
      <c r="EL194" s="316"/>
      <c r="EM194" s="316"/>
      <c r="EN194" s="316"/>
      <c r="EO194" s="316"/>
      <c r="EP194" s="316"/>
      <c r="EQ194" s="316"/>
      <c r="ER194" s="316"/>
      <c r="ES194" s="316"/>
      <c r="ET194" s="316"/>
      <c r="EU194" s="316"/>
      <c r="EV194" s="316"/>
      <c r="EW194" s="316"/>
      <c r="EX194" s="316"/>
      <c r="EY194" s="316"/>
      <c r="EZ194" s="316"/>
      <c r="FA194" s="316"/>
      <c r="FB194" s="316"/>
      <c r="FC194" s="316"/>
      <c r="FD194" s="316"/>
      <c r="FE194" s="316"/>
      <c r="FF194" s="316"/>
      <c r="FG194" s="316"/>
      <c r="FH194" s="316"/>
      <c r="FI194" s="316"/>
      <c r="FJ194" s="316"/>
      <c r="FK194" s="316"/>
      <c r="FL194" s="316"/>
      <c r="FM194" s="316"/>
      <c r="FN194" s="316"/>
      <c r="FO194" s="316"/>
      <c r="FP194" s="316"/>
      <c r="FQ194" s="316"/>
      <c r="FR194" s="316"/>
      <c r="FS194" s="316"/>
      <c r="FT194" s="316"/>
      <c r="FU194" s="316"/>
      <c r="FV194" s="316"/>
      <c r="FW194" s="316"/>
      <c r="FX194" s="316"/>
      <c r="FY194" s="316"/>
      <c r="FZ194" s="316"/>
      <c r="GA194" s="316"/>
      <c r="GB194" s="316"/>
      <c r="GC194" s="316"/>
      <c r="GD194" s="316"/>
      <c r="GF194" s="316"/>
      <c r="GG194" s="316"/>
      <c r="GH194" s="316"/>
      <c r="GI194" s="316"/>
      <c r="GJ194" s="316"/>
      <c r="GK194" s="316"/>
      <c r="GL194" s="316"/>
      <c r="GM194" s="316"/>
      <c r="GN194" s="316"/>
      <c r="GO194" s="316"/>
      <c r="GP194" s="316"/>
      <c r="GQ194" s="316"/>
      <c r="GR194" s="316"/>
      <c r="GS194" s="316"/>
      <c r="GT194" s="316"/>
      <c r="GU194" s="316"/>
      <c r="GV194" s="316"/>
      <c r="GW194" s="316"/>
      <c r="GX194" s="316"/>
      <c r="GY194" s="316"/>
      <c r="GZ194" s="316"/>
      <c r="HA194" s="316"/>
      <c r="HB194" s="316"/>
      <c r="HC194" s="316"/>
      <c r="HD194" s="316"/>
      <c r="HE194" s="316"/>
      <c r="HF194" s="316"/>
      <c r="HG194" s="316"/>
      <c r="HH194" s="316"/>
      <c r="HI194" s="316"/>
      <c r="HJ194" s="316"/>
      <c r="HK194" s="316"/>
      <c r="HL194" s="316"/>
      <c r="HM194" s="316"/>
      <c r="HN194" s="316"/>
      <c r="HO194" s="316"/>
      <c r="HP194" s="316"/>
      <c r="HQ194" s="316"/>
      <c r="HR194" s="316"/>
      <c r="HS194" s="316"/>
      <c r="HT194" s="316"/>
      <c r="HU194" s="316"/>
      <c r="HV194" s="316"/>
      <c r="HW194" s="316"/>
      <c r="HX194" s="316"/>
      <c r="HY194" s="316"/>
      <c r="HZ194" s="316"/>
      <c r="IA194" s="316"/>
      <c r="IB194" s="316"/>
      <c r="IC194" s="316"/>
      <c r="ID194" s="316"/>
      <c r="IE194" s="316"/>
      <c r="IF194" s="316"/>
      <c r="IG194" s="316"/>
      <c r="IH194" s="316"/>
      <c r="II194" s="316"/>
      <c r="IJ194" s="316"/>
      <c r="IK194" s="316"/>
      <c r="IL194" s="316"/>
      <c r="IM194" s="316"/>
      <c r="IN194" s="316"/>
      <c r="IO194" s="316"/>
      <c r="IP194" s="316"/>
      <c r="IQ194" s="316"/>
      <c r="IR194" s="316"/>
      <c r="IS194" s="316"/>
      <c r="IT194" s="316"/>
      <c r="IU194" s="316"/>
      <c r="IV194" s="316"/>
      <c r="IW194" s="316"/>
      <c r="IX194" s="316"/>
      <c r="IY194" s="316"/>
      <c r="IZ194" s="316"/>
      <c r="JA194" s="316"/>
      <c r="JB194" s="316"/>
      <c r="JC194" s="316"/>
      <c r="JD194" s="316"/>
      <c r="JE194" s="316"/>
      <c r="JF194" s="316"/>
      <c r="JG194" s="316"/>
      <c r="JH194" s="316"/>
      <c r="JI194" s="316"/>
      <c r="JJ194" s="316"/>
      <c r="JK194" s="316"/>
      <c r="JL194" s="316"/>
      <c r="JM194" s="316"/>
      <c r="JN194" s="316"/>
      <c r="JO194" s="316"/>
      <c r="JP194" s="316"/>
      <c r="JQ194" s="316"/>
      <c r="JR194" s="316"/>
      <c r="JS194" s="316"/>
      <c r="JT194" s="316"/>
      <c r="JU194" s="316"/>
      <c r="JV194" s="316"/>
      <c r="JW194" s="316"/>
      <c r="JX194" s="316"/>
      <c r="JY194" s="316"/>
      <c r="JZ194" s="316"/>
      <c r="KA194" s="316"/>
      <c r="KB194" s="316"/>
      <c r="KC194" s="316"/>
      <c r="KD194" s="316"/>
      <c r="KE194" s="316"/>
      <c r="KF194" s="316"/>
      <c r="KG194" s="316"/>
      <c r="KH194" s="316"/>
      <c r="KI194" s="316"/>
      <c r="KJ194" s="316"/>
      <c r="KK194" s="316"/>
      <c r="KL194" s="316"/>
      <c r="KM194" s="316"/>
      <c r="KN194" s="316"/>
      <c r="KO194" s="316"/>
      <c r="KP194" s="316"/>
      <c r="KQ194" s="316"/>
      <c r="KR194" s="316"/>
      <c r="KS194" s="316"/>
      <c r="KT194" s="316"/>
      <c r="KU194" s="316"/>
      <c r="KV194" s="316"/>
      <c r="KW194" s="316"/>
      <c r="KX194" s="316"/>
      <c r="KY194" s="316"/>
      <c r="KZ194" s="316"/>
      <c r="LA194" s="316"/>
      <c r="LB194" s="316"/>
      <c r="LC194" s="316"/>
      <c r="LD194" s="316"/>
      <c r="LE194" s="316"/>
      <c r="LF194" s="316"/>
      <c r="LG194" s="316"/>
      <c r="LH194" s="316"/>
      <c r="LI194" s="316"/>
    </row>
    <row r="195" spans="133:321">
      <c r="EC195" s="313"/>
      <c r="ED195" s="313"/>
      <c r="EE195" s="313"/>
      <c r="EF195" s="313"/>
      <c r="EG195" s="313"/>
      <c r="EH195" s="316"/>
      <c r="EI195" s="316"/>
      <c r="EJ195" s="316"/>
      <c r="EK195" s="316"/>
      <c r="EL195" s="316"/>
      <c r="EM195" s="316"/>
      <c r="EN195" s="316"/>
      <c r="EO195" s="316"/>
      <c r="EP195" s="316"/>
      <c r="EQ195" s="316"/>
      <c r="ER195" s="316"/>
      <c r="ES195" s="316"/>
      <c r="ET195" s="316"/>
      <c r="EU195" s="359"/>
      <c r="EV195" s="316"/>
      <c r="EW195" s="316"/>
      <c r="EX195" s="316"/>
      <c r="EY195" s="316"/>
      <c r="EZ195" s="316"/>
      <c r="FA195" s="316"/>
      <c r="FB195" s="316"/>
      <c r="FC195" s="316"/>
      <c r="FD195" s="316"/>
      <c r="FE195" s="316"/>
      <c r="FF195" s="316"/>
      <c r="FG195" s="316"/>
      <c r="FH195" s="316"/>
      <c r="FI195" s="316"/>
      <c r="FJ195" s="316"/>
      <c r="FK195" s="316"/>
      <c r="FL195" s="316"/>
      <c r="FM195" s="316"/>
      <c r="FN195" s="316"/>
      <c r="FO195" s="316"/>
      <c r="FP195" s="316"/>
      <c r="FQ195" s="316"/>
      <c r="FR195" s="316"/>
      <c r="FS195" s="316"/>
      <c r="FT195" s="316"/>
      <c r="FU195" s="316"/>
      <c r="FV195" s="316"/>
      <c r="FW195" s="316"/>
      <c r="FX195" s="316"/>
      <c r="FY195" s="316"/>
      <c r="FZ195" s="316"/>
      <c r="GA195" s="316"/>
      <c r="GB195" s="316"/>
      <c r="GC195" s="316"/>
      <c r="GD195" s="316"/>
      <c r="GF195" s="316"/>
      <c r="GG195" s="316"/>
      <c r="GH195" s="316"/>
      <c r="GI195" s="316"/>
      <c r="GJ195" s="316"/>
      <c r="GK195" s="316"/>
      <c r="GL195" s="316"/>
      <c r="GM195" s="316"/>
      <c r="GN195" s="316"/>
      <c r="GO195" s="316"/>
      <c r="GP195" s="316"/>
      <c r="GQ195" s="316"/>
      <c r="GR195" s="316"/>
      <c r="GS195" s="316"/>
      <c r="GT195" s="316"/>
      <c r="GU195" s="316"/>
      <c r="GV195" s="316"/>
      <c r="GW195" s="316"/>
      <c r="GX195" s="316"/>
      <c r="GY195" s="316"/>
      <c r="GZ195" s="316"/>
      <c r="HA195" s="316"/>
      <c r="HB195" s="316"/>
      <c r="HC195" s="316"/>
      <c r="HD195" s="316"/>
      <c r="HE195" s="316"/>
      <c r="HF195" s="316"/>
      <c r="HG195" s="316"/>
      <c r="HH195" s="316"/>
      <c r="HI195" s="316"/>
      <c r="HJ195" s="316"/>
      <c r="HK195" s="316"/>
      <c r="HL195" s="316"/>
      <c r="HM195" s="316"/>
      <c r="HN195" s="316"/>
      <c r="HO195" s="316"/>
      <c r="HP195" s="316"/>
      <c r="HQ195" s="316"/>
      <c r="HR195" s="316"/>
      <c r="HS195" s="316"/>
      <c r="HT195" s="316"/>
      <c r="HU195" s="316"/>
      <c r="HV195" s="316"/>
      <c r="HW195" s="316"/>
      <c r="HX195" s="316"/>
      <c r="HY195" s="316"/>
      <c r="HZ195" s="316"/>
      <c r="IA195" s="316"/>
      <c r="IB195" s="316"/>
      <c r="IC195" s="316"/>
      <c r="ID195" s="316"/>
      <c r="IE195" s="316"/>
      <c r="IF195" s="316"/>
      <c r="IG195" s="316"/>
      <c r="IH195" s="316"/>
      <c r="II195" s="316"/>
      <c r="IJ195" s="316"/>
      <c r="IK195" s="316"/>
      <c r="IL195" s="316"/>
      <c r="IM195" s="316"/>
      <c r="IN195" s="316"/>
      <c r="IO195" s="316"/>
      <c r="IP195" s="316"/>
      <c r="IQ195" s="316"/>
      <c r="IR195" s="316"/>
      <c r="IS195" s="316"/>
      <c r="IT195" s="316"/>
      <c r="IU195" s="316"/>
      <c r="IV195" s="316"/>
      <c r="IW195" s="316"/>
      <c r="IX195" s="316"/>
      <c r="IY195" s="316"/>
      <c r="IZ195" s="316"/>
      <c r="JA195" s="316"/>
      <c r="JB195" s="316"/>
      <c r="JC195" s="316"/>
      <c r="JD195" s="316"/>
      <c r="JE195" s="316"/>
      <c r="JF195" s="316"/>
      <c r="JG195" s="316"/>
      <c r="JH195" s="316"/>
      <c r="JI195" s="316"/>
      <c r="JJ195" s="316"/>
      <c r="JK195" s="316"/>
      <c r="JL195" s="316"/>
      <c r="JM195" s="316"/>
      <c r="JN195" s="316"/>
      <c r="JO195" s="316"/>
      <c r="JP195" s="316"/>
      <c r="JQ195" s="316"/>
      <c r="JR195" s="316"/>
      <c r="JS195" s="316"/>
      <c r="JT195" s="316"/>
      <c r="JU195" s="316"/>
      <c r="JV195" s="316"/>
      <c r="JW195" s="316"/>
      <c r="JX195" s="316"/>
      <c r="JY195" s="316"/>
      <c r="JZ195" s="316"/>
      <c r="KA195" s="316"/>
      <c r="KB195" s="316"/>
      <c r="KC195" s="316"/>
      <c r="KD195" s="316"/>
      <c r="KE195" s="316"/>
      <c r="KF195" s="316"/>
      <c r="KG195" s="316"/>
      <c r="KH195" s="316"/>
      <c r="KI195" s="316"/>
      <c r="KJ195" s="316"/>
      <c r="KK195" s="316"/>
      <c r="KL195" s="316"/>
      <c r="KM195" s="316"/>
      <c r="KN195" s="316"/>
      <c r="KO195" s="316"/>
      <c r="KP195" s="316"/>
      <c r="KQ195" s="316"/>
      <c r="KR195" s="316"/>
      <c r="KS195" s="316"/>
      <c r="KT195" s="316"/>
      <c r="KU195" s="316"/>
      <c r="KV195" s="316"/>
      <c r="KW195" s="316"/>
      <c r="KX195" s="316"/>
      <c r="KY195" s="316"/>
      <c r="KZ195" s="316"/>
      <c r="LA195" s="316"/>
      <c r="LB195" s="316"/>
      <c r="LC195" s="316"/>
      <c r="LD195" s="316"/>
      <c r="LE195" s="316"/>
      <c r="LF195" s="316"/>
      <c r="LG195" s="316"/>
      <c r="LH195" s="316"/>
      <c r="LI195" s="316"/>
    </row>
    <row r="211" spans="1:187">
      <c r="EH211" s="284"/>
    </row>
    <row r="214" spans="1:187">
      <c r="E214" s="593" t="s">
        <v>678</v>
      </c>
      <c r="F214" s="591">
        <v>2006</v>
      </c>
      <c r="G214" s="590"/>
      <c r="H214" s="590"/>
      <c r="I214" s="590"/>
      <c r="J214" s="590"/>
      <c r="K214" s="590"/>
      <c r="L214" s="590"/>
      <c r="M214" s="590"/>
      <c r="N214" s="590"/>
      <c r="O214" s="590"/>
      <c r="P214" s="590"/>
      <c r="Q214" s="592"/>
      <c r="R214" s="591">
        <v>2007</v>
      </c>
      <c r="S214" s="590"/>
      <c r="T214" s="590"/>
      <c r="U214" s="590"/>
      <c r="V214" s="590"/>
      <c r="W214" s="590"/>
      <c r="X214" s="590"/>
      <c r="Y214" s="590"/>
      <c r="Z214" s="590"/>
      <c r="AA214" s="590"/>
      <c r="AB214" s="590"/>
      <c r="AC214" s="592"/>
      <c r="AD214" s="591">
        <v>2008</v>
      </c>
      <c r="AE214" s="590"/>
      <c r="AF214" s="590"/>
      <c r="AG214" s="590"/>
      <c r="AH214" s="590"/>
      <c r="AI214" s="590"/>
      <c r="AJ214" s="590"/>
      <c r="AK214" s="590"/>
      <c r="AL214" s="590"/>
      <c r="AM214" s="590"/>
      <c r="AN214" s="590"/>
      <c r="AO214" s="592"/>
      <c r="AP214" s="591">
        <v>2009</v>
      </c>
      <c r="AQ214" s="590"/>
      <c r="AR214" s="590"/>
      <c r="AS214" s="590"/>
      <c r="AT214" s="590"/>
      <c r="AU214" s="590"/>
      <c r="AV214" s="590"/>
      <c r="AW214" s="590"/>
      <c r="AX214" s="590"/>
      <c r="AY214" s="590"/>
      <c r="AZ214" s="590"/>
      <c r="BA214" s="592"/>
      <c r="BB214" s="591">
        <v>2010</v>
      </c>
      <c r="BC214" s="590"/>
      <c r="BD214" s="590"/>
      <c r="BE214" s="590"/>
      <c r="BF214" s="590"/>
      <c r="BG214" s="590"/>
      <c r="BH214" s="590"/>
      <c r="BI214" s="590"/>
      <c r="BJ214" s="590"/>
      <c r="BK214" s="590"/>
      <c r="BL214" s="590"/>
      <c r="BM214" s="592"/>
      <c r="BN214" s="591">
        <v>2011</v>
      </c>
      <c r="BO214" s="590"/>
      <c r="BP214" s="590"/>
      <c r="BQ214" s="590"/>
      <c r="BR214" s="590"/>
      <c r="BS214" s="590"/>
      <c r="BT214" s="590"/>
      <c r="BU214" s="590"/>
      <c r="BV214" s="590"/>
      <c r="BW214" s="590"/>
      <c r="BX214" s="590"/>
      <c r="BY214" s="592"/>
      <c r="BZ214" s="590">
        <v>2012</v>
      </c>
      <c r="CA214" s="590"/>
      <c r="CB214" s="590"/>
      <c r="CC214" s="590"/>
      <c r="CD214" s="590"/>
      <c r="CE214" s="590"/>
      <c r="CF214" s="590"/>
      <c r="CG214" s="590"/>
      <c r="CH214" s="590"/>
      <c r="CI214" s="590"/>
      <c r="CJ214" s="590"/>
      <c r="CK214" s="590"/>
      <c r="CL214" s="591">
        <v>2013</v>
      </c>
      <c r="CM214" s="590"/>
      <c r="CN214" s="590"/>
      <c r="CO214" s="590"/>
      <c r="CP214" s="590"/>
      <c r="CQ214" s="590"/>
      <c r="CR214" s="590"/>
      <c r="CS214" s="590"/>
      <c r="CT214" s="590"/>
      <c r="CU214" s="590"/>
      <c r="CV214" s="590"/>
      <c r="CW214" s="592"/>
      <c r="CX214" s="591">
        <v>2014</v>
      </c>
      <c r="CY214" s="590"/>
      <c r="CZ214" s="590"/>
      <c r="DA214" s="590"/>
      <c r="DB214" s="590"/>
      <c r="DC214" s="590"/>
      <c r="DD214" s="590"/>
      <c r="DE214" s="590"/>
      <c r="DF214" s="590"/>
      <c r="DG214" s="590"/>
      <c r="DH214" s="590"/>
      <c r="DI214" s="592"/>
      <c r="DJ214" s="591">
        <v>2015</v>
      </c>
      <c r="DK214" s="590"/>
      <c r="DL214" s="590"/>
      <c r="DM214" s="590"/>
      <c r="DN214" s="590"/>
      <c r="DO214" s="590"/>
      <c r="DP214" s="590"/>
      <c r="DQ214" s="590"/>
      <c r="DR214" s="590"/>
      <c r="DS214" s="590"/>
      <c r="DT214" s="590"/>
      <c r="DU214" s="592"/>
    </row>
    <row r="215" spans="1:187">
      <c r="E215" s="593"/>
      <c r="F215" s="73" t="s">
        <v>558</v>
      </c>
      <c r="G215" s="74" t="s">
        <v>559</v>
      </c>
      <c r="H215" s="74" t="s">
        <v>560</v>
      </c>
      <c r="I215" s="74" t="s">
        <v>561</v>
      </c>
      <c r="J215" s="74" t="s">
        <v>562</v>
      </c>
      <c r="K215" s="74" t="s">
        <v>563</v>
      </c>
      <c r="L215" s="74" t="s">
        <v>564</v>
      </c>
      <c r="M215" s="74" t="s">
        <v>565</v>
      </c>
      <c r="N215" s="74" t="s">
        <v>566</v>
      </c>
      <c r="O215" s="74" t="s">
        <v>567</v>
      </c>
      <c r="P215" s="74" t="s">
        <v>568</v>
      </c>
      <c r="Q215" s="75" t="s">
        <v>569</v>
      </c>
      <c r="R215" s="73" t="s">
        <v>570</v>
      </c>
      <c r="S215" s="74" t="s">
        <v>571</v>
      </c>
      <c r="T215" s="74" t="s">
        <v>572</v>
      </c>
      <c r="U215" s="74" t="s">
        <v>573</v>
      </c>
      <c r="V215" s="74" t="s">
        <v>574</v>
      </c>
      <c r="W215" s="74" t="s">
        <v>575</v>
      </c>
      <c r="X215" s="74" t="s">
        <v>576</v>
      </c>
      <c r="Y215" s="74" t="s">
        <v>577</v>
      </c>
      <c r="Z215" s="74" t="s">
        <v>578</v>
      </c>
      <c r="AA215" s="74" t="s">
        <v>579</v>
      </c>
      <c r="AB215" s="74" t="s">
        <v>580</v>
      </c>
      <c r="AC215" s="75" t="s">
        <v>581</v>
      </c>
      <c r="AD215" s="73" t="s">
        <v>582</v>
      </c>
      <c r="AE215" s="74" t="s">
        <v>583</v>
      </c>
      <c r="AF215" s="74" t="s">
        <v>584</v>
      </c>
      <c r="AG215" s="74" t="s">
        <v>585</v>
      </c>
      <c r="AH215" s="74" t="s">
        <v>586</v>
      </c>
      <c r="AI215" s="74" t="s">
        <v>587</v>
      </c>
      <c r="AJ215" s="74" t="s">
        <v>588</v>
      </c>
      <c r="AK215" s="74" t="s">
        <v>589</v>
      </c>
      <c r="AL215" s="74" t="s">
        <v>590</v>
      </c>
      <c r="AM215" s="74" t="s">
        <v>591</v>
      </c>
      <c r="AN215" s="74" t="s">
        <v>592</v>
      </c>
      <c r="AO215" s="75" t="s">
        <v>593</v>
      </c>
      <c r="AP215" s="73" t="s">
        <v>594</v>
      </c>
      <c r="AQ215" s="74" t="s">
        <v>595</v>
      </c>
      <c r="AR215" s="74" t="s">
        <v>596</v>
      </c>
      <c r="AS215" s="74" t="s">
        <v>597</v>
      </c>
      <c r="AT215" s="74" t="s">
        <v>598</v>
      </c>
      <c r="AU215" s="74" t="s">
        <v>599</v>
      </c>
      <c r="AV215" s="74" t="s">
        <v>600</v>
      </c>
      <c r="AW215" s="74" t="s">
        <v>601</v>
      </c>
      <c r="AX215" s="74" t="s">
        <v>602</v>
      </c>
      <c r="AY215" s="74" t="s">
        <v>603</v>
      </c>
      <c r="AZ215" s="74" t="s">
        <v>604</v>
      </c>
      <c r="BA215" s="75" t="s">
        <v>605</v>
      </c>
      <c r="BB215" s="73" t="s">
        <v>606</v>
      </c>
      <c r="BC215" s="74" t="s">
        <v>607</v>
      </c>
      <c r="BD215" s="74" t="s">
        <v>608</v>
      </c>
      <c r="BE215" s="74" t="s">
        <v>609</v>
      </c>
      <c r="BF215" s="74" t="s">
        <v>610</v>
      </c>
      <c r="BG215" s="74" t="s">
        <v>611</v>
      </c>
      <c r="BH215" s="74" t="s">
        <v>612</v>
      </c>
      <c r="BI215" s="74" t="s">
        <v>613</v>
      </c>
      <c r="BJ215" s="74" t="s">
        <v>614</v>
      </c>
      <c r="BK215" s="74" t="s">
        <v>615</v>
      </c>
      <c r="BL215" s="74" t="s">
        <v>616</v>
      </c>
      <c r="BM215" s="75" t="s">
        <v>617</v>
      </c>
      <c r="BN215" s="73" t="s">
        <v>618</v>
      </c>
      <c r="BO215" s="74" t="s">
        <v>619</v>
      </c>
      <c r="BP215" s="74" t="s">
        <v>620</v>
      </c>
      <c r="BQ215" s="74" t="s">
        <v>621</v>
      </c>
      <c r="BR215" s="74" t="s">
        <v>622</v>
      </c>
      <c r="BS215" s="74" t="s">
        <v>623</v>
      </c>
      <c r="BT215" s="74" t="s">
        <v>624</v>
      </c>
      <c r="BU215" s="74" t="s">
        <v>625</v>
      </c>
      <c r="BV215" s="74" t="s">
        <v>626</v>
      </c>
      <c r="BW215" s="74" t="s">
        <v>627</v>
      </c>
      <c r="BX215" s="74" t="s">
        <v>628</v>
      </c>
      <c r="BY215" s="75" t="s">
        <v>629</v>
      </c>
      <c r="BZ215" s="74" t="s">
        <v>630</v>
      </c>
      <c r="CA215" s="74" t="s">
        <v>631</v>
      </c>
      <c r="CB215" s="74" t="s">
        <v>632</v>
      </c>
      <c r="CC215" s="74" t="s">
        <v>633</v>
      </c>
      <c r="CD215" s="74" t="s">
        <v>634</v>
      </c>
      <c r="CE215" s="74" t="s">
        <v>635</v>
      </c>
      <c r="CF215" s="74" t="s">
        <v>636</v>
      </c>
      <c r="CG215" s="74" t="s">
        <v>637</v>
      </c>
      <c r="CH215" s="74" t="s">
        <v>638</v>
      </c>
      <c r="CI215" s="74" t="s">
        <v>639</v>
      </c>
      <c r="CJ215" s="74" t="s">
        <v>640</v>
      </c>
      <c r="CK215" s="74" t="s">
        <v>641</v>
      </c>
      <c r="CL215" s="73" t="s">
        <v>642</v>
      </c>
      <c r="CM215" s="74" t="s">
        <v>643</v>
      </c>
      <c r="CN215" s="74" t="s">
        <v>644</v>
      </c>
      <c r="CO215" s="74" t="s">
        <v>645</v>
      </c>
      <c r="CP215" s="74" t="s">
        <v>646</v>
      </c>
      <c r="CQ215" s="74" t="s">
        <v>647</v>
      </c>
      <c r="CR215" s="74" t="s">
        <v>648</v>
      </c>
      <c r="CS215" s="74" t="s">
        <v>649</v>
      </c>
      <c r="CT215" s="74" t="s">
        <v>650</v>
      </c>
      <c r="CU215" s="74" t="s">
        <v>651</v>
      </c>
      <c r="CV215" s="74" t="s">
        <v>652</v>
      </c>
      <c r="CW215" s="75" t="s">
        <v>653</v>
      </c>
      <c r="CX215" s="73" t="s">
        <v>654</v>
      </c>
      <c r="CY215" s="74" t="s">
        <v>655</v>
      </c>
      <c r="CZ215" s="74" t="s">
        <v>656</v>
      </c>
      <c r="DA215" s="74" t="s">
        <v>657</v>
      </c>
      <c r="DB215" s="74" t="s">
        <v>658</v>
      </c>
      <c r="DC215" s="74" t="s">
        <v>659</v>
      </c>
      <c r="DD215" s="74" t="s">
        <v>660</v>
      </c>
      <c r="DE215" s="74" t="s">
        <v>661</v>
      </c>
      <c r="DF215" s="74" t="s">
        <v>662</v>
      </c>
      <c r="DG215" s="74" t="s">
        <v>663</v>
      </c>
      <c r="DH215" s="74" t="s">
        <v>664</v>
      </c>
      <c r="DI215" s="75" t="s">
        <v>665</v>
      </c>
      <c r="DJ215" s="73" t="s">
        <v>666</v>
      </c>
      <c r="DK215" s="74" t="s">
        <v>667</v>
      </c>
      <c r="DL215" s="74" t="s">
        <v>668</v>
      </c>
      <c r="DM215" s="74" t="s">
        <v>669</v>
      </c>
      <c r="DN215" s="74" t="s">
        <v>670</v>
      </c>
      <c r="DO215" s="74" t="s">
        <v>671</v>
      </c>
      <c r="DP215" s="74" t="s">
        <v>672</v>
      </c>
      <c r="DQ215" s="74" t="s">
        <v>673</v>
      </c>
      <c r="DR215" s="74" t="s">
        <v>674</v>
      </c>
      <c r="DS215" s="74" t="s">
        <v>675</v>
      </c>
      <c r="DT215" s="74" t="s">
        <v>676</v>
      </c>
      <c r="DU215" s="75" t="s">
        <v>677</v>
      </c>
      <c r="DV215" s="42" t="s">
        <v>707</v>
      </c>
      <c r="DW215" s="42" t="s">
        <v>708</v>
      </c>
      <c r="DX215" s="42" t="s">
        <v>709</v>
      </c>
      <c r="DY215" s="42" t="s">
        <v>710</v>
      </c>
      <c r="DZ215" s="42" t="s">
        <v>711</v>
      </c>
      <c r="EA215" s="42" t="s">
        <v>712</v>
      </c>
      <c r="EB215" s="42" t="s">
        <v>713</v>
      </c>
      <c r="EC215" s="42" t="s">
        <v>714</v>
      </c>
      <c r="ED215" s="42" t="s">
        <v>715</v>
      </c>
      <c r="EE215" s="42" t="s">
        <v>716</v>
      </c>
      <c r="EF215" s="42" t="s">
        <v>717</v>
      </c>
      <c r="EG215" s="42" t="s">
        <v>718</v>
      </c>
      <c r="EH215" s="331" t="s">
        <v>726</v>
      </c>
      <c r="EI215" s="331" t="s">
        <v>727</v>
      </c>
      <c r="EJ215" s="331" t="s">
        <v>728</v>
      </c>
      <c r="EK215" s="331" t="s">
        <v>729</v>
      </c>
      <c r="EL215" s="331" t="s">
        <v>730</v>
      </c>
      <c r="EM215" s="331" t="s">
        <v>731</v>
      </c>
      <c r="EN215" s="331" t="s">
        <v>732</v>
      </c>
      <c r="EO215" s="331" t="s">
        <v>733</v>
      </c>
      <c r="EP215" s="331" t="s">
        <v>734</v>
      </c>
      <c r="EQ215" s="331" t="s">
        <v>735</v>
      </c>
      <c r="ER215" s="331" t="s">
        <v>736</v>
      </c>
      <c r="ES215" s="331" t="s">
        <v>737</v>
      </c>
      <c r="ET215" s="331" t="s">
        <v>744</v>
      </c>
      <c r="EU215" s="331" t="s">
        <v>745</v>
      </c>
      <c r="EV215" s="331" t="s">
        <v>746</v>
      </c>
      <c r="EW215" s="331" t="s">
        <v>747</v>
      </c>
      <c r="EX215" s="331" t="s">
        <v>748</v>
      </c>
      <c r="EY215" s="331" t="s">
        <v>749</v>
      </c>
      <c r="EZ215" s="331" t="s">
        <v>750</v>
      </c>
      <c r="FA215" s="331" t="s">
        <v>751</v>
      </c>
      <c r="FB215" s="331" t="s">
        <v>752</v>
      </c>
      <c r="FC215" s="331" t="s">
        <v>753</v>
      </c>
      <c r="FD215" s="331" t="s">
        <v>754</v>
      </c>
      <c r="FE215" s="331" t="s">
        <v>755</v>
      </c>
      <c r="FF215" s="331" t="s">
        <v>761</v>
      </c>
      <c r="FG215" s="331" t="s">
        <v>762</v>
      </c>
      <c r="FH215" s="331" t="s">
        <v>763</v>
      </c>
      <c r="FI215" s="331" t="s">
        <v>764</v>
      </c>
      <c r="FJ215" s="331" t="s">
        <v>765</v>
      </c>
      <c r="FK215" s="331" t="s">
        <v>766</v>
      </c>
      <c r="FL215" s="331" t="s">
        <v>767</v>
      </c>
      <c r="FM215" s="331" t="s">
        <v>768</v>
      </c>
      <c r="FN215" s="331" t="s">
        <v>769</v>
      </c>
      <c r="FO215" s="331" t="s">
        <v>770</v>
      </c>
      <c r="FP215" s="331" t="s">
        <v>771</v>
      </c>
      <c r="FQ215" s="331" t="s">
        <v>772</v>
      </c>
      <c r="FR215" s="41" t="s">
        <v>782</v>
      </c>
      <c r="FS215" s="364" t="s">
        <v>783</v>
      </c>
      <c r="FT215" s="41" t="s">
        <v>784</v>
      </c>
      <c r="FU215" s="41" t="s">
        <v>785</v>
      </c>
      <c r="FV215" s="41" t="s">
        <v>786</v>
      </c>
      <c r="FW215" s="41" t="s">
        <v>787</v>
      </c>
      <c r="FX215" s="41" t="s">
        <v>788</v>
      </c>
      <c r="FY215" s="41" t="s">
        <v>789</v>
      </c>
      <c r="FZ215" s="41" t="s">
        <v>790</v>
      </c>
      <c r="GA215" s="41" t="s">
        <v>791</v>
      </c>
      <c r="GB215" s="41" t="s">
        <v>792</v>
      </c>
      <c r="GC215" s="41" t="s">
        <v>793</v>
      </c>
    </row>
    <row r="216" spans="1:187">
      <c r="A216" s="72">
        <v>7</v>
      </c>
      <c r="B216" s="72" t="s">
        <v>94</v>
      </c>
      <c r="D216" s="72" t="str">
        <f t="shared" ref="D216:D224" si="11">+CONCATENATE(D8,"p")</f>
        <v>7p</v>
      </c>
      <c r="E216" s="76" t="s">
        <v>19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2">+DJ217+DJ249+DJ252+DJ255+DJ259</f>
        <v>122551260.24287842</v>
      </c>
      <c r="DK216" s="267">
        <f t="shared" si="12"/>
        <v>136159563.39454627</v>
      </c>
      <c r="DL216" s="101">
        <f t="shared" si="12"/>
        <v>153914910.29907674</v>
      </c>
      <c r="DM216" s="101">
        <f t="shared" si="12"/>
        <v>163708472.43183026</v>
      </c>
      <c r="DN216" s="101">
        <f t="shared" si="12"/>
        <v>156781589.98980972</v>
      </c>
      <c r="DO216" s="101">
        <f t="shared" si="12"/>
        <v>165239010.35287622</v>
      </c>
      <c r="DP216" s="101">
        <f t="shared" si="12"/>
        <v>177558111.71591145</v>
      </c>
      <c r="DQ216" s="101">
        <f t="shared" si="12"/>
        <v>182756941.75310284</v>
      </c>
      <c r="DR216" s="101">
        <f t="shared" si="12"/>
        <v>174439167.43655851</v>
      </c>
      <c r="DS216" s="101">
        <f t="shared" si="12"/>
        <v>168685078.52847385</v>
      </c>
      <c r="DT216" s="101">
        <f t="shared" si="12"/>
        <v>153670608.50422055</v>
      </c>
      <c r="DU216" s="102">
        <f t="shared" si="12"/>
        <v>207796185.84071553</v>
      </c>
      <c r="DV216" s="284">
        <f t="shared" ref="DV216:ES216" si="13">DV217+DV249+DV259</f>
        <v>128850563.59659526</v>
      </c>
      <c r="DW216" s="284">
        <f t="shared" si="13"/>
        <v>146614404.76445901</v>
      </c>
      <c r="DX216" s="284">
        <f t="shared" si="13"/>
        <v>163468653.87502012</v>
      </c>
      <c r="DY216" s="284">
        <f t="shared" si="13"/>
        <v>175371539.58759058</v>
      </c>
      <c r="DZ216" s="284">
        <f t="shared" si="13"/>
        <v>164767421.70767844</v>
      </c>
      <c r="EA216" s="284">
        <f t="shared" si="13"/>
        <v>180014582.75346881</v>
      </c>
      <c r="EB216" s="284">
        <f t="shared" si="13"/>
        <v>195825830.75993624</v>
      </c>
      <c r="EC216" s="284">
        <f t="shared" si="13"/>
        <v>197931941.23618484</v>
      </c>
      <c r="ED216" s="284">
        <f t="shared" si="13"/>
        <v>188242241.54629749</v>
      </c>
      <c r="EE216" s="284">
        <f t="shared" si="13"/>
        <v>198826191.33020011</v>
      </c>
      <c r="EF216" s="284">
        <f t="shared" si="13"/>
        <v>162119388.44968379</v>
      </c>
      <c r="EG216" s="284">
        <f t="shared" si="13"/>
        <v>223583117.22288498</v>
      </c>
      <c r="EH216" s="284">
        <f t="shared" si="13"/>
        <v>109927912.88314301</v>
      </c>
      <c r="EI216" s="284">
        <f t="shared" si="13"/>
        <v>139988884.7104401</v>
      </c>
      <c r="EJ216" s="284">
        <f t="shared" si="13"/>
        <v>168619244.90199408</v>
      </c>
      <c r="EK216" s="284">
        <f t="shared" si="13"/>
        <v>161064908.13011798</v>
      </c>
      <c r="EL216" s="284">
        <f t="shared" si="13"/>
        <v>157187778.36459905</v>
      </c>
      <c r="EM216" s="284">
        <f t="shared" si="13"/>
        <v>173103498.61527026</v>
      </c>
      <c r="EN216" s="284">
        <f t="shared" si="13"/>
        <v>173549199.05869666</v>
      </c>
      <c r="EO216" s="284">
        <f t="shared" si="13"/>
        <v>189139313.24435988</v>
      </c>
      <c r="EP216" s="284">
        <f t="shared" si="13"/>
        <v>182820453.81019896</v>
      </c>
      <c r="EQ216" s="284">
        <f t="shared" si="13"/>
        <v>169544272.17165217</v>
      </c>
      <c r="ER216" s="284">
        <f t="shared" si="13"/>
        <v>161107751.27361044</v>
      </c>
      <c r="ES216" s="284">
        <f t="shared" si="13"/>
        <v>219737269.93309948</v>
      </c>
    </row>
    <row r="217" spans="1:187">
      <c r="B217" s="72">
        <v>71</v>
      </c>
      <c r="D217" s="72" t="str">
        <f t="shared" si="11"/>
        <v>71p</v>
      </c>
      <c r="E217" s="76" t="s">
        <v>21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7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84">
        <f t="shared" ref="DV217:ES217" si="14">DV218+DV227+DV232+DV237+DV244+DV252+DV255</f>
        <v>73254807.508548588</v>
      </c>
      <c r="DW217" s="284">
        <f t="shared" si="14"/>
        <v>91018648.676412344</v>
      </c>
      <c r="DX217" s="284">
        <f t="shared" si="14"/>
        <v>107872897.78697345</v>
      </c>
      <c r="DY217" s="284">
        <f t="shared" si="14"/>
        <v>119775783.49954391</v>
      </c>
      <c r="DZ217" s="284">
        <f t="shared" si="14"/>
        <v>109171665.61963177</v>
      </c>
      <c r="EA217" s="284">
        <f t="shared" si="14"/>
        <v>124418826.66542214</v>
      </c>
      <c r="EB217" s="284">
        <f t="shared" si="14"/>
        <v>140230074.67188957</v>
      </c>
      <c r="EC217" s="284">
        <f t="shared" si="14"/>
        <v>142336185.14813817</v>
      </c>
      <c r="ED217" s="284">
        <f t="shared" si="14"/>
        <v>132646485.45825082</v>
      </c>
      <c r="EE217" s="284">
        <f t="shared" si="14"/>
        <v>143230435.24215344</v>
      </c>
      <c r="EF217" s="284">
        <f t="shared" si="14"/>
        <v>106523632.36163713</v>
      </c>
      <c r="EG217" s="284">
        <f t="shared" si="14"/>
        <v>167987361.13483831</v>
      </c>
      <c r="EH217" s="284">
        <f t="shared" si="14"/>
        <v>72080094.246903852</v>
      </c>
      <c r="EI217" s="284">
        <f t="shared" si="14"/>
        <v>102141066.07420093</v>
      </c>
      <c r="EJ217" s="284">
        <f t="shared" si="14"/>
        <v>130771426.26575491</v>
      </c>
      <c r="EK217" s="284">
        <f t="shared" si="14"/>
        <v>123217089.49387881</v>
      </c>
      <c r="EL217" s="284">
        <f t="shared" si="14"/>
        <v>119339959.72835988</v>
      </c>
      <c r="EM217" s="284">
        <f t="shared" si="14"/>
        <v>135255679.97903109</v>
      </c>
      <c r="EN217" s="284">
        <f t="shared" si="14"/>
        <v>135701380.42245749</v>
      </c>
      <c r="EO217" s="284">
        <f t="shared" si="14"/>
        <v>151291494.60812071</v>
      </c>
      <c r="EP217" s="284">
        <f t="shared" si="14"/>
        <v>144972635.17395979</v>
      </c>
      <c r="EQ217" s="284">
        <f t="shared" si="14"/>
        <v>131696453.535413</v>
      </c>
      <c r="ER217" s="284">
        <f t="shared" si="14"/>
        <v>123259932.63737127</v>
      </c>
      <c r="ES217" s="284">
        <f t="shared" si="14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1"/>
        <v>711p</v>
      </c>
      <c r="E218" s="119" t="s">
        <v>23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15">+SUM(CL219:CL226)</f>
        <v>41686253.110737316</v>
      </c>
      <c r="CM218" s="121">
        <f t="shared" si="15"/>
        <v>40855853.79586979</v>
      </c>
      <c r="CN218" s="121">
        <f t="shared" si="15"/>
        <v>48871129.289274208</v>
      </c>
      <c r="CO218" s="121">
        <f t="shared" si="15"/>
        <v>63044978.667560622</v>
      </c>
      <c r="CP218" s="121">
        <f t="shared" si="15"/>
        <v>59903018.246625409</v>
      </c>
      <c r="CQ218" s="121">
        <f t="shared" si="15"/>
        <v>65474825.471494481</v>
      </c>
      <c r="CR218" s="121">
        <f t="shared" si="15"/>
        <v>71410525.13479729</v>
      </c>
      <c r="CS218" s="121">
        <f t="shared" si="15"/>
        <v>66453623.073847495</v>
      </c>
      <c r="CT218" s="121">
        <f t="shared" si="15"/>
        <v>65790416.568190843</v>
      </c>
      <c r="CU218" s="121">
        <f t="shared" si="15"/>
        <v>63302926.264795646</v>
      </c>
      <c r="CV218" s="121">
        <f t="shared" si="15"/>
        <v>56224451.677824281</v>
      </c>
      <c r="CW218" s="122">
        <f t="shared" si="15"/>
        <v>57412527.94082702</v>
      </c>
      <c r="CX218" s="120">
        <f t="shared" si="15"/>
        <v>46630073.989835031</v>
      </c>
      <c r="CY218" s="121">
        <f t="shared" ref="CY218:DI218" si="16">+SUM(CY219:CY226)</f>
        <v>47737456.241611488</v>
      </c>
      <c r="CZ218" s="121">
        <f t="shared" si="16"/>
        <v>55661924.949411348</v>
      </c>
      <c r="DA218" s="121">
        <f t="shared" si="16"/>
        <v>73380169.878103226</v>
      </c>
      <c r="DB218" s="121">
        <f t="shared" si="16"/>
        <v>63336581.53084594</v>
      </c>
      <c r="DC218" s="121">
        <f t="shared" si="16"/>
        <v>68150867.818816096</v>
      </c>
      <c r="DD218" s="121">
        <f t="shared" si="16"/>
        <v>80502115.642067581</v>
      </c>
      <c r="DE218" s="121">
        <f t="shared" si="16"/>
        <v>83661776.550335452</v>
      </c>
      <c r="DF218" s="121">
        <f t="shared" si="16"/>
        <v>77286158.272165686</v>
      </c>
      <c r="DG218" s="121">
        <f t="shared" si="16"/>
        <v>64936637.53359136</v>
      </c>
      <c r="DH218" s="121">
        <f t="shared" si="16"/>
        <v>59626792.723406494</v>
      </c>
      <c r="DI218" s="122">
        <f t="shared" si="16"/>
        <v>76918346.229341179</v>
      </c>
      <c r="DJ218" s="120">
        <f>+SUM(DJ219:DJ226)</f>
        <v>47438461.833814912</v>
      </c>
      <c r="DK218" s="280">
        <f t="shared" ref="DK218:DU218" si="17">+SUM(DK219:DK226)</f>
        <v>48051254.173922725</v>
      </c>
      <c r="DL218" s="121">
        <f t="shared" si="17"/>
        <v>68643020.701511934</v>
      </c>
      <c r="DM218" s="121">
        <f t="shared" si="17"/>
        <v>74644324.702040896</v>
      </c>
      <c r="DN218" s="121">
        <f t="shared" si="17"/>
        <v>62371540.361953884</v>
      </c>
      <c r="DO218" s="121">
        <f t="shared" si="17"/>
        <v>70088728.880090371</v>
      </c>
      <c r="DP218" s="121">
        <f t="shared" si="17"/>
        <v>83389342.293927491</v>
      </c>
      <c r="DQ218" s="121">
        <f t="shared" si="17"/>
        <v>87963080.772664562</v>
      </c>
      <c r="DR218" s="121">
        <f t="shared" si="17"/>
        <v>80794946.466777354</v>
      </c>
      <c r="DS218" s="121">
        <f t="shared" si="17"/>
        <v>70587663.849750429</v>
      </c>
      <c r="DT218" s="121">
        <f t="shared" si="17"/>
        <v>60436221.191738874</v>
      </c>
      <c r="DU218" s="122">
        <f t="shared" si="17"/>
        <v>78264034.341148108</v>
      </c>
      <c r="DV218" s="285">
        <f>SUM(DV219:DV226)</f>
        <v>48519296.02748242</v>
      </c>
      <c r="DW218" s="285">
        <f t="shared" ref="DW218:ES218" si="18">SUM(DW219:DW226)</f>
        <v>51347232.904158622</v>
      </c>
      <c r="DX218" s="285">
        <f t="shared" si="18"/>
        <v>65011100.969904706</v>
      </c>
      <c r="DY218" s="285">
        <f t="shared" si="18"/>
        <v>75093253.280867532</v>
      </c>
      <c r="DZ218" s="285">
        <f t="shared" si="18"/>
        <v>64376516.948674828</v>
      </c>
      <c r="EA218" s="285">
        <f t="shared" si="18"/>
        <v>71906788.704869837</v>
      </c>
      <c r="EB218" s="285">
        <f t="shared" si="18"/>
        <v>84224318.482175812</v>
      </c>
      <c r="EC218" s="285">
        <f t="shared" si="18"/>
        <v>88333743.072993502</v>
      </c>
      <c r="ED218" s="285">
        <f t="shared" si="18"/>
        <v>82494871.783352494</v>
      </c>
      <c r="EE218" s="285">
        <f t="shared" si="18"/>
        <v>82511282.288320467</v>
      </c>
      <c r="EF218" s="285">
        <f t="shared" si="18"/>
        <v>60879285.246393085</v>
      </c>
      <c r="EG218" s="285">
        <f t="shared" si="18"/>
        <v>73552702.357222885</v>
      </c>
      <c r="EH218" s="285">
        <f>SUM(EH219:EH226)</f>
        <v>53393011.197744071</v>
      </c>
      <c r="EI218" s="285">
        <f t="shared" si="18"/>
        <v>59298498.751362592</v>
      </c>
      <c r="EJ218" s="285">
        <f t="shared" si="18"/>
        <v>79240240.613968194</v>
      </c>
      <c r="EK218" s="285">
        <f t="shared" si="18"/>
        <v>76769826.71535778</v>
      </c>
      <c r="EL218" s="285">
        <f t="shared" si="18"/>
        <v>72284574.424425364</v>
      </c>
      <c r="EM218" s="285">
        <f t="shared" si="18"/>
        <v>82867820.454024225</v>
      </c>
      <c r="EN218" s="285">
        <f t="shared" si="18"/>
        <v>90215653.451355755</v>
      </c>
      <c r="EO218" s="285">
        <f t="shared" si="18"/>
        <v>102091916.6793773</v>
      </c>
      <c r="EP218" s="285">
        <f t="shared" si="18"/>
        <v>90311561.121648863</v>
      </c>
      <c r="EQ218" s="285">
        <f t="shared" si="18"/>
        <v>81590409.643190965</v>
      </c>
      <c r="ER218" s="285">
        <f t="shared" si="18"/>
        <v>71104013.719024956</v>
      </c>
      <c r="ES218" s="285">
        <f t="shared" si="18"/>
        <v>85109067.493094087</v>
      </c>
      <c r="ET218" s="342">
        <v>60295851.510000005</v>
      </c>
      <c r="EU218" s="342">
        <v>64797597.330000006</v>
      </c>
      <c r="EV218" s="342">
        <v>89261850.609999985</v>
      </c>
      <c r="EW218" s="342">
        <v>97799793.080000013</v>
      </c>
      <c r="EX218" s="342">
        <v>90553351.069999993</v>
      </c>
      <c r="EY218" s="342">
        <v>87503254.430000007</v>
      </c>
      <c r="EZ218" s="342">
        <v>99397799.482830197</v>
      </c>
      <c r="FA218" s="342">
        <v>110357770.3498607</v>
      </c>
      <c r="FB218" s="342">
        <v>102093047.15872496</v>
      </c>
      <c r="FC218" s="342">
        <v>95698512.829288453</v>
      </c>
      <c r="FD218" s="342">
        <v>82424829.046484277</v>
      </c>
      <c r="FE218" s="342">
        <v>98213532.499999791</v>
      </c>
      <c r="FF218" s="365">
        <v>72429730.420000002</v>
      </c>
      <c r="FG218" s="365">
        <v>68470908.439999998</v>
      </c>
      <c r="FH218" s="365">
        <v>98709545.510000005</v>
      </c>
      <c r="FI218" s="365">
        <v>106791818.52</v>
      </c>
      <c r="FJ218" s="365">
        <v>94372185.030000001</v>
      </c>
      <c r="FK218" s="365">
        <v>89389439.689999998</v>
      </c>
      <c r="FL218" s="365">
        <v>106366803.00672032</v>
      </c>
      <c r="FM218" s="365">
        <v>110847613.63774106</v>
      </c>
      <c r="FN218" s="365">
        <f>105712748.66474-4000000</f>
        <v>101712748.66474</v>
      </c>
      <c r="FO218" s="365">
        <f>92295636.2285859+4000000</f>
        <v>96295636.228585899</v>
      </c>
      <c r="FP218" s="365">
        <v>84393107.743797168</v>
      </c>
      <c r="FQ218" s="365">
        <v>92890414.095145509</v>
      </c>
      <c r="FR218" s="454">
        <v>72868523.591369644</v>
      </c>
      <c r="FS218" s="454">
        <v>68300892.484016389</v>
      </c>
      <c r="FT218" s="454">
        <v>101394429.02819102</v>
      </c>
      <c r="FU218" s="454">
        <v>113552946.83620664</v>
      </c>
      <c r="FV218" s="454">
        <v>96410386.649220213</v>
      </c>
      <c r="FW218" s="454">
        <v>91655871.24306567</v>
      </c>
      <c r="FX218" s="454">
        <v>119293258.34361127</v>
      </c>
      <c r="FY218" s="454">
        <v>121646540.91643213</v>
      </c>
      <c r="FZ218" s="454">
        <v>117181792.42158785</v>
      </c>
      <c r="GA218" s="454">
        <v>103869495.73333339</v>
      </c>
      <c r="GB218" s="454">
        <v>89501407.607428327</v>
      </c>
      <c r="GC218" s="454">
        <v>103457319.17875919</v>
      </c>
      <c r="GE218" s="447">
        <f>SUM(FR218:GD218)</f>
        <v>1199132864.0332217</v>
      </c>
    </row>
    <row r="219" spans="1:187">
      <c r="D219" s="72" t="str">
        <f t="shared" si="11"/>
        <v>7111p</v>
      </c>
      <c r="E219" s="76" t="s">
        <v>25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7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84">
        <v>3256274.170259011</v>
      </c>
      <c r="DW219" s="284">
        <v>6307067.1265346296</v>
      </c>
      <c r="DX219" s="284">
        <v>7185867.0962893497</v>
      </c>
      <c r="DY219" s="284">
        <v>7337843.0794201987</v>
      </c>
      <c r="DZ219" s="284">
        <v>7549134.215325322</v>
      </c>
      <c r="EA219" s="284">
        <v>7983088.0958320322</v>
      </c>
      <c r="EB219" s="284">
        <v>8209438.0719818696</v>
      </c>
      <c r="EC219" s="284">
        <v>8656256.586545825</v>
      </c>
      <c r="ED219" s="284">
        <v>8265680.3878533607</v>
      </c>
      <c r="EE219" s="284">
        <v>10422468.304093841</v>
      </c>
      <c r="EF219" s="284">
        <v>9053001.7482958268</v>
      </c>
      <c r="EG219" s="284">
        <v>14496765.94178308</v>
      </c>
      <c r="EH219" s="284">
        <v>3445730.68</v>
      </c>
      <c r="EI219" s="282">
        <v>9145427.7004242092</v>
      </c>
      <c r="EJ219" s="282">
        <v>10121749.817724096</v>
      </c>
      <c r="EK219" s="282">
        <v>8543881.1088797171</v>
      </c>
      <c r="EL219" s="282">
        <v>8733654.6548668258</v>
      </c>
      <c r="EM219" s="282">
        <v>9954508.8904511016</v>
      </c>
      <c r="EN219" s="282">
        <v>12848847.212564949</v>
      </c>
      <c r="EO219" s="282">
        <v>11972281.172638645</v>
      </c>
      <c r="EP219" s="282">
        <v>12910432.881604763</v>
      </c>
      <c r="EQ219" s="282">
        <v>10424403.066179592</v>
      </c>
      <c r="ER219" s="282">
        <v>8922339.2000792101</v>
      </c>
      <c r="ES219" s="282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3">
        <v>4247772.9043182321</v>
      </c>
      <c r="FS219" s="263">
        <v>9376802.3482605685</v>
      </c>
      <c r="FT219" s="263">
        <v>9059590.5603003595</v>
      </c>
      <c r="FU219" s="263">
        <v>14784516.1050505</v>
      </c>
      <c r="FV219" s="263">
        <v>10227226.83180018</v>
      </c>
      <c r="FW219" s="263">
        <v>10142170.106392335</v>
      </c>
      <c r="FX219" s="263">
        <v>11004516.220393213</v>
      </c>
      <c r="FY219" s="263">
        <v>10494150.286638713</v>
      </c>
      <c r="FZ219" s="263">
        <v>10348728.72707198</v>
      </c>
      <c r="GA219" s="263">
        <v>10842408.697154773</v>
      </c>
      <c r="GB219" s="263">
        <v>10004017.895010754</v>
      </c>
      <c r="GC219" s="263">
        <v>18671198.27068641</v>
      </c>
      <c r="GE219" s="448">
        <f>SUM(FR219:GD219)</f>
        <v>129203098.95307803</v>
      </c>
    </row>
    <row r="220" spans="1:187">
      <c r="D220" s="72" t="str">
        <f t="shared" si="11"/>
        <v>7112p</v>
      </c>
      <c r="E220" s="76" t="s">
        <v>27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7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84">
        <v>879216.6252275107</v>
      </c>
      <c r="DW220" s="284">
        <v>978704.97459082201</v>
      </c>
      <c r="DX220" s="284">
        <v>9565619.7261311747</v>
      </c>
      <c r="DY220" s="284">
        <v>14480647.367470991</v>
      </c>
      <c r="DZ220" s="284">
        <v>2750731.3293431252</v>
      </c>
      <c r="EA220" s="284">
        <v>3704741.9987834813</v>
      </c>
      <c r="EB220" s="284">
        <v>4542486.8831950836</v>
      </c>
      <c r="EC220" s="284">
        <v>2539403.2975392533</v>
      </c>
      <c r="ED220" s="284">
        <v>2385044.0612207768</v>
      </c>
      <c r="EE220" s="284">
        <v>1382622.7151631019</v>
      </c>
      <c r="EF220" s="284">
        <v>718783.39737050491</v>
      </c>
      <c r="EG220" s="284">
        <v>1297842.5948828864</v>
      </c>
      <c r="EH220" s="284">
        <v>319868.36632967507</v>
      </c>
      <c r="EI220" s="282">
        <v>1275692.7823229732</v>
      </c>
      <c r="EJ220" s="282">
        <v>15606774.300851075</v>
      </c>
      <c r="EK220" s="282">
        <v>11880917.025348544</v>
      </c>
      <c r="EL220" s="282">
        <v>2694890.5355524938</v>
      </c>
      <c r="EM220" s="282">
        <v>4614984.2836715048</v>
      </c>
      <c r="EN220" s="282">
        <v>2644838.5201759087</v>
      </c>
      <c r="EO220" s="282">
        <v>2920331.1421357361</v>
      </c>
      <c r="EP220" s="282">
        <v>1809770.5258781903</v>
      </c>
      <c r="EQ220" s="282">
        <v>1613666.6581515796</v>
      </c>
      <c r="ER220" s="282">
        <v>541050.49431968771</v>
      </c>
      <c r="ES220" s="282">
        <v>999903.42131223751</v>
      </c>
      <c r="ET220" s="282">
        <v>475602.8</v>
      </c>
      <c r="EU220" s="282">
        <v>1641570.62</v>
      </c>
      <c r="EV220" s="282">
        <v>22262597.649999999</v>
      </c>
      <c r="EW220" s="282">
        <v>18095823.48</v>
      </c>
      <c r="EX220" s="282">
        <v>3730435.57</v>
      </c>
      <c r="EY220" s="282">
        <v>3402383.37</v>
      </c>
      <c r="EZ220" s="282">
        <v>2907159.2955213021</v>
      </c>
      <c r="FA220" s="282">
        <v>3013650.2072513374</v>
      </c>
      <c r="FB220" s="282">
        <v>1324416.4348228676</v>
      </c>
      <c r="FC220" s="282">
        <v>2025728.058812635</v>
      </c>
      <c r="FD220" s="282">
        <v>801101.06022479141</v>
      </c>
      <c r="FE220" s="282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3">
        <v>627782.45265207789</v>
      </c>
      <c r="FS220" s="263">
        <v>2048312.2562287676</v>
      </c>
      <c r="FT220" s="263">
        <v>23447396.440071519</v>
      </c>
      <c r="FU220" s="263">
        <v>21300265.770182844</v>
      </c>
      <c r="FV220" s="263">
        <v>4990703.2575689331</v>
      </c>
      <c r="FW220" s="263">
        <v>3839576.3798291981</v>
      </c>
      <c r="FX220" s="263">
        <v>5410731.6020327918</v>
      </c>
      <c r="FY220" s="263">
        <v>3228155.7041742411</v>
      </c>
      <c r="FZ220" s="263">
        <v>2340786.03513694</v>
      </c>
      <c r="GA220" s="263">
        <v>720170.47195216361</v>
      </c>
      <c r="GB220" s="263">
        <v>918098.08431421698</v>
      </c>
      <c r="GC220" s="263">
        <v>4473049.2199428063</v>
      </c>
      <c r="GE220" s="448">
        <f t="shared" ref="GE220:GE226" si="19">SUM(FR220:GD220)</f>
        <v>73345027.674086511</v>
      </c>
    </row>
    <row r="221" spans="1:187">
      <c r="D221" s="72" t="str">
        <f t="shared" si="11"/>
        <v>7113p</v>
      </c>
      <c r="E221" s="76" t="s">
        <v>29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7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84">
        <v>89812.337994626199</v>
      </c>
      <c r="DW221" s="284">
        <v>125605.87790916764</v>
      </c>
      <c r="DX221" s="284">
        <v>126382.3151345364</v>
      </c>
      <c r="DY221" s="284">
        <v>113339.33642942409</v>
      </c>
      <c r="DZ221" s="284">
        <v>81752.089929508642</v>
      </c>
      <c r="EA221" s="284">
        <v>109588.60372302438</v>
      </c>
      <c r="EB221" s="284">
        <v>122410.08849255976</v>
      </c>
      <c r="EC221" s="284">
        <v>122577.82624468152</v>
      </c>
      <c r="ED221" s="284">
        <v>122631.24943535826</v>
      </c>
      <c r="EE221" s="284">
        <v>142176.60213635428</v>
      </c>
      <c r="EF221" s="284">
        <v>111230.89453217729</v>
      </c>
      <c r="EG221" s="284">
        <v>166744.30114189265</v>
      </c>
      <c r="EH221" s="284">
        <v>156784.53115028006</v>
      </c>
      <c r="EI221" s="282">
        <v>215996.23844451422</v>
      </c>
      <c r="EJ221" s="282">
        <v>172844.23524068185</v>
      </c>
      <c r="EK221" s="282">
        <v>166312.68055694172</v>
      </c>
      <c r="EL221" s="282">
        <v>177348.58546757439</v>
      </c>
      <c r="EM221" s="282">
        <v>232734.91327750011</v>
      </c>
      <c r="EN221" s="282">
        <v>162468.08893173773</v>
      </c>
      <c r="EO221" s="282">
        <v>245981.65668851638</v>
      </c>
      <c r="EP221" s="282">
        <v>296340.06182741246</v>
      </c>
      <c r="EQ221" s="282">
        <v>190322.06899586218</v>
      </c>
      <c r="ER221" s="282">
        <v>224798.65338931847</v>
      </c>
      <c r="ES221" s="282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3">
        <v>109917.2112672653</v>
      </c>
      <c r="FS221" s="263">
        <v>157627.83703386062</v>
      </c>
      <c r="FT221" s="263">
        <v>136046.9232149462</v>
      </c>
      <c r="FU221" s="263">
        <v>189969.17755328628</v>
      </c>
      <c r="FV221" s="263">
        <v>137123.3907048546</v>
      </c>
      <c r="FW221" s="263">
        <v>147110.04103562396</v>
      </c>
      <c r="FX221" s="263">
        <v>141936.14419131188</v>
      </c>
      <c r="FY221" s="263">
        <v>160267.88329025259</v>
      </c>
      <c r="FZ221" s="263">
        <v>122387.69127453606</v>
      </c>
      <c r="GA221" s="263">
        <v>161793.16319870885</v>
      </c>
      <c r="GB221" s="263">
        <v>160631.62948311894</v>
      </c>
      <c r="GC221" s="263">
        <v>268987.27918103465</v>
      </c>
      <c r="GE221" s="448">
        <f t="shared" si="19"/>
        <v>1893798.3714287998</v>
      </c>
    </row>
    <row r="222" spans="1:187">
      <c r="D222" s="72" t="str">
        <f t="shared" si="11"/>
        <v>7114p</v>
      </c>
      <c r="E222" s="76" t="s">
        <v>31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7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84">
        <v>31679573.180653565</v>
      </c>
      <c r="DW222" s="284">
        <v>31928103.158560321</v>
      </c>
      <c r="DX222" s="284">
        <v>34104565.830024712</v>
      </c>
      <c r="DY222" s="284">
        <v>37842157.867834173</v>
      </c>
      <c r="DZ222" s="284">
        <v>37499397.053443842</v>
      </c>
      <c r="EA222" s="284">
        <v>40999614.220945761</v>
      </c>
      <c r="EB222" s="284">
        <v>49404174.365267023</v>
      </c>
      <c r="EC222" s="284">
        <v>50808197.54559686</v>
      </c>
      <c r="ED222" s="284">
        <v>48941259.772591494</v>
      </c>
      <c r="EE222" s="284">
        <v>50674252.604080558</v>
      </c>
      <c r="EF222" s="284">
        <v>34472392.733843513</v>
      </c>
      <c r="EG222" s="284">
        <v>39750004.058720417</v>
      </c>
      <c r="EH222" s="284">
        <v>35038006.882620126</v>
      </c>
      <c r="EI222" s="282">
        <v>34439419.532361373</v>
      </c>
      <c r="EJ222" s="282">
        <v>36610416.4961081</v>
      </c>
      <c r="EK222" s="282">
        <v>38572572.842501707</v>
      </c>
      <c r="EL222" s="282">
        <v>41434170.447496742</v>
      </c>
      <c r="EM222" s="282">
        <v>46352523.998122126</v>
      </c>
      <c r="EN222" s="282">
        <v>50698247.403485686</v>
      </c>
      <c r="EO222" s="282">
        <v>58728722.217279099</v>
      </c>
      <c r="EP222" s="282">
        <v>48579978.228629358</v>
      </c>
      <c r="EQ222" s="282">
        <v>46963099.251775004</v>
      </c>
      <c r="ER222" s="282">
        <v>42160271.759740531</v>
      </c>
      <c r="ES222" s="282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3">
        <v>50030338.787693664</v>
      </c>
      <c r="FS222" s="263">
        <v>40226724.69128225</v>
      </c>
      <c r="FT222" s="263">
        <v>51494173.085536182</v>
      </c>
      <c r="FU222" s="263">
        <v>56230397.238285325</v>
      </c>
      <c r="FV222" s="263">
        <v>57541254.075762056</v>
      </c>
      <c r="FW222" s="263">
        <v>54151638.146728054</v>
      </c>
      <c r="FX222" s="263">
        <v>73039139.596671969</v>
      </c>
      <c r="FY222" s="263">
        <v>73104235.871438459</v>
      </c>
      <c r="FZ222" s="263">
        <v>72212989.907607689</v>
      </c>
      <c r="GA222" s="263">
        <v>67208847.037182078</v>
      </c>
      <c r="GB222" s="263">
        <v>55844741.70897913</v>
      </c>
      <c r="GC222" s="263">
        <v>58366039.987854265</v>
      </c>
      <c r="GE222" s="448">
        <f t="shared" si="19"/>
        <v>709450520.13502109</v>
      </c>
    </row>
    <row r="223" spans="1:187">
      <c r="D223" s="72" t="str">
        <f t="shared" si="11"/>
        <v>7115p</v>
      </c>
      <c r="E223" s="76" t="s">
        <v>33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7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84">
        <v>11120032.514063414</v>
      </c>
      <c r="DW223" s="284">
        <v>10159884.393436292</v>
      </c>
      <c r="DX223" s="284">
        <v>11541404.231549168</v>
      </c>
      <c r="DY223" s="284">
        <v>12686872.226631973</v>
      </c>
      <c r="DZ223" s="284">
        <v>13828107.792372638</v>
      </c>
      <c r="EA223" s="284">
        <v>16174553.418030523</v>
      </c>
      <c r="EB223" s="284">
        <v>18497907.983898904</v>
      </c>
      <c r="EC223" s="284">
        <v>22949187.355199177</v>
      </c>
      <c r="ED223" s="284">
        <v>19735591.308796823</v>
      </c>
      <c r="EE223" s="284">
        <v>16832757.074621882</v>
      </c>
      <c r="EF223" s="284">
        <v>14338219.799717059</v>
      </c>
      <c r="EG223" s="284">
        <v>15239347.412479252</v>
      </c>
      <c r="EH223" s="284">
        <v>12892504.45877865</v>
      </c>
      <c r="EI223" s="282">
        <v>12119703.851627368</v>
      </c>
      <c r="EJ223" s="282">
        <v>13870804.729335839</v>
      </c>
      <c r="EK223" s="282">
        <v>14610210.360753594</v>
      </c>
      <c r="EL223" s="282">
        <v>16300422.349870451</v>
      </c>
      <c r="EM223" s="282">
        <v>18609472.866493613</v>
      </c>
      <c r="EN223" s="282">
        <v>20547920.740498953</v>
      </c>
      <c r="EO223" s="282">
        <v>24414293.57144583</v>
      </c>
      <c r="EP223" s="282">
        <v>23471505.696022253</v>
      </c>
      <c r="EQ223" s="282">
        <v>19541702.474037282</v>
      </c>
      <c r="ER223" s="282">
        <v>16768578.081388976</v>
      </c>
      <c r="ES223" s="282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3">
        <v>15582615.935145671</v>
      </c>
      <c r="FS223" s="263">
        <v>13786728.708412785</v>
      </c>
      <c r="FT223" s="263">
        <v>13922329.131337306</v>
      </c>
      <c r="FU223" s="263">
        <v>17514781.558868464</v>
      </c>
      <c r="FV223" s="263">
        <v>20060289.508355808</v>
      </c>
      <c r="FW223" s="263">
        <v>19873285.982644927</v>
      </c>
      <c r="FX223" s="263">
        <v>25530016.505225107</v>
      </c>
      <c r="FY223" s="263">
        <v>30758150.572077803</v>
      </c>
      <c r="FZ223" s="263">
        <v>28509300.373805836</v>
      </c>
      <c r="GA223" s="263">
        <v>21428053.381139103</v>
      </c>
      <c r="GB223" s="263">
        <v>19472054.39091884</v>
      </c>
      <c r="GC223" s="263">
        <v>18262634.566828799</v>
      </c>
      <c r="GE223" s="448">
        <f t="shared" si="19"/>
        <v>244700240.61476046</v>
      </c>
    </row>
    <row r="224" spans="1:187" ht="30">
      <c r="D224" s="72" t="str">
        <f t="shared" si="11"/>
        <v>7116p</v>
      </c>
      <c r="E224" s="76" t="s">
        <v>35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7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84">
        <v>1044333.5847040946</v>
      </c>
      <c r="DW224" s="284">
        <v>1372829.090518791</v>
      </c>
      <c r="DX224" s="284">
        <v>1899074.8246946216</v>
      </c>
      <c r="DY224" s="284">
        <v>1934618.6277946457</v>
      </c>
      <c r="DZ224" s="284">
        <v>1937428.4331486213</v>
      </c>
      <c r="EA224" s="284">
        <v>2127170.3374280212</v>
      </c>
      <c r="EB224" s="284">
        <v>2549323.2677289024</v>
      </c>
      <c r="EC224" s="284">
        <v>2367849.4282178474</v>
      </c>
      <c r="ED224" s="284">
        <v>2194114.3691908875</v>
      </c>
      <c r="EE224" s="284">
        <v>2276435.1122387154</v>
      </c>
      <c r="EF224" s="284">
        <v>1500993.7865445174</v>
      </c>
      <c r="EG224" s="284">
        <v>1773412.2815320112</v>
      </c>
      <c r="EH224" s="284">
        <v>1020117.0792786785</v>
      </c>
      <c r="EI224" s="282">
        <v>1549568.1072133458</v>
      </c>
      <c r="EJ224" s="282">
        <v>1995477.1757682527</v>
      </c>
      <c r="EK224" s="282">
        <v>2074792.1116972775</v>
      </c>
      <c r="EL224" s="282">
        <v>2086161.3669564624</v>
      </c>
      <c r="EM224" s="282">
        <v>2213983.5460728402</v>
      </c>
      <c r="EN224" s="282">
        <v>2470029.8389860876</v>
      </c>
      <c r="EO224" s="282">
        <v>2792769.9688101793</v>
      </c>
      <c r="EP224" s="282">
        <v>2392576.4889084394</v>
      </c>
      <c r="EQ224" s="282">
        <v>2053687.1611713313</v>
      </c>
      <c r="ER224" s="282">
        <v>1789771.7782482144</v>
      </c>
      <c r="ES224" s="282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3">
        <v>1386941.7326399479</v>
      </c>
      <c r="FS224" s="263">
        <v>1687520.1709283332</v>
      </c>
      <c r="FT224" s="263">
        <v>2396502.7982573896</v>
      </c>
      <c r="FU224" s="263">
        <v>2464332.484725228</v>
      </c>
      <c r="FV224" s="263">
        <v>2435737.6143241315</v>
      </c>
      <c r="FW224" s="263">
        <v>2419253.2694640565</v>
      </c>
      <c r="FX224" s="263">
        <v>3005680.1409719805</v>
      </c>
      <c r="FY224" s="263">
        <v>2714280.9962749984</v>
      </c>
      <c r="FZ224" s="263">
        <v>2484992.7158025955</v>
      </c>
      <c r="GA224" s="263">
        <v>2426179.0884626629</v>
      </c>
      <c r="GB224" s="263">
        <v>1969755.5171901861</v>
      </c>
      <c r="GC224" s="263">
        <v>2374100.2770140865</v>
      </c>
      <c r="GE224" s="448">
        <f t="shared" si="19"/>
        <v>27765276.806055594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7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84"/>
      <c r="DW225" s="284"/>
      <c r="DX225" s="284"/>
      <c r="DY225" s="284"/>
      <c r="DZ225" s="284"/>
      <c r="EA225" s="284"/>
      <c r="EB225" s="284"/>
      <c r="EC225" s="284"/>
      <c r="ED225" s="284"/>
      <c r="EE225" s="284"/>
      <c r="EF225" s="284"/>
      <c r="EG225" s="284"/>
      <c r="EH225" s="284"/>
      <c r="EI225" s="282"/>
      <c r="EJ225" s="282"/>
      <c r="EK225" s="282"/>
      <c r="EL225" s="282"/>
      <c r="EM225" s="282"/>
      <c r="EN225" s="282"/>
      <c r="EO225" s="282"/>
      <c r="EP225" s="282"/>
      <c r="EQ225" s="282"/>
      <c r="ER225" s="282"/>
      <c r="ES225" s="282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3"/>
      <c r="FS225" s="263"/>
      <c r="FT225" s="263"/>
      <c r="FU225" s="263"/>
      <c r="FV225" s="263"/>
      <c r="FW225" s="263"/>
      <c r="FX225" s="263"/>
      <c r="FY225" s="263"/>
      <c r="FZ225" s="263"/>
      <c r="GA225" s="263"/>
      <c r="GB225" s="263"/>
      <c r="GC225" s="263"/>
      <c r="GE225" s="448">
        <f t="shared" si="19"/>
        <v>0</v>
      </c>
    </row>
    <row r="226" spans="1:187">
      <c r="D226" s="72" t="str">
        <f t="shared" ref="D226:D257" si="20">+CONCATENATE(D17,"p")</f>
        <v>7118p</v>
      </c>
      <c r="E226" s="76" t="s">
        <v>37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7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84">
        <v>450053.61458020721</v>
      </c>
      <c r="DW226" s="284">
        <v>475038.28260860743</v>
      </c>
      <c r="DX226" s="284">
        <v>588186.946081153</v>
      </c>
      <c r="DY226" s="284">
        <v>697774.7752861263</v>
      </c>
      <c r="DZ226" s="284">
        <v>729966.03511176899</v>
      </c>
      <c r="EA226" s="284">
        <v>808032.03012700868</v>
      </c>
      <c r="EB226" s="284">
        <v>898577.82161147927</v>
      </c>
      <c r="EC226" s="284">
        <v>890271.03364985739</v>
      </c>
      <c r="ED226" s="284">
        <v>850550.63426379242</v>
      </c>
      <c r="EE226" s="284">
        <v>780569.87598601193</v>
      </c>
      <c r="EF226" s="284">
        <v>684662.88608948409</v>
      </c>
      <c r="EG226" s="284">
        <v>828585.76668335497</v>
      </c>
      <c r="EH226" s="284">
        <v>519999.19958666293</v>
      </c>
      <c r="EI226" s="282">
        <v>552690.53896879952</v>
      </c>
      <c r="EJ226" s="282">
        <v>862173.85894013394</v>
      </c>
      <c r="EK226" s="282">
        <v>921140.58562000177</v>
      </c>
      <c r="EL226" s="282">
        <v>857926.48421483312</v>
      </c>
      <c r="EM226" s="282">
        <v>889611.95593554468</v>
      </c>
      <c r="EN226" s="282">
        <v>843301.64671243716</v>
      </c>
      <c r="EO226" s="282">
        <v>1017536.9503792862</v>
      </c>
      <c r="EP226" s="282">
        <v>850957.23877843586</v>
      </c>
      <c r="EQ226" s="282">
        <v>803528.96288030746</v>
      </c>
      <c r="ER226" s="282">
        <v>697203.75185900577</v>
      </c>
      <c r="ES226" s="282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3">
        <v>883154.56765277567</v>
      </c>
      <c r="FS226" s="263">
        <v>1017176.4718698277</v>
      </c>
      <c r="FT226" s="263">
        <v>938390.0894733076</v>
      </c>
      <c r="FU226" s="263">
        <v>1068684.5015409975</v>
      </c>
      <c r="FV226" s="263">
        <v>1018051.9707042454</v>
      </c>
      <c r="FW226" s="263">
        <v>1082837.3169714699</v>
      </c>
      <c r="FX226" s="263">
        <v>1161238.1341248986</v>
      </c>
      <c r="FY226" s="263">
        <v>1187299.6025376567</v>
      </c>
      <c r="FZ226" s="263">
        <v>1162606.9708882784</v>
      </c>
      <c r="GA226" s="263">
        <v>1082043.8942438895</v>
      </c>
      <c r="GB226" s="263">
        <v>1132108.3815320772</v>
      </c>
      <c r="GC226" s="263">
        <v>1041309.5772517719</v>
      </c>
      <c r="GE226" s="448">
        <f t="shared" si="19"/>
        <v>12774901.478791194</v>
      </c>
    </row>
    <row r="227" spans="1:187" s="9" customFormat="1">
      <c r="A227" s="118"/>
      <c r="B227" s="118"/>
      <c r="C227" s="118">
        <v>712</v>
      </c>
      <c r="D227" s="118" t="str">
        <f t="shared" si="20"/>
        <v>712p</v>
      </c>
      <c r="E227" s="119" t="s">
        <v>39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21">+SUM(CL228:CL231)</f>
        <v>10225366.011998521</v>
      </c>
      <c r="CM227" s="121">
        <f t="shared" si="21"/>
        <v>26328872.744704504</v>
      </c>
      <c r="CN227" s="121">
        <f t="shared" si="21"/>
        <v>28215029.512952704</v>
      </c>
      <c r="CO227" s="121">
        <f t="shared" si="21"/>
        <v>31078344.176256344</v>
      </c>
      <c r="CP227" s="121">
        <f t="shared" si="21"/>
        <v>31062993.346150994</v>
      </c>
      <c r="CQ227" s="121">
        <f t="shared" si="21"/>
        <v>29533886.744876273</v>
      </c>
      <c r="CR227" s="121">
        <f t="shared" si="21"/>
        <v>35614836.490956061</v>
      </c>
      <c r="CS227" s="121">
        <f t="shared" si="21"/>
        <v>41423629.787263155</v>
      </c>
      <c r="CT227" s="121">
        <f t="shared" si="21"/>
        <v>27897944.753825549</v>
      </c>
      <c r="CU227" s="121">
        <f t="shared" si="21"/>
        <v>35782419.896350168</v>
      </c>
      <c r="CV227" s="121">
        <f t="shared" si="21"/>
        <v>35053926.847713381</v>
      </c>
      <c r="CW227" s="122">
        <f t="shared" si="21"/>
        <v>52000480.125178605</v>
      </c>
      <c r="CX227" s="120">
        <f t="shared" si="21"/>
        <v>11696495.709410317</v>
      </c>
      <c r="CY227" s="121">
        <f t="shared" ref="CY227:DI227" si="22">+SUM(CY228:CY231)</f>
        <v>27967194.589402422</v>
      </c>
      <c r="CZ227" s="121">
        <f t="shared" si="22"/>
        <v>28929880.111931738</v>
      </c>
      <c r="DA227" s="121">
        <f t="shared" si="22"/>
        <v>27258327.618631121</v>
      </c>
      <c r="DB227" s="121">
        <f t="shared" si="22"/>
        <v>28592562.735781778</v>
      </c>
      <c r="DC227" s="121">
        <f t="shared" si="22"/>
        <v>32131723.207960628</v>
      </c>
      <c r="DD227" s="121">
        <f t="shared" si="22"/>
        <v>33016814.12419793</v>
      </c>
      <c r="DE227" s="121">
        <f t="shared" si="22"/>
        <v>36072346.59471108</v>
      </c>
      <c r="DF227" s="121">
        <f t="shared" si="22"/>
        <v>38203128.528232403</v>
      </c>
      <c r="DG227" s="121">
        <f t="shared" si="22"/>
        <v>43672969.77403643</v>
      </c>
      <c r="DH227" s="121">
        <f t="shared" si="22"/>
        <v>30164652.787533071</v>
      </c>
      <c r="DI227" s="122">
        <f t="shared" si="22"/>
        <v>60117077.92735371</v>
      </c>
      <c r="DJ227" s="120">
        <f>+SUM(DJ228:DJ231)</f>
        <v>17453194.433351744</v>
      </c>
      <c r="DK227" s="280">
        <f t="shared" ref="DK227:DU227" si="23">+SUM(DK228:DK231)</f>
        <v>27390142.980436314</v>
      </c>
      <c r="DL227" s="121">
        <f t="shared" si="23"/>
        <v>28082312.197140861</v>
      </c>
      <c r="DM227" s="121">
        <f t="shared" si="23"/>
        <v>30124960.749123506</v>
      </c>
      <c r="DN227" s="121">
        <f t="shared" si="23"/>
        <v>34683059.189534552</v>
      </c>
      <c r="DO227" s="121">
        <f t="shared" si="23"/>
        <v>35520127.578458838</v>
      </c>
      <c r="DP227" s="121">
        <f t="shared" si="23"/>
        <v>34214609.03892383</v>
      </c>
      <c r="DQ227" s="121">
        <f t="shared" si="23"/>
        <v>35699732.916304395</v>
      </c>
      <c r="DR227" s="121">
        <f t="shared" si="23"/>
        <v>34477573.889674954</v>
      </c>
      <c r="DS227" s="121">
        <f t="shared" si="23"/>
        <v>38517756.206527121</v>
      </c>
      <c r="DT227" s="121">
        <f t="shared" si="23"/>
        <v>32938623.312072884</v>
      </c>
      <c r="DU227" s="122">
        <f t="shared" si="23"/>
        <v>68390080.261651829</v>
      </c>
      <c r="DV227" s="285">
        <f>SUM(DV228:DV231)</f>
        <v>18354060.58487517</v>
      </c>
      <c r="DW227" s="285">
        <f t="shared" ref="DW227:ES227" si="24">SUM(DW228:DW231)</f>
        <v>32251984.308998123</v>
      </c>
      <c r="DX227" s="285">
        <f t="shared" si="24"/>
        <v>35252780.4112795</v>
      </c>
      <c r="DY227" s="285">
        <f t="shared" si="24"/>
        <v>36048622.442372173</v>
      </c>
      <c r="DZ227" s="285">
        <f t="shared" si="24"/>
        <v>36467046.907571375</v>
      </c>
      <c r="EA227" s="285">
        <f t="shared" si="24"/>
        <v>39962406.622471027</v>
      </c>
      <c r="EB227" s="285">
        <f t="shared" si="24"/>
        <v>41754281.859282047</v>
      </c>
      <c r="EC227" s="285">
        <f t="shared" si="24"/>
        <v>41778770.739156105</v>
      </c>
      <c r="ED227" s="285">
        <f t="shared" si="24"/>
        <v>40678217.175356045</v>
      </c>
      <c r="EE227" s="285">
        <f t="shared" si="24"/>
        <v>50087168.979291983</v>
      </c>
      <c r="EF227" s="285">
        <f t="shared" si="24"/>
        <v>35104466.825188249</v>
      </c>
      <c r="EG227" s="285">
        <f t="shared" si="24"/>
        <v>75416411.255019069</v>
      </c>
      <c r="EH227" s="285">
        <f t="shared" si="24"/>
        <v>14494391.656080697</v>
      </c>
      <c r="EI227" s="285">
        <f t="shared" si="24"/>
        <v>38286134.504472315</v>
      </c>
      <c r="EJ227" s="285">
        <f t="shared" si="24"/>
        <v>42512596.169410236</v>
      </c>
      <c r="EK227" s="285">
        <f t="shared" si="24"/>
        <v>36881500.656790689</v>
      </c>
      <c r="EL227" s="285">
        <f t="shared" si="24"/>
        <v>37654579.061565474</v>
      </c>
      <c r="EM227" s="285">
        <f t="shared" si="24"/>
        <v>40791760.633679733</v>
      </c>
      <c r="EN227" s="285">
        <f t="shared" si="24"/>
        <v>36948873.818993188</v>
      </c>
      <c r="EO227" s="285">
        <f t="shared" si="24"/>
        <v>40320200.299979933</v>
      </c>
      <c r="EP227" s="285">
        <f t="shared" si="24"/>
        <v>44012184.309503838</v>
      </c>
      <c r="EQ227" s="285">
        <f t="shared" si="24"/>
        <v>39620758.48069074</v>
      </c>
      <c r="ER227" s="285">
        <f t="shared" si="24"/>
        <v>41454472.958962008</v>
      </c>
      <c r="ES227" s="285">
        <f t="shared" si="24"/>
        <v>79179339.503347233</v>
      </c>
      <c r="ET227" s="342">
        <v>14572676.99</v>
      </c>
      <c r="EU227" s="342">
        <v>36938118.07</v>
      </c>
      <c r="EV227" s="342">
        <v>43053255.970000006</v>
      </c>
      <c r="EW227" s="342">
        <v>41029948.000000007</v>
      </c>
      <c r="EX227" s="342">
        <v>40388291.549999997</v>
      </c>
      <c r="EY227" s="342">
        <v>42077356.240000002</v>
      </c>
      <c r="EZ227" s="342">
        <v>46362054.926801726</v>
      </c>
      <c r="FA227" s="342">
        <v>45724084.253699668</v>
      </c>
      <c r="FB227" s="342">
        <v>41947258.969554022</v>
      </c>
      <c r="FC227" s="342">
        <v>44433442.802094914</v>
      </c>
      <c r="FD227" s="342">
        <v>45788790.684398532</v>
      </c>
      <c r="FE227" s="342">
        <v>79938550.463845864</v>
      </c>
      <c r="FF227" s="365">
        <v>16498881.48</v>
      </c>
      <c r="FG227" s="365">
        <v>41912269.38000001</v>
      </c>
      <c r="FH227" s="365">
        <v>41047599.18</v>
      </c>
      <c r="FI227" s="365">
        <v>50290988.940000005</v>
      </c>
      <c r="FJ227" s="365">
        <v>37496285.130000003</v>
      </c>
      <c r="FK227" s="365">
        <v>45280786.510000005</v>
      </c>
      <c r="FL227" s="365">
        <v>46250891.035691187</v>
      </c>
      <c r="FM227" s="365">
        <v>44632014.674295112</v>
      </c>
      <c r="FN227" s="365">
        <v>41120271.333377153</v>
      </c>
      <c r="FO227" s="365">
        <v>46928850.635902815</v>
      </c>
      <c r="FP227" s="365">
        <v>44128259.697538294</v>
      </c>
      <c r="FQ227" s="365">
        <v>78626416.07852602</v>
      </c>
      <c r="FR227" s="454">
        <v>15835723.169364264</v>
      </c>
      <c r="FS227" s="454">
        <v>42050901.902156882</v>
      </c>
      <c r="FT227" s="454">
        <v>41165816.654906645</v>
      </c>
      <c r="FU227" s="454">
        <v>71460445.947101474</v>
      </c>
      <c r="FV227" s="454">
        <v>37646077.674470186</v>
      </c>
      <c r="FW227" s="454">
        <v>45454016.537137315</v>
      </c>
      <c r="FX227" s="454">
        <v>48845908.370285161</v>
      </c>
      <c r="FY227" s="454">
        <v>45961407.018496931</v>
      </c>
      <c r="FZ227" s="454">
        <v>44527055.317223892</v>
      </c>
      <c r="GA227" s="454">
        <v>46718215.929809026</v>
      </c>
      <c r="GB227" s="454">
        <v>44257264.346553147</v>
      </c>
      <c r="GC227" s="454">
        <v>85651782.334506199</v>
      </c>
      <c r="GE227" s="447">
        <f>SUM(FR227:GD227)</f>
        <v>569574615.20201111</v>
      </c>
    </row>
    <row r="228" spans="1:187" ht="30">
      <c r="D228" s="72" t="str">
        <f t="shared" si="20"/>
        <v>7121p</v>
      </c>
      <c r="E228" s="76" t="s">
        <v>41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7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84">
        <v>11085421.334241258</v>
      </c>
      <c r="DW228" s="284">
        <v>19390616.050749641</v>
      </c>
      <c r="DX228" s="284">
        <v>20800888.666321442</v>
      </c>
      <c r="DY228" s="284">
        <v>21481603.2962908</v>
      </c>
      <c r="DZ228" s="284">
        <v>21730009.656220071</v>
      </c>
      <c r="EA228" s="284">
        <v>24013249.966546282</v>
      </c>
      <c r="EB228" s="284">
        <v>25276026.550293617</v>
      </c>
      <c r="EC228" s="284">
        <v>24832266.431256961</v>
      </c>
      <c r="ED228" s="284">
        <v>24767047.400017716</v>
      </c>
      <c r="EE228" s="284">
        <v>29750626.17076052</v>
      </c>
      <c r="EF228" s="284">
        <v>20838978.405508582</v>
      </c>
      <c r="EG228" s="284">
        <v>45626445.851901822</v>
      </c>
      <c r="EH228" s="284">
        <v>9060796.079177171</v>
      </c>
      <c r="EI228" s="282">
        <v>23124706.852591999</v>
      </c>
      <c r="EJ228" s="282">
        <v>25778145.761630509</v>
      </c>
      <c r="EK228" s="282">
        <v>22315006.097604383</v>
      </c>
      <c r="EL228" s="282">
        <v>22883149.755243029</v>
      </c>
      <c r="EM228" s="282">
        <v>24653399.098267406</v>
      </c>
      <c r="EN228" s="282">
        <v>21096909.436257415</v>
      </c>
      <c r="EO228" s="282">
        <v>23562273.747153763</v>
      </c>
      <c r="EP228" s="282">
        <v>25444734.42588995</v>
      </c>
      <c r="EQ228" s="282">
        <v>23008561.099321935</v>
      </c>
      <c r="ER228" s="282">
        <v>25730958.328370228</v>
      </c>
      <c r="ES228" s="282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3">
        <v>9753677.1066540871</v>
      </c>
      <c r="FS228" s="263">
        <v>25247995.638608895</v>
      </c>
      <c r="FT228" s="263">
        <v>24560134.812409252</v>
      </c>
      <c r="FU228" s="263">
        <v>43950798.51863493</v>
      </c>
      <c r="FV228" s="263">
        <v>22692935.606279898</v>
      </c>
      <c r="FW228" s="263">
        <v>27728025.490367297</v>
      </c>
      <c r="FX228" s="263">
        <v>29734665.728275266</v>
      </c>
      <c r="FY228" s="263">
        <v>28251243.506967958</v>
      </c>
      <c r="FZ228" s="263">
        <v>27641975.548622753</v>
      </c>
      <c r="GA228" s="263">
        <v>29323314.317518704</v>
      </c>
      <c r="GB228" s="263">
        <v>27964929.42093296</v>
      </c>
      <c r="GC228" s="263">
        <v>54599579.934650965</v>
      </c>
      <c r="GE228" s="448">
        <f>SUM(FS228:GD228)</f>
        <v>341695598.52326888</v>
      </c>
    </row>
    <row r="229" spans="1:187" ht="30">
      <c r="D229" s="72" t="str">
        <f t="shared" si="20"/>
        <v>7122p</v>
      </c>
      <c r="E229" s="76" t="s">
        <v>43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7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84">
        <v>6336000.2739841603</v>
      </c>
      <c r="DW229" s="284">
        <v>11085374.864924161</v>
      </c>
      <c r="DX229" s="284">
        <v>12503494.771613788</v>
      </c>
      <c r="DY229" s="284">
        <v>12513053.180853466</v>
      </c>
      <c r="DZ229" s="284">
        <v>12781508.834290098</v>
      </c>
      <c r="EA229" s="284">
        <v>13647407.540884396</v>
      </c>
      <c r="EB229" s="284">
        <v>14167187.436191265</v>
      </c>
      <c r="EC229" s="284">
        <v>14617983.144756434</v>
      </c>
      <c r="ED229" s="284">
        <v>13735412.757885324</v>
      </c>
      <c r="EE229" s="284">
        <v>17526894.880343959</v>
      </c>
      <c r="EF229" s="284">
        <v>12402384.494983494</v>
      </c>
      <c r="EG229" s="284">
        <v>25778282.913810931</v>
      </c>
      <c r="EH229" s="284">
        <v>5033763.6031913934</v>
      </c>
      <c r="EI229" s="282">
        <v>13190874.32162513</v>
      </c>
      <c r="EJ229" s="282">
        <v>14560034.842802931</v>
      </c>
      <c r="EK229" s="282">
        <v>12426424.31774326</v>
      </c>
      <c r="EL229" s="282">
        <v>12780246.575118551</v>
      </c>
      <c r="EM229" s="282">
        <v>13948223.892347284</v>
      </c>
      <c r="EN229" s="282">
        <v>13453637.29564468</v>
      </c>
      <c r="EO229" s="282">
        <v>14173979.781966317</v>
      </c>
      <c r="EP229" s="282">
        <v>15976537.492320921</v>
      </c>
      <c r="EQ229" s="282">
        <v>14029532.008260634</v>
      </c>
      <c r="ER229" s="282">
        <v>13649270.684277592</v>
      </c>
      <c r="ES229" s="282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3">
        <v>5256146.905831675</v>
      </c>
      <c r="FS229" s="263">
        <v>14597766.28354576</v>
      </c>
      <c r="FT229" s="263">
        <v>14264533.110637551</v>
      </c>
      <c r="FU229" s="263">
        <v>23884940.168937128</v>
      </c>
      <c r="FV229" s="263">
        <v>12991990.821242537</v>
      </c>
      <c r="FW229" s="263">
        <v>15373191.401835907</v>
      </c>
      <c r="FX229" s="263">
        <v>16606376.199806731</v>
      </c>
      <c r="FY229" s="263">
        <v>15310350.125251874</v>
      </c>
      <c r="FZ229" s="263">
        <v>14498491.002978249</v>
      </c>
      <c r="GA229" s="263">
        <v>14811904.639849145</v>
      </c>
      <c r="GB229" s="263">
        <v>13882878.988506734</v>
      </c>
      <c r="GC229" s="263">
        <v>26337283.273071673</v>
      </c>
      <c r="GE229" s="448">
        <f t="shared" ref="GE229:GE231" si="25">SUM(FS229:GD229)</f>
        <v>182559706.0156633</v>
      </c>
    </row>
    <row r="230" spans="1:187" ht="30">
      <c r="D230" s="72" t="str">
        <f t="shared" si="20"/>
        <v>7123p</v>
      </c>
      <c r="E230" s="76" t="s">
        <v>45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7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84">
        <v>501823.54251431441</v>
      </c>
      <c r="DW230" s="284">
        <v>950234.13294904761</v>
      </c>
      <c r="DX230" s="284">
        <v>1014200.5696253183</v>
      </c>
      <c r="DY230" s="284">
        <v>1034570.7033292244</v>
      </c>
      <c r="DZ230" s="284">
        <v>1048079.1771939988</v>
      </c>
      <c r="EA230" s="284">
        <v>1121096.2953115944</v>
      </c>
      <c r="EB230" s="284">
        <v>1161121.5995876256</v>
      </c>
      <c r="EC230" s="284">
        <v>1201695.8976089575</v>
      </c>
      <c r="ED230" s="284">
        <v>1141500.9175202574</v>
      </c>
      <c r="EE230" s="284">
        <v>1429884.1677832296</v>
      </c>
      <c r="EF230" s="284">
        <v>1002399.8788701226</v>
      </c>
      <c r="EG230" s="284">
        <v>2162740.4812991857</v>
      </c>
      <c r="EH230" s="284">
        <v>34766.900814828943</v>
      </c>
      <c r="EI230" s="282">
        <v>993654.74277777073</v>
      </c>
      <c r="EJ230" s="282">
        <v>1113836.8565952757</v>
      </c>
      <c r="EK230" s="282">
        <v>1233130.4486106783</v>
      </c>
      <c r="EL230" s="282">
        <v>1051463.2957267121</v>
      </c>
      <c r="EM230" s="282">
        <v>1178569.585246797</v>
      </c>
      <c r="EN230" s="282">
        <v>1439912.5864559195</v>
      </c>
      <c r="EO230" s="282">
        <v>1558367.0915362868</v>
      </c>
      <c r="EP230" s="282">
        <v>1553495.4782926445</v>
      </c>
      <c r="EQ230" s="282">
        <v>1431813.379118765</v>
      </c>
      <c r="ER230" s="282">
        <v>1071760.2162897959</v>
      </c>
      <c r="ES230" s="282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3">
        <v>473453.158457916</v>
      </c>
      <c r="FS230" s="263">
        <v>1245019.9031552123</v>
      </c>
      <c r="FT230" s="263">
        <v>1218679.9210013372</v>
      </c>
      <c r="FU230" s="263">
        <v>1998933.8340953649</v>
      </c>
      <c r="FV230" s="263">
        <v>1121012.6510790826</v>
      </c>
      <c r="FW230" s="263">
        <v>1312015.54447653</v>
      </c>
      <c r="FX230" s="263">
        <v>1413141.9482049055</v>
      </c>
      <c r="FY230" s="263">
        <v>1348238.7551276963</v>
      </c>
      <c r="FZ230" s="263">
        <v>1333394.0994209074</v>
      </c>
      <c r="GA230" s="263">
        <v>1407047.2496787095</v>
      </c>
      <c r="GB230" s="263">
        <v>1322932.7166010505</v>
      </c>
      <c r="GC230" s="263">
        <v>2554998.3125818875</v>
      </c>
      <c r="GE230" s="448">
        <f t="shared" si="25"/>
        <v>16275414.935422687</v>
      </c>
    </row>
    <row r="231" spans="1:187">
      <c r="D231" s="72" t="str">
        <f t="shared" si="20"/>
        <v>7124p</v>
      </c>
      <c r="E231" s="76" t="s">
        <v>47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7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84">
        <v>430815.43413543771</v>
      </c>
      <c r="DW231" s="284">
        <v>825759.26037527679</v>
      </c>
      <c r="DX231" s="284">
        <v>934196.40371895151</v>
      </c>
      <c r="DY231" s="284">
        <v>1019395.2618986784</v>
      </c>
      <c r="DZ231" s="284">
        <v>907449.23986721074</v>
      </c>
      <c r="EA231" s="284">
        <v>1180652.819728754</v>
      </c>
      <c r="EB231" s="284">
        <v>1149946.2732095311</v>
      </c>
      <c r="EC231" s="284">
        <v>1126825.2655337546</v>
      </c>
      <c r="ED231" s="284">
        <v>1034256.0999327494</v>
      </c>
      <c r="EE231" s="284">
        <v>1379763.7604042704</v>
      </c>
      <c r="EF231" s="284">
        <v>860704.04582604812</v>
      </c>
      <c r="EG231" s="284">
        <v>1848942.0080071224</v>
      </c>
      <c r="EH231" s="284">
        <v>365065.07289730239</v>
      </c>
      <c r="EI231" s="282">
        <v>976898.58747741836</v>
      </c>
      <c r="EJ231" s="282">
        <v>1060578.7083815164</v>
      </c>
      <c r="EK231" s="282">
        <v>906939.79283236968</v>
      </c>
      <c r="EL231" s="282">
        <v>939719.43547718064</v>
      </c>
      <c r="EM231" s="282">
        <v>1011568.0578182479</v>
      </c>
      <c r="EN231" s="282">
        <v>958414.50063517841</v>
      </c>
      <c r="EO231" s="282">
        <v>1025579.6793235709</v>
      </c>
      <c r="EP231" s="282">
        <v>1037416.9130003202</v>
      </c>
      <c r="EQ231" s="282">
        <v>1150851.9939894073</v>
      </c>
      <c r="ER231" s="282">
        <v>1002483.7300243885</v>
      </c>
      <c r="ES231" s="282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3">
        <v>352445.99842058652</v>
      </c>
      <c r="FS231" s="263">
        <v>960120.0768470125</v>
      </c>
      <c r="FT231" s="263">
        <v>1122468.8108585002</v>
      </c>
      <c r="FU231" s="263">
        <v>1625773.4254340553</v>
      </c>
      <c r="FV231" s="263">
        <v>840138.59586867213</v>
      </c>
      <c r="FW231" s="263">
        <v>1040784.1004575822</v>
      </c>
      <c r="FX231" s="263">
        <v>1091724.493998257</v>
      </c>
      <c r="FY231" s="263">
        <v>1051574.6311493963</v>
      </c>
      <c r="FZ231" s="263">
        <v>1053194.6662019892</v>
      </c>
      <c r="GA231" s="263">
        <v>1175949.7227624629</v>
      </c>
      <c r="GB231" s="263">
        <v>1086523.2205123967</v>
      </c>
      <c r="GC231" s="263">
        <v>2159920.8142016884</v>
      </c>
      <c r="GE231" s="448">
        <f t="shared" si="25"/>
        <v>13208172.558292015</v>
      </c>
    </row>
    <row r="232" spans="1:187" s="9" customFormat="1">
      <c r="A232" s="118"/>
      <c r="B232" s="118"/>
      <c r="C232" s="118">
        <v>713</v>
      </c>
      <c r="D232" s="118" t="str">
        <f t="shared" si="20"/>
        <v>713p</v>
      </c>
      <c r="E232" s="119" t="s">
        <v>49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26">+SUM(CL233:CL236)</f>
        <v>2027877.2372930939</v>
      </c>
      <c r="CM232" s="121">
        <f t="shared" si="26"/>
        <v>1882424.3685098737</v>
      </c>
      <c r="CN232" s="121">
        <f t="shared" si="26"/>
        <v>2363168.5236575948</v>
      </c>
      <c r="CO232" s="121">
        <f t="shared" si="26"/>
        <v>2393449.5740456693</v>
      </c>
      <c r="CP232" s="121">
        <f t="shared" si="26"/>
        <v>2431766.3719360717</v>
      </c>
      <c r="CQ232" s="121">
        <f t="shared" si="26"/>
        <v>2858151.7123018736</v>
      </c>
      <c r="CR232" s="121">
        <f t="shared" si="26"/>
        <v>2917908.2048975867</v>
      </c>
      <c r="CS232" s="121">
        <f t="shared" si="26"/>
        <v>2932949.8029298875</v>
      </c>
      <c r="CT232" s="121">
        <f t="shared" si="26"/>
        <v>2302181.1067919475</v>
      </c>
      <c r="CU232" s="121">
        <f t="shared" si="26"/>
        <v>2479397.4364794977</v>
      </c>
      <c r="CV232" s="121">
        <f t="shared" si="26"/>
        <v>2197340.2207755819</v>
      </c>
      <c r="CW232" s="122">
        <f t="shared" si="26"/>
        <v>2280154.7968325969</v>
      </c>
      <c r="CX232" s="120">
        <f t="shared" si="26"/>
        <v>902871.84498938802</v>
      </c>
      <c r="CY232" s="121">
        <f t="shared" si="26"/>
        <v>1376722.835592885</v>
      </c>
      <c r="CZ232" s="121">
        <f t="shared" si="26"/>
        <v>1533902.3810318899</v>
      </c>
      <c r="DA232" s="121">
        <f t="shared" si="26"/>
        <v>1769167.7909803819</v>
      </c>
      <c r="DB232" s="121">
        <f t="shared" si="26"/>
        <v>1635179.6025759527</v>
      </c>
      <c r="DC232" s="121">
        <f t="shared" si="26"/>
        <v>1713767.4441061548</v>
      </c>
      <c r="DD232" s="121">
        <f t="shared" si="26"/>
        <v>2233130.224239069</v>
      </c>
      <c r="DE232" s="121">
        <f t="shared" si="26"/>
        <v>1791089.1999486499</v>
      </c>
      <c r="DF232" s="121">
        <f t="shared" si="26"/>
        <v>1407201.854776232</v>
      </c>
      <c r="DG232" s="121">
        <f t="shared" si="26"/>
        <v>2107131.608306407</v>
      </c>
      <c r="DH232" s="121">
        <f t="shared" si="26"/>
        <v>2082325.1460510979</v>
      </c>
      <c r="DI232" s="122">
        <f t="shared" si="26"/>
        <v>2370557.2656825301</v>
      </c>
      <c r="DJ232" s="120">
        <f t="shared" si="26"/>
        <v>1017432.8805905436</v>
      </c>
      <c r="DK232" s="280">
        <f t="shared" si="26"/>
        <v>2806441.7507150937</v>
      </c>
      <c r="DL232" s="121">
        <f t="shared" si="26"/>
        <v>1117006.3290833589</v>
      </c>
      <c r="DM232" s="121">
        <f t="shared" si="26"/>
        <v>1264717.5392387407</v>
      </c>
      <c r="DN232" s="121">
        <f t="shared" si="26"/>
        <v>1093045.5428240406</v>
      </c>
      <c r="DO232" s="121">
        <f t="shared" si="26"/>
        <v>1395344.9576274238</v>
      </c>
      <c r="DP232" s="121">
        <f t="shared" si="26"/>
        <v>1446144.3329938813</v>
      </c>
      <c r="DQ232" s="121">
        <f t="shared" si="26"/>
        <v>1356791.631586303</v>
      </c>
      <c r="DR232" s="121">
        <f t="shared" si="26"/>
        <v>1266226.6725826806</v>
      </c>
      <c r="DS232" s="121">
        <f t="shared" si="26"/>
        <v>1318880.8810031279</v>
      </c>
      <c r="DT232" s="121">
        <f t="shared" si="26"/>
        <v>1346463.6496868518</v>
      </c>
      <c r="DU232" s="122">
        <f t="shared" si="26"/>
        <v>1474390.4967195832</v>
      </c>
      <c r="DV232" s="285">
        <f t="shared" ref="DV232:ES232" si="27">SUM(DV233:DV236)</f>
        <v>723207.81855982868</v>
      </c>
      <c r="DW232" s="285">
        <f t="shared" si="27"/>
        <v>1375936.6828377536</v>
      </c>
      <c r="DX232" s="285">
        <f t="shared" si="27"/>
        <v>1085048.6732404828</v>
      </c>
      <c r="DY232" s="285">
        <f t="shared" si="27"/>
        <v>1135307.1677424815</v>
      </c>
      <c r="DZ232" s="285">
        <f t="shared" si="27"/>
        <v>1038831.7010082075</v>
      </c>
      <c r="EA232" s="285">
        <f t="shared" si="27"/>
        <v>1185196.3988510575</v>
      </c>
      <c r="EB232" s="285">
        <f t="shared" si="27"/>
        <v>1392519.4702588716</v>
      </c>
      <c r="EC232" s="285">
        <f t="shared" si="27"/>
        <v>1336120.0015746492</v>
      </c>
      <c r="ED232" s="285">
        <f t="shared" si="27"/>
        <v>1100943.0740307707</v>
      </c>
      <c r="EE232" s="285">
        <f t="shared" si="27"/>
        <v>1348017.839179961</v>
      </c>
      <c r="EF232" s="285">
        <f t="shared" si="27"/>
        <v>1208363.2775689771</v>
      </c>
      <c r="EG232" s="285">
        <f t="shared" si="27"/>
        <v>1458355.2073679506</v>
      </c>
      <c r="EH232" s="285">
        <f t="shared" si="27"/>
        <v>610864.67030384962</v>
      </c>
      <c r="EI232" s="285">
        <f t="shared" si="27"/>
        <v>956190.19217041158</v>
      </c>
      <c r="EJ232" s="285">
        <f t="shared" si="27"/>
        <v>1101531.2378384364</v>
      </c>
      <c r="EK232" s="285">
        <f t="shared" si="27"/>
        <v>1012659.4044928866</v>
      </c>
      <c r="EL232" s="285">
        <f t="shared" si="27"/>
        <v>1178564.1353407067</v>
      </c>
      <c r="EM232" s="285">
        <f t="shared" si="27"/>
        <v>1356946.2184835174</v>
      </c>
      <c r="EN232" s="285">
        <f t="shared" si="27"/>
        <v>1348470.7634851695</v>
      </c>
      <c r="EO232" s="285">
        <f t="shared" si="27"/>
        <v>1646935.436847656</v>
      </c>
      <c r="EP232" s="285">
        <f t="shared" si="27"/>
        <v>1304957.8822505821</v>
      </c>
      <c r="EQ232" s="285">
        <f t="shared" si="27"/>
        <v>1090007.5802936796</v>
      </c>
      <c r="ER232" s="285">
        <f t="shared" si="27"/>
        <v>1069514.6174671263</v>
      </c>
      <c r="ES232" s="285">
        <f t="shared" si="27"/>
        <v>1155633.7530853748</v>
      </c>
      <c r="ET232" s="342">
        <v>785627.23999999987</v>
      </c>
      <c r="EU232" s="342">
        <v>993423.94</v>
      </c>
      <c r="EV232" s="342">
        <v>1089343.29</v>
      </c>
      <c r="EW232" s="342">
        <v>1198538.77</v>
      </c>
      <c r="EX232" s="342">
        <v>1382138.7799999998</v>
      </c>
      <c r="EY232" s="342">
        <v>1539773.02</v>
      </c>
      <c r="EZ232" s="342">
        <v>1993333.2050530105</v>
      </c>
      <c r="FA232" s="342">
        <v>2094009.8411112905</v>
      </c>
      <c r="FB232" s="342">
        <v>1758705.3100069393</v>
      </c>
      <c r="FC232" s="342">
        <v>1756312.8353634721</v>
      </c>
      <c r="FD232" s="342">
        <v>1538063.0039378535</v>
      </c>
      <c r="FE232" s="342">
        <v>1571199.152751297</v>
      </c>
      <c r="FF232" s="365">
        <v>851162.27</v>
      </c>
      <c r="FG232" s="365">
        <v>1041125.3899999999</v>
      </c>
      <c r="FH232" s="365">
        <v>1066481.8799999999</v>
      </c>
      <c r="FI232" s="365">
        <v>1290371.49</v>
      </c>
      <c r="FJ232" s="365">
        <v>1208813.17</v>
      </c>
      <c r="FK232" s="365">
        <v>1252534.6599999999</v>
      </c>
      <c r="FL232" s="365">
        <v>1795731.4641523927</v>
      </c>
      <c r="FM232" s="365">
        <v>1701456.5372229549</v>
      </c>
      <c r="FN232" s="365">
        <v>1388736.0694359436</v>
      </c>
      <c r="FO232" s="365">
        <v>1341528.8515351652</v>
      </c>
      <c r="FP232" s="365">
        <v>1134405.6022195939</v>
      </c>
      <c r="FQ232" s="365">
        <v>1246141.5409339513</v>
      </c>
      <c r="FR232" s="454">
        <v>838274.25244836276</v>
      </c>
      <c r="FS232" s="454">
        <v>1031159.7172819173</v>
      </c>
      <c r="FT232" s="454">
        <v>1058599.0247181079</v>
      </c>
      <c r="FU232" s="454">
        <v>1278415.3274854394</v>
      </c>
      <c r="FV232" s="454">
        <v>1186114.5213560322</v>
      </c>
      <c r="FW232" s="454">
        <v>1223149.8772133829</v>
      </c>
      <c r="FX232" s="454">
        <v>1820465.3980111273</v>
      </c>
      <c r="FY232" s="454">
        <v>1567183.3935036326</v>
      </c>
      <c r="FZ232" s="454">
        <v>1518874.003713707</v>
      </c>
      <c r="GA232" s="454">
        <v>1325889.7849942853</v>
      </c>
      <c r="GB232" s="454">
        <v>984764.77375819325</v>
      </c>
      <c r="GC232" s="454">
        <v>1304228.0724088144</v>
      </c>
      <c r="GE232" s="447">
        <f>SUM(FR232:GD232)</f>
        <v>15137118.146893002</v>
      </c>
    </row>
    <row r="233" spans="1:187">
      <c r="D233" s="72" t="str">
        <f t="shared" si="20"/>
        <v>7131p</v>
      </c>
      <c r="E233" s="76" t="s">
        <v>51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7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84">
        <v>452718.04697181634</v>
      </c>
      <c r="DW233" s="284">
        <v>606769.38355775224</v>
      </c>
      <c r="DX233" s="284">
        <v>635656.54436637426</v>
      </c>
      <c r="DY233" s="284">
        <v>746130.59497986338</v>
      </c>
      <c r="DZ233" s="284">
        <v>704432.72175556247</v>
      </c>
      <c r="EA233" s="284">
        <v>817283.0749885313</v>
      </c>
      <c r="EB233" s="284">
        <v>816495.30161271268</v>
      </c>
      <c r="EC233" s="284">
        <v>721448.0336151825</v>
      </c>
      <c r="ED233" s="284">
        <v>702689.19974077621</v>
      </c>
      <c r="EE233" s="284">
        <v>793275.5901505925</v>
      </c>
      <c r="EF233" s="284">
        <v>662613.41313093528</v>
      </c>
      <c r="EG233" s="284">
        <v>795634.23365310486</v>
      </c>
      <c r="EH233" s="284">
        <v>396618.36641045683</v>
      </c>
      <c r="EI233" s="282">
        <v>657583.8855803319</v>
      </c>
      <c r="EJ233" s="282">
        <v>770426.66515654104</v>
      </c>
      <c r="EK233" s="282">
        <v>664564.67104628449</v>
      </c>
      <c r="EL233" s="282">
        <v>789031.85507598589</v>
      </c>
      <c r="EM233" s="282">
        <v>885998.04252955969</v>
      </c>
      <c r="EN233" s="282">
        <v>726415.65029595362</v>
      </c>
      <c r="EO233" s="282">
        <v>851708.23841278849</v>
      </c>
      <c r="EP233" s="282">
        <v>737768.80354883452</v>
      </c>
      <c r="EQ233" s="282">
        <v>672281.42568541598</v>
      </c>
      <c r="ER233" s="282">
        <v>633521.74994362786</v>
      </c>
      <c r="ES233" s="282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3">
        <v>642863.389515911</v>
      </c>
      <c r="FS233" s="263">
        <v>810879.23940051091</v>
      </c>
      <c r="FT233" s="263">
        <v>794293.13773817301</v>
      </c>
      <c r="FU233" s="263">
        <v>940563.36647844245</v>
      </c>
      <c r="FV233" s="263">
        <v>847242.33541054442</v>
      </c>
      <c r="FW233" s="263">
        <v>782178.259137835</v>
      </c>
      <c r="FX233" s="263">
        <v>1026831.0923618984</v>
      </c>
      <c r="FY233" s="263">
        <v>725665.25077010854</v>
      </c>
      <c r="FZ233" s="263">
        <v>901081.43598091986</v>
      </c>
      <c r="GA233" s="263">
        <v>847716.3488141431</v>
      </c>
      <c r="GB233" s="263">
        <v>663383.39737310214</v>
      </c>
      <c r="GC233" s="263">
        <v>842284.0856860124</v>
      </c>
      <c r="GE233" s="448">
        <f>SUM(FS233:GD233)</f>
        <v>9182117.949151691</v>
      </c>
    </row>
    <row r="234" spans="1:187">
      <c r="D234" s="72" t="str">
        <f t="shared" si="20"/>
        <v>7132p</v>
      </c>
      <c r="E234" s="76" t="s">
        <v>53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7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84">
        <v>170513.04197250312</v>
      </c>
      <c r="DW234" s="284">
        <v>519541.6128014453</v>
      </c>
      <c r="DX234" s="284">
        <v>249071.63439000249</v>
      </c>
      <c r="DY234" s="284">
        <v>216693.48887174096</v>
      </c>
      <c r="DZ234" s="284">
        <v>152515.3764781697</v>
      </c>
      <c r="EA234" s="284">
        <v>190700.41622146839</v>
      </c>
      <c r="EB234" s="284">
        <v>197921.72377094912</v>
      </c>
      <c r="EC234" s="284">
        <v>134433.28897459098</v>
      </c>
      <c r="ED234" s="284">
        <v>155620.37375231192</v>
      </c>
      <c r="EE234" s="284">
        <v>216371.43522692122</v>
      </c>
      <c r="EF234" s="284">
        <v>338357.32840155513</v>
      </c>
      <c r="EG234" s="284">
        <v>322611.51828479621</v>
      </c>
      <c r="EH234" s="284">
        <v>104510.58051181481</v>
      </c>
      <c r="EI234" s="282">
        <v>187734.99606995031</v>
      </c>
      <c r="EJ234" s="282">
        <v>193198.51627654137</v>
      </c>
      <c r="EK234" s="282">
        <v>155312.77949623726</v>
      </c>
      <c r="EL234" s="282">
        <v>148885.0644000294</v>
      </c>
      <c r="EM234" s="282">
        <v>198756.13905276597</v>
      </c>
      <c r="EN234" s="282">
        <v>160403.96878652976</v>
      </c>
      <c r="EO234" s="282">
        <v>125361.61349367548</v>
      </c>
      <c r="EP234" s="282">
        <v>151227.76688167761</v>
      </c>
      <c r="EQ234" s="282">
        <v>139300.10775878624</v>
      </c>
      <c r="ER234" s="282">
        <v>164545.67001416552</v>
      </c>
      <c r="ES234" s="282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3">
        <v>76904.927101654961</v>
      </c>
      <c r="FS234" s="263">
        <v>102177.76790782146</v>
      </c>
      <c r="FT234" s="263">
        <v>127084.78875469799</v>
      </c>
      <c r="FU234" s="263">
        <v>153287.63295707718</v>
      </c>
      <c r="FV234" s="263">
        <v>106816.28986384318</v>
      </c>
      <c r="FW234" s="263">
        <v>107954.46376525784</v>
      </c>
      <c r="FX234" s="263">
        <v>121315.32037939744</v>
      </c>
      <c r="FY234" s="263">
        <v>94955.908467789428</v>
      </c>
      <c r="FZ234" s="263">
        <v>96487.433329524647</v>
      </c>
      <c r="GA234" s="263">
        <v>124279.19430770453</v>
      </c>
      <c r="GB234" s="263">
        <v>109530.60168695323</v>
      </c>
      <c r="GC234" s="263">
        <v>141831.50318107847</v>
      </c>
      <c r="GE234" s="448">
        <f t="shared" ref="GE234:GE236" si="28">SUM(FS234:GD234)</f>
        <v>1285720.9046011455</v>
      </c>
    </row>
    <row r="235" spans="1:187">
      <c r="D235" s="72" t="str">
        <f t="shared" si="20"/>
        <v>7133p</v>
      </c>
      <c r="E235" s="76" t="s">
        <v>55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7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84">
        <v>8805.466167247152</v>
      </c>
      <c r="DW235" s="284">
        <v>11686.766957958693</v>
      </c>
      <c r="DX235" s="284">
        <v>13434.436170322246</v>
      </c>
      <c r="DY235" s="284">
        <v>25625.084764843035</v>
      </c>
      <c r="DZ235" s="284">
        <v>40782.793660653268</v>
      </c>
      <c r="EA235" s="284">
        <v>75101.138836585495</v>
      </c>
      <c r="EB235" s="284">
        <v>178902.37145929318</v>
      </c>
      <c r="EC235" s="284">
        <v>293822.86490978813</v>
      </c>
      <c r="ED235" s="284">
        <v>119163.90232484283</v>
      </c>
      <c r="EE235" s="284">
        <v>64420.090426535287</v>
      </c>
      <c r="EF235" s="284">
        <v>28667.528920865334</v>
      </c>
      <c r="EG235" s="284">
        <v>22985.206767060248</v>
      </c>
      <c r="EH235" s="284">
        <v>17375.016552786987</v>
      </c>
      <c r="EI235" s="282">
        <v>23371.280791901885</v>
      </c>
      <c r="EJ235" s="282">
        <v>27185.635688952138</v>
      </c>
      <c r="EK235" s="282">
        <v>27557.670581455463</v>
      </c>
      <c r="EL235" s="282">
        <v>56156.692877610978</v>
      </c>
      <c r="EM235" s="282">
        <v>107101.74269735617</v>
      </c>
      <c r="EN235" s="282">
        <v>251416.93695794756</v>
      </c>
      <c r="EO235" s="282">
        <v>390026.7278473787</v>
      </c>
      <c r="EP235" s="282">
        <v>198027.31464938456</v>
      </c>
      <c r="EQ235" s="282">
        <v>72037.393022864198</v>
      </c>
      <c r="ER235" s="282">
        <v>30898.851231609886</v>
      </c>
      <c r="ES235" s="282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3">
        <v>23577.770216151352</v>
      </c>
      <c r="FS235" s="263">
        <v>27068.54880354596</v>
      </c>
      <c r="FT235" s="263">
        <v>38321.841961275073</v>
      </c>
      <c r="FU235" s="263">
        <v>53047.841760526251</v>
      </c>
      <c r="FV235" s="263">
        <v>86757.921079552936</v>
      </c>
      <c r="FW235" s="263">
        <v>170153.0708091688</v>
      </c>
      <c r="FX235" s="263">
        <v>408730.19256716047</v>
      </c>
      <c r="FY235" s="263">
        <v>495924.43836830975</v>
      </c>
      <c r="FZ235" s="263">
        <v>284059.58447148529</v>
      </c>
      <c r="GA235" s="263">
        <v>133542.70588297237</v>
      </c>
      <c r="GB235" s="263">
        <v>56361.136519314547</v>
      </c>
      <c r="GC235" s="263">
        <v>41955.730565537342</v>
      </c>
      <c r="GE235" s="448">
        <f t="shared" si="28"/>
        <v>1795923.0127888487</v>
      </c>
    </row>
    <row r="236" spans="1:187">
      <c r="D236" s="72" t="str">
        <f t="shared" si="20"/>
        <v>7136p</v>
      </c>
      <c r="E236" s="76" t="s">
        <v>61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7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84">
        <v>91171.263448262092</v>
      </c>
      <c r="DW236" s="284">
        <v>237938.91952059735</v>
      </c>
      <c r="DX236" s="284">
        <v>186886.05831378396</v>
      </c>
      <c r="DY236" s="284">
        <v>146857.99912603418</v>
      </c>
      <c r="DZ236" s="284">
        <v>141100.80911382203</v>
      </c>
      <c r="EA236" s="284">
        <v>102111.76880447229</v>
      </c>
      <c r="EB236" s="284">
        <v>199200.07341591665</v>
      </c>
      <c r="EC236" s="284">
        <v>186415.81407508763</v>
      </c>
      <c r="ED236" s="284">
        <v>123469.59821283967</v>
      </c>
      <c r="EE236" s="284">
        <v>273950.723375912</v>
      </c>
      <c r="EF236" s="284">
        <v>178725.00711562141</v>
      </c>
      <c r="EG236" s="284">
        <v>317124.248662989</v>
      </c>
      <c r="EH236" s="284">
        <v>92360.706828791022</v>
      </c>
      <c r="EI236" s="282">
        <v>87500.029728227513</v>
      </c>
      <c r="EJ236" s="282">
        <v>110720.42071640177</v>
      </c>
      <c r="EK236" s="282">
        <v>165224.28336890938</v>
      </c>
      <c r="EL236" s="282">
        <v>184490.52298708042</v>
      </c>
      <c r="EM236" s="282">
        <v>165090.29420383542</v>
      </c>
      <c r="EN236" s="282">
        <v>210234.20744473854</v>
      </c>
      <c r="EO236" s="282">
        <v>279838.85709381348</v>
      </c>
      <c r="EP236" s="282">
        <v>217933.99717068562</v>
      </c>
      <c r="EQ236" s="282">
        <v>206388.65382661307</v>
      </c>
      <c r="ER236" s="282">
        <v>240548.346277723</v>
      </c>
      <c r="ES236" s="282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3">
        <v>94928.165614645477</v>
      </c>
      <c r="FS236" s="263">
        <v>91034.161170038991</v>
      </c>
      <c r="FT236" s="263">
        <v>98899.256263961695</v>
      </c>
      <c r="FU236" s="263">
        <v>131516.48628939374</v>
      </c>
      <c r="FV236" s="263">
        <v>145297.97500209167</v>
      </c>
      <c r="FW236" s="263">
        <v>162864.08350112132</v>
      </c>
      <c r="FX236" s="263">
        <v>263588.79270267085</v>
      </c>
      <c r="FY236" s="263">
        <v>250637.79589742486</v>
      </c>
      <c r="FZ236" s="263">
        <v>237245.5499317772</v>
      </c>
      <c r="GA236" s="263">
        <v>220351.53598946519</v>
      </c>
      <c r="GB236" s="263">
        <v>155489.63817882328</v>
      </c>
      <c r="GC236" s="263">
        <v>278156.75297618634</v>
      </c>
      <c r="GE236" s="448">
        <f t="shared" si="28"/>
        <v>2035082.0279029552</v>
      </c>
    </row>
    <row r="237" spans="1:187" s="9" customFormat="1">
      <c r="A237" s="118"/>
      <c r="B237" s="118"/>
      <c r="C237" s="118">
        <v>714</v>
      </c>
      <c r="D237" s="118" t="str">
        <f t="shared" si="20"/>
        <v>714p</v>
      </c>
      <c r="E237" s="119" t="s">
        <v>63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29">+SUM(CL238:CL243)</f>
        <v>982710.87498690933</v>
      </c>
      <c r="CM237" s="121">
        <f t="shared" si="29"/>
        <v>869104.05358116457</v>
      </c>
      <c r="CN237" s="121">
        <f t="shared" si="29"/>
        <v>787268.76554129389</v>
      </c>
      <c r="CO237" s="121">
        <f t="shared" si="29"/>
        <v>1546322.5460752659</v>
      </c>
      <c r="CP237" s="121">
        <f t="shared" si="29"/>
        <v>932515.34080204321</v>
      </c>
      <c r="CQ237" s="121">
        <f t="shared" si="29"/>
        <v>1175327.7210279165</v>
      </c>
      <c r="CR237" s="121">
        <f t="shared" si="29"/>
        <v>2020249.028265815</v>
      </c>
      <c r="CS237" s="121">
        <f t="shared" si="29"/>
        <v>1079348.0183819076</v>
      </c>
      <c r="CT237" s="121">
        <f t="shared" si="29"/>
        <v>1345127.7045627646</v>
      </c>
      <c r="CU237" s="121">
        <f t="shared" si="29"/>
        <v>1098866.9792922472</v>
      </c>
      <c r="CV237" s="121">
        <f t="shared" si="29"/>
        <v>885498.0103225843</v>
      </c>
      <c r="CW237" s="122">
        <f t="shared" si="29"/>
        <v>1136253.4997662231</v>
      </c>
      <c r="CX237" s="120">
        <f t="shared" si="29"/>
        <v>874647.32532018784</v>
      </c>
      <c r="CY237" s="121">
        <f t="shared" si="29"/>
        <v>1141795.5130265537</v>
      </c>
      <c r="CZ237" s="121">
        <f t="shared" si="29"/>
        <v>1392255.6905662352</v>
      </c>
      <c r="DA237" s="121">
        <f t="shared" si="29"/>
        <v>1012251.8295932285</v>
      </c>
      <c r="DB237" s="121">
        <f t="shared" si="29"/>
        <v>647746.68080012128</v>
      </c>
      <c r="DC237" s="121">
        <f t="shared" si="29"/>
        <v>954989.7774594496</v>
      </c>
      <c r="DD237" s="121">
        <f t="shared" si="29"/>
        <v>1184343.1262543593</v>
      </c>
      <c r="DE237" s="121">
        <f t="shared" si="29"/>
        <v>1056013.1087953006</v>
      </c>
      <c r="DF237" s="121">
        <f t="shared" si="29"/>
        <v>1308372.2565571361</v>
      </c>
      <c r="DG237" s="121">
        <f t="shared" si="29"/>
        <v>1299421.3451732181</v>
      </c>
      <c r="DH237" s="121">
        <f t="shared" si="29"/>
        <v>1236718.8760774885</v>
      </c>
      <c r="DI237" s="122">
        <f t="shared" si="29"/>
        <v>915688.23864849063</v>
      </c>
      <c r="DJ237" s="120">
        <f t="shared" si="29"/>
        <v>1138266.9804152639</v>
      </c>
      <c r="DK237" s="280">
        <f t="shared" si="29"/>
        <v>756483.76634673518</v>
      </c>
      <c r="DL237" s="121">
        <f t="shared" si="29"/>
        <v>784896.45053551998</v>
      </c>
      <c r="DM237" s="121">
        <f t="shared" si="29"/>
        <v>716357.12404800032</v>
      </c>
      <c r="DN237" s="121">
        <f t="shared" si="29"/>
        <v>1133208.5669148029</v>
      </c>
      <c r="DO237" s="121">
        <f t="shared" si="29"/>
        <v>1267102.9957289747</v>
      </c>
      <c r="DP237" s="121">
        <f t="shared" si="29"/>
        <v>1342917.6146265836</v>
      </c>
      <c r="DQ237" s="121">
        <f t="shared" si="29"/>
        <v>1226756.3727123113</v>
      </c>
      <c r="DR237" s="121">
        <f t="shared" si="29"/>
        <v>1268468.2949369599</v>
      </c>
      <c r="DS237" s="121">
        <f t="shared" si="29"/>
        <v>1378353.6704010672</v>
      </c>
      <c r="DT237" s="121">
        <f t="shared" si="29"/>
        <v>1123435.7637199732</v>
      </c>
      <c r="DU237" s="122">
        <f t="shared" si="29"/>
        <v>1342481.0432510113</v>
      </c>
      <c r="DV237" s="285">
        <f t="shared" ref="DV237:ES237" si="30">SUM(DV238:DV243)</f>
        <v>830622.45977962902</v>
      </c>
      <c r="DW237" s="285">
        <f t="shared" si="30"/>
        <v>841675.37717694405</v>
      </c>
      <c r="DX237" s="285">
        <f t="shared" si="30"/>
        <v>1095886.2838292783</v>
      </c>
      <c r="DY237" s="285">
        <f t="shared" si="30"/>
        <v>803106.60353358404</v>
      </c>
      <c r="DZ237" s="285">
        <f t="shared" si="30"/>
        <v>1197017.3724938135</v>
      </c>
      <c r="EA237" s="285">
        <f t="shared" si="30"/>
        <v>1645191.7465731674</v>
      </c>
      <c r="EB237" s="285">
        <f t="shared" si="30"/>
        <v>1914614.876306891</v>
      </c>
      <c r="EC237" s="285">
        <f t="shared" si="30"/>
        <v>1757103.5644707002</v>
      </c>
      <c r="ED237" s="285">
        <f t="shared" si="30"/>
        <v>1998291.5618472034</v>
      </c>
      <c r="EE237" s="285">
        <f t="shared" si="30"/>
        <v>2181977.5553072984</v>
      </c>
      <c r="EF237" s="285">
        <f t="shared" si="30"/>
        <v>1508780.0698249615</v>
      </c>
      <c r="EG237" s="285">
        <f t="shared" si="30"/>
        <v>1535340.0887295473</v>
      </c>
      <c r="EH237" s="285">
        <f t="shared" si="30"/>
        <v>1682455.8460246248</v>
      </c>
      <c r="EI237" s="285">
        <f t="shared" si="30"/>
        <v>1232315.1298845697</v>
      </c>
      <c r="EJ237" s="285">
        <f t="shared" si="30"/>
        <v>1332747.1124490716</v>
      </c>
      <c r="EK237" s="285">
        <f t="shared" si="30"/>
        <v>1975532.6209221156</v>
      </c>
      <c r="EL237" s="285">
        <f t="shared" si="30"/>
        <v>1379961.0350704237</v>
      </c>
      <c r="EM237" s="285">
        <f t="shared" si="30"/>
        <v>1823244.5616456694</v>
      </c>
      <c r="EN237" s="285">
        <f t="shared" si="30"/>
        <v>2820791.0553781362</v>
      </c>
      <c r="EO237" s="285">
        <f t="shared" si="30"/>
        <v>1850940.4561359507</v>
      </c>
      <c r="EP237" s="285">
        <f t="shared" si="30"/>
        <v>2466068.9719773401</v>
      </c>
      <c r="EQ237" s="285">
        <f t="shared" si="30"/>
        <v>2793048.4100497989</v>
      </c>
      <c r="ER237" s="285">
        <f t="shared" si="30"/>
        <v>1640472.4289961406</v>
      </c>
      <c r="ES237" s="285">
        <f t="shared" si="30"/>
        <v>2451703.7437339895</v>
      </c>
      <c r="ET237" s="342">
        <v>1774503.5699999998</v>
      </c>
      <c r="EU237" s="342">
        <v>1885893.46</v>
      </c>
      <c r="EV237" s="342">
        <v>2001213.06</v>
      </c>
      <c r="EW237" s="342">
        <v>2389766.7799999998</v>
      </c>
      <c r="EX237" s="342">
        <v>1530724.52</v>
      </c>
      <c r="EY237" s="342">
        <v>2860047.35</v>
      </c>
      <c r="EZ237" s="342">
        <v>2768982.89609381</v>
      </c>
      <c r="FA237" s="342">
        <v>1878964.846878767</v>
      </c>
      <c r="FB237" s="342">
        <v>2453431.0919642458</v>
      </c>
      <c r="FC237" s="342">
        <v>3062621.0292725526</v>
      </c>
      <c r="FD237" s="342">
        <v>2157522.0205821833</v>
      </c>
      <c r="FE237" s="342">
        <v>3364455.4723437326</v>
      </c>
      <c r="FF237" s="365">
        <v>2315003.25</v>
      </c>
      <c r="FG237" s="365">
        <v>1541397.86</v>
      </c>
      <c r="FH237" s="365">
        <v>2408517.5</v>
      </c>
      <c r="FI237" s="365">
        <v>3310133.38</v>
      </c>
      <c r="FJ237" s="365">
        <v>1792591.2</v>
      </c>
      <c r="FK237" s="365">
        <v>2081141.31</v>
      </c>
      <c r="FL237" s="365">
        <v>3811615.3822946725</v>
      </c>
      <c r="FM237" s="365">
        <v>2369139.8885664819</v>
      </c>
      <c r="FN237" s="365">
        <v>2509036.584840606</v>
      </c>
      <c r="FO237" s="365">
        <v>3286740.3746407013</v>
      </c>
      <c r="FP237" s="365">
        <v>2611990.4957672656</v>
      </c>
      <c r="FQ237" s="365">
        <v>3353537.6354902741</v>
      </c>
      <c r="FR237" s="454">
        <v>2127985.1400677105</v>
      </c>
      <c r="FS237" s="454">
        <v>2815664.7061615512</v>
      </c>
      <c r="FT237" s="454">
        <v>3702792.3992022369</v>
      </c>
      <c r="FU237" s="454">
        <v>4622117.3107319139</v>
      </c>
      <c r="FV237" s="454">
        <v>3096098.445869002</v>
      </c>
      <c r="FW237" s="454">
        <v>3359690.6837037057</v>
      </c>
      <c r="FX237" s="454">
        <v>4012029.6153947674</v>
      </c>
      <c r="FY237" s="454">
        <v>3286215.8430469781</v>
      </c>
      <c r="FZ237" s="454">
        <v>5654334.4343122868</v>
      </c>
      <c r="GA237" s="454">
        <v>5777934.2539584497</v>
      </c>
      <c r="GB237" s="454">
        <v>5705295.0770046022</v>
      </c>
      <c r="GC237" s="454">
        <v>77901626.409101993</v>
      </c>
      <c r="GE237" s="447">
        <f>SUM(FR237:GD237)</f>
        <v>122061784.31855521</v>
      </c>
    </row>
    <row r="238" spans="1:187" ht="30">
      <c r="D238" s="72" t="str">
        <f t="shared" si="20"/>
        <v>7141p</v>
      </c>
      <c r="E238" s="76" t="s">
        <v>65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7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84">
        <v>11787.522379025151</v>
      </c>
      <c r="DW238" s="284">
        <v>8940.8496625804655</v>
      </c>
      <c r="DX238" s="284">
        <v>12478.851215927099</v>
      </c>
      <c r="DY238" s="284">
        <v>20016.569523116916</v>
      </c>
      <c r="DZ238" s="284">
        <v>25797.57435944815</v>
      </c>
      <c r="EA238" s="284">
        <v>74477.534929248737</v>
      </c>
      <c r="EB238" s="284">
        <v>73082.550580152572</v>
      </c>
      <c r="EC238" s="284">
        <v>81788.255426684802</v>
      </c>
      <c r="ED238" s="284">
        <v>91124.733173929344</v>
      </c>
      <c r="EE238" s="284">
        <v>65059.931492732583</v>
      </c>
      <c r="EF238" s="284">
        <v>76932.145873921283</v>
      </c>
      <c r="EG238" s="284">
        <v>78811.976287520258</v>
      </c>
      <c r="EH238" s="284">
        <v>16493.85439844869</v>
      </c>
      <c r="EI238" s="282">
        <v>24134.435328243824</v>
      </c>
      <c r="EJ238" s="282">
        <v>39429.222946697686</v>
      </c>
      <c r="EK238" s="282">
        <v>27944.316415125446</v>
      </c>
      <c r="EL238" s="282">
        <v>109874.03564687539</v>
      </c>
      <c r="EM238" s="282">
        <v>70424.227862752901</v>
      </c>
      <c r="EN238" s="282">
        <v>62866.103241960533</v>
      </c>
      <c r="EO238" s="282">
        <v>93734.236553489871</v>
      </c>
      <c r="EP238" s="282">
        <v>52451.257378567469</v>
      </c>
      <c r="EQ238" s="282">
        <v>59652.968015008395</v>
      </c>
      <c r="ER238" s="282">
        <v>70647.054829232962</v>
      </c>
      <c r="ES238" s="282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3">
        <v>5725.5457833831797</v>
      </c>
      <c r="FS238" s="263">
        <v>10943.613726975527</v>
      </c>
      <c r="FT238" s="263">
        <v>77794.662747620794</v>
      </c>
      <c r="FU238" s="263">
        <v>42762.578633807439</v>
      </c>
      <c r="FV238" s="263">
        <v>90835.760834562359</v>
      </c>
      <c r="FW238" s="263">
        <v>113021.01540227333</v>
      </c>
      <c r="FX238" s="263">
        <v>105745.39306421576</v>
      </c>
      <c r="FY238" s="263">
        <v>108130.93995008682</v>
      </c>
      <c r="FZ238" s="263">
        <v>109012.18190968488</v>
      </c>
      <c r="GA238" s="263">
        <v>97867.240539590988</v>
      </c>
      <c r="GB238" s="263">
        <v>83169.166536069242</v>
      </c>
      <c r="GC238" s="263">
        <v>70142687.455412522</v>
      </c>
      <c r="GE238" s="448">
        <f>SUM(FS238:GD238)</f>
        <v>70981970.008757412</v>
      </c>
    </row>
    <row r="239" spans="1:187" ht="30">
      <c r="D239" s="72" t="str">
        <f t="shared" si="20"/>
        <v>7142p</v>
      </c>
      <c r="E239" s="76" t="s">
        <v>67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7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84">
        <v>141244.6619644333</v>
      </c>
      <c r="DW239" s="284">
        <v>132627.5717206019</v>
      </c>
      <c r="DX239" s="284">
        <v>75022.932200219817</v>
      </c>
      <c r="DY239" s="284">
        <v>99216.551535189385</v>
      </c>
      <c r="DZ239" s="284">
        <v>110958.9595201217</v>
      </c>
      <c r="EA239" s="284">
        <v>214488.59675251579</v>
      </c>
      <c r="EB239" s="284">
        <v>274811.78746787773</v>
      </c>
      <c r="EC239" s="284">
        <v>201923.07696795749</v>
      </c>
      <c r="ED239" s="284">
        <v>241712.2312175722</v>
      </c>
      <c r="EE239" s="284">
        <v>178290.12325369866</v>
      </c>
      <c r="EF239" s="284">
        <v>189660.5236399571</v>
      </c>
      <c r="EG239" s="284">
        <v>248031.79562019164</v>
      </c>
      <c r="EH239" s="284">
        <v>150122.61261312215</v>
      </c>
      <c r="EI239" s="282">
        <v>102680.85440870571</v>
      </c>
      <c r="EJ239" s="282">
        <v>62000.041883971739</v>
      </c>
      <c r="EK239" s="282">
        <v>107257.85454459381</v>
      </c>
      <c r="EL239" s="282">
        <v>140050.44906459926</v>
      </c>
      <c r="EM239" s="282">
        <v>255365.59006042351</v>
      </c>
      <c r="EN239" s="282">
        <v>315320.03175460704</v>
      </c>
      <c r="EO239" s="282">
        <v>302953.36524819257</v>
      </c>
      <c r="EP239" s="282">
        <v>84270.617288607173</v>
      </c>
      <c r="EQ239" s="282">
        <v>199541.61212652383</v>
      </c>
      <c r="ER239" s="282">
        <v>204496.39657477941</v>
      </c>
      <c r="ES239" s="282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3">
        <v>134026.65513593238</v>
      </c>
      <c r="FS239" s="263">
        <v>121781.84299171955</v>
      </c>
      <c r="FT239" s="263">
        <v>729723.68065995118</v>
      </c>
      <c r="FU239" s="263">
        <v>380851.73332286405</v>
      </c>
      <c r="FV239" s="263">
        <v>350821.12172591215</v>
      </c>
      <c r="FW239" s="263">
        <v>163895.40819829985</v>
      </c>
      <c r="FX239" s="263">
        <v>508502.54869386082</v>
      </c>
      <c r="FY239" s="263">
        <v>429664.13197344984</v>
      </c>
      <c r="FZ239" s="263">
        <v>289599.31557065569</v>
      </c>
      <c r="GA239" s="263">
        <v>222299.32056307586</v>
      </c>
      <c r="GB239" s="263">
        <v>50000</v>
      </c>
      <c r="GC239" s="263">
        <v>1181164.0486554799</v>
      </c>
      <c r="GE239" s="448">
        <f t="shared" ref="GE239:GE243" si="31">SUM(FS239:GD239)</f>
        <v>4428303.1523552686</v>
      </c>
    </row>
    <row r="240" spans="1:187">
      <c r="D240" s="72" t="str">
        <f t="shared" si="20"/>
        <v>7143p</v>
      </c>
      <c r="E240" s="76" t="s">
        <v>69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7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84">
        <v>3284.78369653543</v>
      </c>
      <c r="DW240" s="284">
        <v>2269.306196700717</v>
      </c>
      <c r="DX240" s="284">
        <v>27640.482074977219</v>
      </c>
      <c r="DY240" s="284">
        <v>58104.02952794826</v>
      </c>
      <c r="DZ240" s="284">
        <v>18881.251337257268</v>
      </c>
      <c r="EA240" s="284">
        <v>1369.6704992694813</v>
      </c>
      <c r="EB240" s="284">
        <v>8326.0861660274149</v>
      </c>
      <c r="EC240" s="284">
        <v>27290.235287486965</v>
      </c>
      <c r="ED240" s="284">
        <v>35610.663814501328</v>
      </c>
      <c r="EE240" s="284">
        <v>16810.881425862124</v>
      </c>
      <c r="EF240" s="284">
        <v>29508.770272492733</v>
      </c>
      <c r="EG240" s="284">
        <v>19168.269312206052</v>
      </c>
      <c r="EH240" s="284">
        <v>2965.0662544015604</v>
      </c>
      <c r="EI240" s="282">
        <v>3597.97531571437</v>
      </c>
      <c r="EJ240" s="282">
        <v>15939.88855455729</v>
      </c>
      <c r="EK240" s="282">
        <v>3578.4718980188218</v>
      </c>
      <c r="EL240" s="282">
        <v>4107.881622022468</v>
      </c>
      <c r="EM240" s="282">
        <v>10253.002002270388</v>
      </c>
      <c r="EN240" s="282">
        <v>10138.194284912157</v>
      </c>
      <c r="EO240" s="282">
        <v>12229.299012722875</v>
      </c>
      <c r="EP240" s="282">
        <v>8372.1443745187134</v>
      </c>
      <c r="EQ240" s="282">
        <v>54321.6046728742</v>
      </c>
      <c r="ER240" s="282">
        <v>23637.486129391396</v>
      </c>
      <c r="ES240" s="282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3">
        <v>53475.266214470554</v>
      </c>
      <c r="FS240" s="263">
        <v>55047.899514133642</v>
      </c>
      <c r="FT240" s="263">
        <v>48242.059080267711</v>
      </c>
      <c r="FU240" s="263">
        <v>48450.088596965332</v>
      </c>
      <c r="FV240" s="263">
        <v>56914.66710663202</v>
      </c>
      <c r="FW240" s="263">
        <v>48922.673799513155</v>
      </c>
      <c r="FX240" s="263">
        <v>48523.498286898001</v>
      </c>
      <c r="FY240" s="263">
        <v>11352.226886607868</v>
      </c>
      <c r="FZ240" s="263">
        <v>1886.2703596887836</v>
      </c>
      <c r="GA240" s="263">
        <v>427.31471391529863</v>
      </c>
      <c r="GB240" s="263">
        <v>63.263059694456658</v>
      </c>
      <c r="GC240" s="263">
        <v>249.20595801311333</v>
      </c>
      <c r="GE240" s="448">
        <f t="shared" si="31"/>
        <v>320079.16736232938</v>
      </c>
    </row>
    <row r="241" spans="1:187" ht="30">
      <c r="D241" s="72" t="str">
        <f t="shared" si="20"/>
        <v>7144p</v>
      </c>
      <c r="E241" s="76" t="s">
        <v>71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7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84">
        <v>274866.6104062238</v>
      </c>
      <c r="DW241" s="284">
        <v>368642.02921444015</v>
      </c>
      <c r="DX241" s="284">
        <v>373455.37733147142</v>
      </c>
      <c r="DY241" s="284">
        <v>362572.87190317904</v>
      </c>
      <c r="DZ241" s="284">
        <v>341207.70178984426</v>
      </c>
      <c r="EA241" s="284">
        <v>415382.0270263236</v>
      </c>
      <c r="EB241" s="284">
        <v>509333.37649965467</v>
      </c>
      <c r="EC241" s="284">
        <v>579898.66962424282</v>
      </c>
      <c r="ED241" s="284">
        <v>598752.92395899515</v>
      </c>
      <c r="EE241" s="284">
        <v>463510.2518175203</v>
      </c>
      <c r="EF241" s="284">
        <v>525421.49813459138</v>
      </c>
      <c r="EG241" s="284">
        <v>549932.64107979089</v>
      </c>
      <c r="EH241" s="284">
        <v>492866.98583789798</v>
      </c>
      <c r="EI241" s="282">
        <v>683663.55508383294</v>
      </c>
      <c r="EJ241" s="282">
        <v>620353.08767352952</v>
      </c>
      <c r="EK241" s="282">
        <v>553422.43768277008</v>
      </c>
      <c r="EL241" s="282">
        <v>585803.27221382991</v>
      </c>
      <c r="EM241" s="282">
        <v>610193.81055610324</v>
      </c>
      <c r="EN241" s="282">
        <v>683917.63145641016</v>
      </c>
      <c r="EO241" s="282">
        <v>710331.7465520018</v>
      </c>
      <c r="EP241" s="282">
        <v>833999.64311835845</v>
      </c>
      <c r="EQ241" s="282">
        <v>992432.21106913115</v>
      </c>
      <c r="ER241" s="282">
        <v>707539.31377769227</v>
      </c>
      <c r="ES241" s="282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3">
        <v>644923.73287346016</v>
      </c>
      <c r="FS241" s="263">
        <v>650614.33728427452</v>
      </c>
      <c r="FT241" s="263">
        <v>625507.52128318849</v>
      </c>
      <c r="FU241" s="263">
        <v>1749759.9441942789</v>
      </c>
      <c r="FV241" s="263">
        <v>677482.90680094436</v>
      </c>
      <c r="FW241" s="263">
        <v>685914.87530203734</v>
      </c>
      <c r="FX241" s="263">
        <v>642199.10533315677</v>
      </c>
      <c r="FY241" s="263">
        <v>756943.41346908442</v>
      </c>
      <c r="FZ241" s="263">
        <v>2772839.9325422291</v>
      </c>
      <c r="GA241" s="263">
        <v>2713914.4235900855</v>
      </c>
      <c r="GB241" s="263">
        <v>2587959.3178295381</v>
      </c>
      <c r="GC241" s="263">
        <v>2882905.2217349228</v>
      </c>
      <c r="GE241" s="448">
        <f t="shared" si="31"/>
        <v>16746040.999363739</v>
      </c>
    </row>
    <row r="242" spans="1:187">
      <c r="D242" s="72" t="str">
        <f t="shared" si="20"/>
        <v>7148p</v>
      </c>
      <c r="E242" s="76" t="s">
        <v>79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7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84">
        <v>84616.60472449426</v>
      </c>
      <c r="DW242" s="284">
        <v>77821.616741707548</v>
      </c>
      <c r="DX242" s="284">
        <v>106862.51133505894</v>
      </c>
      <c r="DY242" s="284">
        <v>129716.10897599667</v>
      </c>
      <c r="DZ242" s="284">
        <v>222198.12095220754</v>
      </c>
      <c r="EA242" s="284">
        <v>570153.49564384483</v>
      </c>
      <c r="EB242" s="284">
        <v>582555.39105268521</v>
      </c>
      <c r="EC242" s="284">
        <v>707919.34202449047</v>
      </c>
      <c r="ED242" s="284">
        <v>744070.32411620161</v>
      </c>
      <c r="EE242" s="284">
        <v>535838.42520718498</v>
      </c>
      <c r="EF242" s="284">
        <v>376519.01470367727</v>
      </c>
      <c r="EG242" s="284">
        <v>237713.3689315794</v>
      </c>
      <c r="EH242" s="284">
        <v>140693.51064336361</v>
      </c>
      <c r="EI242" s="282">
        <v>136488.8640418959</v>
      </c>
      <c r="EJ242" s="282">
        <v>273154.91395946842</v>
      </c>
      <c r="EK242" s="282">
        <v>248333.35994739988</v>
      </c>
      <c r="EL242" s="282">
        <v>276256.70449231</v>
      </c>
      <c r="EM242" s="282">
        <v>489335.9365225854</v>
      </c>
      <c r="EN242" s="282">
        <v>668072.73027239926</v>
      </c>
      <c r="EO242" s="282">
        <v>384274.41653134575</v>
      </c>
      <c r="EP242" s="282">
        <v>1019558.9221762291</v>
      </c>
      <c r="EQ242" s="282">
        <v>289500.15704486938</v>
      </c>
      <c r="ER242" s="282">
        <v>274610.02074888558</v>
      </c>
      <c r="ES242" s="282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3">
        <v>99047.637273285727</v>
      </c>
      <c r="FS242" s="263">
        <v>189870.3913102677</v>
      </c>
      <c r="FT242" s="263">
        <v>225592.25165483161</v>
      </c>
      <c r="FU242" s="263">
        <v>231442.11236855999</v>
      </c>
      <c r="FV242" s="263">
        <v>280546.5710259201</v>
      </c>
      <c r="FW242" s="263">
        <v>342901.03311787697</v>
      </c>
      <c r="FX242" s="263">
        <v>451378.36899597727</v>
      </c>
      <c r="FY242" s="263">
        <v>379002.72584352066</v>
      </c>
      <c r="FZ242" s="263">
        <v>290263.65490057581</v>
      </c>
      <c r="GA242" s="263">
        <v>275527.07431275555</v>
      </c>
      <c r="GB242" s="263">
        <v>235452.70175979828</v>
      </c>
      <c r="GC242" s="263">
        <v>384384.95133623044</v>
      </c>
      <c r="GE242" s="448">
        <f t="shared" si="31"/>
        <v>3286361.8366263146</v>
      </c>
    </row>
    <row r="243" spans="1:187">
      <c r="D243" s="72" t="str">
        <f t="shared" si="20"/>
        <v>7149p</v>
      </c>
      <c r="E243" s="76" t="s">
        <v>81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7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84">
        <v>314822.27660891699</v>
      </c>
      <c r="DW243" s="284">
        <v>251374.00364091332</v>
      </c>
      <c r="DX243" s="284">
        <v>500426.12967162381</v>
      </c>
      <c r="DY243" s="284">
        <v>133480.47206815367</v>
      </c>
      <c r="DZ243" s="284">
        <v>477973.76453493466</v>
      </c>
      <c r="EA243" s="284">
        <v>369320.42172196513</v>
      </c>
      <c r="EB243" s="284">
        <v>466505.68454049353</v>
      </c>
      <c r="EC243" s="284">
        <v>158283.98513983781</v>
      </c>
      <c r="ED243" s="284">
        <v>287020.6855660039</v>
      </c>
      <c r="EE243" s="284">
        <v>922467.94211029971</v>
      </c>
      <c r="EF243" s="284">
        <v>310738.11720032163</v>
      </c>
      <c r="EG243" s="284">
        <v>401682.0374982591</v>
      </c>
      <c r="EH243" s="284">
        <v>879313.81627739081</v>
      </c>
      <c r="EI243" s="282">
        <v>281749.44570617698</v>
      </c>
      <c r="EJ243" s="282">
        <v>321869.95743084693</v>
      </c>
      <c r="EK243" s="282">
        <v>1034996.1804342078</v>
      </c>
      <c r="EL243" s="282">
        <v>263868.69203078677</v>
      </c>
      <c r="EM243" s="282">
        <v>387671.99464153405</v>
      </c>
      <c r="EN243" s="282">
        <v>1080476.3643678469</v>
      </c>
      <c r="EO243" s="282">
        <v>347417.39223819779</v>
      </c>
      <c r="EP243" s="282">
        <v>467416.38764105923</v>
      </c>
      <c r="EQ243" s="282">
        <v>1197599.8571213919</v>
      </c>
      <c r="ER243" s="282">
        <v>359542.15693615889</v>
      </c>
      <c r="ES243" s="282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3">
        <v>1190786.3027871782</v>
      </c>
      <c r="FS243" s="263">
        <v>1787406.6213341802</v>
      </c>
      <c r="FT243" s="263">
        <v>1995932.2237763773</v>
      </c>
      <c r="FU243" s="263">
        <v>2168850.8536154386</v>
      </c>
      <c r="FV243" s="263">
        <v>1639497.4183750311</v>
      </c>
      <c r="FW243" s="263">
        <v>2005035.6778837051</v>
      </c>
      <c r="FX243" s="263">
        <v>2255680.7010206585</v>
      </c>
      <c r="FY243" s="263">
        <v>1601122.4049242286</v>
      </c>
      <c r="FZ243" s="263">
        <v>2190733.0790294525</v>
      </c>
      <c r="GA243" s="263">
        <v>2467898.8802390266</v>
      </c>
      <c r="GB243" s="263">
        <v>2748650.6278195023</v>
      </c>
      <c r="GC243" s="263">
        <v>3310235.5260048183</v>
      </c>
      <c r="GE243" s="448">
        <f t="shared" si="31"/>
        <v>24171044.014022414</v>
      </c>
    </row>
    <row r="244" spans="1:187" s="9" customFormat="1">
      <c r="A244" s="118"/>
      <c r="B244" s="118"/>
      <c r="C244" s="118">
        <v>715</v>
      </c>
      <c r="D244" s="118" t="str">
        <f t="shared" si="20"/>
        <v>715p</v>
      </c>
      <c r="E244" s="119" t="s">
        <v>83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32">+SUM(CL245:CL248)</f>
        <v>923442.3429132913</v>
      </c>
      <c r="CM244" s="121">
        <f t="shared" si="32"/>
        <v>1777418.9190493901</v>
      </c>
      <c r="CN244" s="121">
        <f t="shared" si="32"/>
        <v>2321412.8253925741</v>
      </c>
      <c r="CO244" s="121">
        <f t="shared" si="32"/>
        <v>1637829.2535735941</v>
      </c>
      <c r="CP244" s="121">
        <f t="shared" si="32"/>
        <v>1886272.7717710272</v>
      </c>
      <c r="CQ244" s="121">
        <f t="shared" si="32"/>
        <v>1533956.11443653</v>
      </c>
      <c r="CR244" s="121">
        <f t="shared" si="32"/>
        <v>3092390.5965000256</v>
      </c>
      <c r="CS244" s="121">
        <f t="shared" si="32"/>
        <v>2409748.3951187199</v>
      </c>
      <c r="CT244" s="121">
        <f t="shared" si="32"/>
        <v>1476812.0861061718</v>
      </c>
      <c r="CU244" s="121">
        <f t="shared" si="32"/>
        <v>1888437.4129044577</v>
      </c>
      <c r="CV244" s="121">
        <f t="shared" si="32"/>
        <v>2006775.4309992469</v>
      </c>
      <c r="CW244" s="122">
        <f t="shared" si="32"/>
        <v>8463643.2651979905</v>
      </c>
      <c r="CX244" s="120">
        <f t="shared" si="32"/>
        <v>2128432.1735986122</v>
      </c>
      <c r="CY244" s="121">
        <f t="shared" si="32"/>
        <v>1320017.4642991112</v>
      </c>
      <c r="CZ244" s="121">
        <f t="shared" si="32"/>
        <v>1521512.068415079</v>
      </c>
      <c r="DA244" s="121">
        <f t="shared" si="32"/>
        <v>2595680.0159037258</v>
      </c>
      <c r="DB244" s="121">
        <f t="shared" si="32"/>
        <v>2783027.0466008885</v>
      </c>
      <c r="DC244" s="121">
        <f t="shared" si="32"/>
        <v>1934475.5951932021</v>
      </c>
      <c r="DD244" s="121">
        <f t="shared" si="32"/>
        <v>3103592.0848331661</v>
      </c>
      <c r="DE244" s="121">
        <f t="shared" si="32"/>
        <v>2451881.0862679579</v>
      </c>
      <c r="DF244" s="121">
        <f t="shared" si="32"/>
        <v>2469058.8016255274</v>
      </c>
      <c r="DG244" s="121">
        <f t="shared" si="32"/>
        <v>2200822.8981059212</v>
      </c>
      <c r="DH244" s="121">
        <f t="shared" si="32"/>
        <v>4135986.1632531187</v>
      </c>
      <c r="DI244" s="122">
        <f t="shared" si="32"/>
        <v>4766285.5166419055</v>
      </c>
      <c r="DJ244" s="120">
        <f t="shared" si="32"/>
        <v>2409154.3623507507</v>
      </c>
      <c r="DK244" s="280">
        <f t="shared" si="32"/>
        <v>1483280.3928009064</v>
      </c>
      <c r="DL244" s="121">
        <f t="shared" si="32"/>
        <v>2006908.1745379991</v>
      </c>
      <c r="DM244" s="121">
        <f t="shared" si="32"/>
        <v>3182289.9559581177</v>
      </c>
      <c r="DN244" s="121">
        <f t="shared" si="32"/>
        <v>4231375.2243007179</v>
      </c>
      <c r="DO244" s="121">
        <f t="shared" si="32"/>
        <v>3386393.9761406584</v>
      </c>
      <c r="DP244" s="121">
        <f t="shared" si="32"/>
        <v>3090446.9975072816</v>
      </c>
      <c r="DQ244" s="121">
        <f t="shared" si="32"/>
        <v>3087498.4129390134</v>
      </c>
      <c r="DR244" s="121">
        <f t="shared" si="32"/>
        <v>2917378.1773197968</v>
      </c>
      <c r="DS244" s="121">
        <f t="shared" si="32"/>
        <v>2584038.1357656354</v>
      </c>
      <c r="DT244" s="121">
        <f t="shared" si="32"/>
        <v>3191275.8352530822</v>
      </c>
      <c r="DU244" s="122">
        <f t="shared" si="32"/>
        <v>5396946.6881590188</v>
      </c>
      <c r="DV244" s="285">
        <f t="shared" ref="DV244:ES244" si="33">SUM(DV245:DV248)</f>
        <v>3695677.3428100054</v>
      </c>
      <c r="DW244" s="285">
        <f t="shared" si="33"/>
        <v>2748948.1269429871</v>
      </c>
      <c r="DX244" s="285">
        <f t="shared" si="33"/>
        <v>3437534.4688711073</v>
      </c>
      <c r="DY244" s="285">
        <f t="shared" si="33"/>
        <v>4310053.4851114023</v>
      </c>
      <c r="DZ244" s="285">
        <f t="shared" si="33"/>
        <v>4691720.2243610416</v>
      </c>
      <c r="EA244" s="285">
        <f t="shared" si="33"/>
        <v>7347424.3207463743</v>
      </c>
      <c r="EB244" s="285">
        <f t="shared" si="33"/>
        <v>7513005.0166636882</v>
      </c>
      <c r="EC244" s="285">
        <f t="shared" si="33"/>
        <v>7727362.0985374814</v>
      </c>
      <c r="ED244" s="285">
        <f t="shared" si="33"/>
        <v>3713024.1621761573</v>
      </c>
      <c r="EE244" s="285">
        <f t="shared" si="33"/>
        <v>3090680.5408276808</v>
      </c>
      <c r="EF244" s="285">
        <f t="shared" si="33"/>
        <v>3793073.2615852021</v>
      </c>
      <c r="EG244" s="285">
        <f t="shared" si="33"/>
        <v>6660284.6574711353</v>
      </c>
      <c r="EH244" s="285">
        <f t="shared" si="33"/>
        <v>1168350.4302555511</v>
      </c>
      <c r="EI244" s="285">
        <f t="shared" si="33"/>
        <v>1798869.4036121303</v>
      </c>
      <c r="EJ244" s="285">
        <f t="shared" si="33"/>
        <v>4217567.8031770149</v>
      </c>
      <c r="EK244" s="285">
        <f t="shared" si="33"/>
        <v>4791550.5507069705</v>
      </c>
      <c r="EL244" s="285">
        <f t="shared" si="33"/>
        <v>2759327.8496096786</v>
      </c>
      <c r="EM244" s="285">
        <f t="shared" si="33"/>
        <v>4234177.9201608691</v>
      </c>
      <c r="EN244" s="285">
        <f t="shared" si="33"/>
        <v>2756294.0427416707</v>
      </c>
      <c r="EO244" s="285">
        <f t="shared" si="33"/>
        <v>3422485.7897798368</v>
      </c>
      <c r="EP244" s="285">
        <f t="shared" si="33"/>
        <v>2475503.0918674311</v>
      </c>
      <c r="EQ244" s="285">
        <f t="shared" si="33"/>
        <v>2324139.1651606886</v>
      </c>
      <c r="ER244" s="285">
        <f t="shared" si="33"/>
        <v>2273693.8538731383</v>
      </c>
      <c r="ES244" s="285">
        <f t="shared" si="33"/>
        <v>5169176.3101685084</v>
      </c>
      <c r="ET244" s="342">
        <v>2425520.8099999996</v>
      </c>
      <c r="EU244" s="342">
        <v>1609741.96</v>
      </c>
      <c r="EV244" s="342">
        <v>2046839.3099999998</v>
      </c>
      <c r="EW244" s="342">
        <v>5482431.4299999997</v>
      </c>
      <c r="EX244" s="342">
        <v>2151437.83</v>
      </c>
      <c r="EY244" s="342">
        <v>2740294.16</v>
      </c>
      <c r="EZ244" s="342">
        <v>3610099.6149461018</v>
      </c>
      <c r="FA244" s="342">
        <v>2856432.7673175023</v>
      </c>
      <c r="FB244" s="342">
        <v>38693622.019299239</v>
      </c>
      <c r="FC244" s="342">
        <v>3080614.3453884441</v>
      </c>
      <c r="FD244" s="342">
        <v>2054798.3756645597</v>
      </c>
      <c r="FE244" s="342">
        <v>4981072.0471647922</v>
      </c>
      <c r="FF244" s="365">
        <v>1567288.04</v>
      </c>
      <c r="FG244" s="365">
        <v>2199531.1</v>
      </c>
      <c r="FH244" s="365">
        <v>3194097.81</v>
      </c>
      <c r="FI244" s="365">
        <v>2385711.15</v>
      </c>
      <c r="FJ244" s="365">
        <v>7159438.3900000006</v>
      </c>
      <c r="FK244" s="365">
        <v>3263135.44</v>
      </c>
      <c r="FL244" s="365">
        <v>3782335.0282840966</v>
      </c>
      <c r="FM244" s="365">
        <v>3340173.0404689522</v>
      </c>
      <c r="FN244" s="365">
        <f>37689732.0664406-35000000</f>
        <v>2689732.0664405972</v>
      </c>
      <c r="FO244" s="365">
        <f>2215962.80977053+35000000</f>
        <v>37215962.809770532</v>
      </c>
      <c r="FP244" s="365">
        <v>3512092.3071244648</v>
      </c>
      <c r="FQ244" s="365">
        <v>7138953.7303113183</v>
      </c>
      <c r="FR244" s="454">
        <v>1330256.6509912466</v>
      </c>
      <c r="FS244" s="454">
        <v>2455519.2816252089</v>
      </c>
      <c r="FT244" s="454">
        <v>3531486.6926609674</v>
      </c>
      <c r="FU244" s="454">
        <v>2559820.2618320761</v>
      </c>
      <c r="FV244" s="454">
        <v>6350540.8870507348</v>
      </c>
      <c r="FW244" s="454">
        <v>3812972.1399327824</v>
      </c>
      <c r="FX244" s="454">
        <v>50910584.108463854</v>
      </c>
      <c r="FY244" s="454">
        <v>3064596.0568633731</v>
      </c>
      <c r="FZ244" s="454">
        <v>2335863.3949431945</v>
      </c>
      <c r="GA244" s="454">
        <v>2676284.4099278194</v>
      </c>
      <c r="GB244" s="454">
        <v>2426469.1424762914</v>
      </c>
      <c r="GC244" s="454">
        <v>4690123.8057052456</v>
      </c>
      <c r="GE244" s="447">
        <f>SUM(FR244:GD244)</f>
        <v>86144516.832472786</v>
      </c>
    </row>
    <row r="245" spans="1:187">
      <c r="D245" s="72" t="str">
        <f t="shared" si="20"/>
        <v>7151p</v>
      </c>
      <c r="E245" s="76" t="s">
        <v>85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7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84">
        <v>622243.43742548791</v>
      </c>
      <c r="DW245" s="284">
        <v>21734.434026843694</v>
      </c>
      <c r="DX245" s="284">
        <v>281340.35395874374</v>
      </c>
      <c r="DY245" s="284">
        <v>1019759.8293697287</v>
      </c>
      <c r="DZ245" s="284">
        <v>384420.98845440196</v>
      </c>
      <c r="EA245" s="284">
        <v>120000</v>
      </c>
      <c r="EB245" s="284">
        <v>120000</v>
      </c>
      <c r="EC245" s="284">
        <v>120000</v>
      </c>
      <c r="ED245" s="284">
        <v>120000</v>
      </c>
      <c r="EE245" s="284">
        <v>120000</v>
      </c>
      <c r="EF245" s="284">
        <v>355667.30266589002</v>
      </c>
      <c r="EG245" s="284">
        <v>470066.24805447197</v>
      </c>
      <c r="EH245" s="284">
        <v>30048.644929528429</v>
      </c>
      <c r="EI245" s="282">
        <v>80473.644045489491</v>
      </c>
      <c r="EJ245" s="282">
        <v>1404189.093906089</v>
      </c>
      <c r="EK245" s="282">
        <v>1328416.200613881</v>
      </c>
      <c r="EL245" s="282">
        <v>450581.90470515285</v>
      </c>
      <c r="EM245" s="282">
        <v>900688.67790029547</v>
      </c>
      <c r="EN245" s="282">
        <v>22280.476069529152</v>
      </c>
      <c r="EO245" s="282">
        <v>442373.01667031931</v>
      </c>
      <c r="EP245" s="282">
        <v>67111.538100177306</v>
      </c>
      <c r="EQ245" s="282">
        <v>10991.859729111729</v>
      </c>
      <c r="ER245" s="282">
        <v>211979.94954489946</v>
      </c>
      <c r="ES245" s="282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3">
        <v>18937.149546075554</v>
      </c>
      <c r="FS245" s="263">
        <v>404958.38854139752</v>
      </c>
      <c r="FT245" s="263">
        <v>303675.53082950978</v>
      </c>
      <c r="FU245" s="263">
        <v>103971.28593578926</v>
      </c>
      <c r="FV245" s="263">
        <v>2611642.7222199598</v>
      </c>
      <c r="FW245" s="263">
        <v>1151816.4177579987</v>
      </c>
      <c r="FX245" s="263">
        <v>47268823.931734994</v>
      </c>
      <c r="FY245" s="263">
        <v>62029.182754375208</v>
      </c>
      <c r="FZ245" s="263">
        <v>74999.480541850644</v>
      </c>
      <c r="GA245" s="263">
        <v>136663.24871121376</v>
      </c>
      <c r="GB245" s="263">
        <v>39447.771964575135</v>
      </c>
      <c r="GC245" s="263">
        <v>1266038.9430994561</v>
      </c>
      <c r="GE245" s="448">
        <f>SUM(FS245:GD245)</f>
        <v>53424066.904091112</v>
      </c>
    </row>
    <row r="246" spans="1:187" ht="30">
      <c r="D246" s="72" t="str">
        <f t="shared" si="20"/>
        <v>7152p</v>
      </c>
      <c r="E246" s="76" t="s">
        <v>87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7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84">
        <v>1099959.4149096806</v>
      </c>
      <c r="DW246" s="284">
        <v>1320646.3042976831</v>
      </c>
      <c r="DX246" s="284">
        <v>1421057.9506620311</v>
      </c>
      <c r="DY246" s="284">
        <v>1075078.7111322815</v>
      </c>
      <c r="DZ246" s="284">
        <v>1250849.8605698724</v>
      </c>
      <c r="EA246" s="284">
        <v>155034.77866493957</v>
      </c>
      <c r="EB246" s="284">
        <v>279688.31002397509</v>
      </c>
      <c r="EC246" s="284">
        <v>370242.41468934785</v>
      </c>
      <c r="ED246" s="284">
        <v>1682858.120355905</v>
      </c>
      <c r="EE246" s="284">
        <v>1171872.4383720653</v>
      </c>
      <c r="EF246" s="284">
        <v>1211054.1681742538</v>
      </c>
      <c r="EG246" s="284">
        <v>1794735.9147156519</v>
      </c>
      <c r="EH246" s="284">
        <v>616399.17525379814</v>
      </c>
      <c r="EI246" s="282">
        <v>893643.66927715647</v>
      </c>
      <c r="EJ246" s="282">
        <v>1052555.4964881344</v>
      </c>
      <c r="EK246" s="282">
        <v>929033.52049630124</v>
      </c>
      <c r="EL246" s="282">
        <v>1046930.3039817215</v>
      </c>
      <c r="EM246" s="282">
        <v>1384631.9687642383</v>
      </c>
      <c r="EN246" s="282">
        <v>1670756.1746615598</v>
      </c>
      <c r="EO246" s="282">
        <v>1847792.992240475</v>
      </c>
      <c r="EP246" s="282">
        <v>1117616.7549837991</v>
      </c>
      <c r="EQ246" s="282">
        <v>1290129.1956147258</v>
      </c>
      <c r="ER246" s="282">
        <v>1094382.3205636165</v>
      </c>
      <c r="ES246" s="282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3">
        <v>589479.99852821522</v>
      </c>
      <c r="FS246" s="263">
        <v>912257.89412431419</v>
      </c>
      <c r="FT246" s="263">
        <v>994936.37660244363</v>
      </c>
      <c r="FU246" s="263">
        <v>984463.41360017948</v>
      </c>
      <c r="FV246" s="263">
        <v>1618204.6096390865</v>
      </c>
      <c r="FW246" s="263">
        <v>1341726.8950732895</v>
      </c>
      <c r="FX246" s="263">
        <v>2323492.7472135103</v>
      </c>
      <c r="FY246" s="263">
        <v>1942449.7184398626</v>
      </c>
      <c r="FZ246" s="263">
        <v>1122224.8144431303</v>
      </c>
      <c r="GA246" s="263">
        <v>1156365.8088476248</v>
      </c>
      <c r="GB246" s="263">
        <v>944872.97867585463</v>
      </c>
      <c r="GC246" s="263">
        <v>1198710.9358628893</v>
      </c>
      <c r="GE246" s="448">
        <f t="shared" ref="GE246:GE248" si="34">SUM(FS246:GD246)</f>
        <v>14539706.192522187</v>
      </c>
    </row>
    <row r="247" spans="1:187" ht="30">
      <c r="D247" s="72" t="str">
        <f t="shared" si="20"/>
        <v>7153p</v>
      </c>
      <c r="E247" s="76" t="s">
        <v>89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7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84">
        <v>577912.61175564979</v>
      </c>
      <c r="DW247" s="284">
        <v>760498.18714058585</v>
      </c>
      <c r="DX247" s="284">
        <v>931112.27012728399</v>
      </c>
      <c r="DY247" s="284">
        <v>806351.45208446553</v>
      </c>
      <c r="DZ247" s="284">
        <v>882633.10394537856</v>
      </c>
      <c r="EA247" s="284">
        <v>39538.670189578901</v>
      </c>
      <c r="EB247" s="284">
        <v>17098.014827198698</v>
      </c>
      <c r="EC247" s="284">
        <v>16576.339899161016</v>
      </c>
      <c r="ED247" s="284">
        <v>675798.9617551429</v>
      </c>
      <c r="EE247" s="284">
        <v>721207.12013894494</v>
      </c>
      <c r="EF247" s="284">
        <v>610780.58390106575</v>
      </c>
      <c r="EG247" s="284">
        <v>1033954.4718676793</v>
      </c>
      <c r="EH247" s="284">
        <v>94302.742112849286</v>
      </c>
      <c r="EI247" s="282">
        <v>129288.33257272857</v>
      </c>
      <c r="EJ247" s="282">
        <v>152162.02126488817</v>
      </c>
      <c r="EK247" s="282">
        <v>161476.37739113191</v>
      </c>
      <c r="EL247" s="282">
        <v>169397.64602066742</v>
      </c>
      <c r="EM247" s="282">
        <v>224711.17730719139</v>
      </c>
      <c r="EN247" s="282">
        <v>308808.17772969528</v>
      </c>
      <c r="EO247" s="282">
        <v>195111.13843440483</v>
      </c>
      <c r="EP247" s="282">
        <v>171841.25456131136</v>
      </c>
      <c r="EQ247" s="282">
        <v>163355.74990092518</v>
      </c>
      <c r="ER247" s="282">
        <v>214610.29925252459</v>
      </c>
      <c r="ES247" s="282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3">
        <v>187855.53374497109</v>
      </c>
      <c r="FS247" s="263">
        <v>283285.30957836297</v>
      </c>
      <c r="FT247" s="263">
        <v>376135.9146630239</v>
      </c>
      <c r="FU247" s="263">
        <v>299104.93971434893</v>
      </c>
      <c r="FV247" s="263">
        <v>264234.00510013668</v>
      </c>
      <c r="FW247" s="263">
        <v>331291.31069454685</v>
      </c>
      <c r="FX247" s="263">
        <v>348786.46093201713</v>
      </c>
      <c r="FY247" s="263">
        <v>253854.63842110513</v>
      </c>
      <c r="FZ247" s="263">
        <v>297798.97045361117</v>
      </c>
      <c r="GA247" s="263">
        <v>266646.19879229908</v>
      </c>
      <c r="GB247" s="263">
        <v>278937.04560569982</v>
      </c>
      <c r="GC247" s="263">
        <v>343433.50566507736</v>
      </c>
      <c r="GE247" s="448">
        <f t="shared" si="34"/>
        <v>3343508.2996202293</v>
      </c>
    </row>
    <row r="248" spans="1:187">
      <c r="D248" s="72" t="str">
        <f t="shared" si="20"/>
        <v>7155p</v>
      </c>
      <c r="E248" s="76" t="s">
        <v>83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7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84">
        <v>1395561.8787191869</v>
      </c>
      <c r="DW248" s="284">
        <v>646069.20147787454</v>
      </c>
      <c r="DX248" s="284">
        <v>804023.89412304829</v>
      </c>
      <c r="DY248" s="284">
        <v>1408863.4925249268</v>
      </c>
      <c r="DZ248" s="284">
        <v>2173816.271391389</v>
      </c>
      <c r="EA248" s="284">
        <v>7032850.8718918562</v>
      </c>
      <c r="EB248" s="284">
        <v>7096218.6918125143</v>
      </c>
      <c r="EC248" s="284">
        <v>7220543.3439489724</v>
      </c>
      <c r="ED248" s="284">
        <v>1234367.0800651093</v>
      </c>
      <c r="EE248" s="284">
        <v>1077600.9823166705</v>
      </c>
      <c r="EF248" s="284">
        <v>1615571.2068439925</v>
      </c>
      <c r="EG248" s="284">
        <v>3361528.0228333324</v>
      </c>
      <c r="EH248" s="284">
        <v>427599.86795937526</v>
      </c>
      <c r="EI248" s="282">
        <v>695463.75771675585</v>
      </c>
      <c r="EJ248" s="282">
        <v>1608661.1915179035</v>
      </c>
      <c r="EK248" s="282">
        <v>2372624.4522056561</v>
      </c>
      <c r="EL248" s="282">
        <v>1092417.9949021372</v>
      </c>
      <c r="EM248" s="282">
        <v>1724146.0961891445</v>
      </c>
      <c r="EN248" s="282">
        <v>754449.21428088658</v>
      </c>
      <c r="EO248" s="282">
        <v>937208.64243463741</v>
      </c>
      <c r="EP248" s="282">
        <v>1118933.544222143</v>
      </c>
      <c r="EQ248" s="282">
        <v>859662.35991592577</v>
      </c>
      <c r="ER248" s="282">
        <v>752721.28451209771</v>
      </c>
      <c r="ES248" s="282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3">
        <v>533983.96917198482</v>
      </c>
      <c r="FS248" s="263">
        <v>855017.68938113435</v>
      </c>
      <c r="FT248" s="263">
        <v>1856738.87056599</v>
      </c>
      <c r="FU248" s="263">
        <v>1172280.6225817588</v>
      </c>
      <c r="FV248" s="263">
        <v>1856459.5500915512</v>
      </c>
      <c r="FW248" s="263">
        <v>988137.51640694716</v>
      </c>
      <c r="FX248" s="263">
        <v>969480.96858333424</v>
      </c>
      <c r="FY248" s="263">
        <v>806262.51724803017</v>
      </c>
      <c r="FZ248" s="263">
        <v>840840.12950460229</v>
      </c>
      <c r="GA248" s="263">
        <v>1116609.1535766819</v>
      </c>
      <c r="GB248" s="263">
        <v>1163211.3462301621</v>
      </c>
      <c r="GC248" s="263">
        <v>1881940.4210778228</v>
      </c>
      <c r="GE248" s="448">
        <f t="shared" si="34"/>
        <v>13506978.785248015</v>
      </c>
    </row>
    <row r="249" spans="1:187" s="9" customFormat="1">
      <c r="A249" s="118"/>
      <c r="B249" s="118">
        <v>72</v>
      </c>
      <c r="C249" s="118" t="s">
        <v>94</v>
      </c>
      <c r="D249" s="118" t="str">
        <f t="shared" si="20"/>
        <v>72p</v>
      </c>
      <c r="E249" s="119" t="s">
        <v>95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80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85">
        <v>0</v>
      </c>
      <c r="DW249" s="285"/>
      <c r="DX249" s="285"/>
      <c r="DY249" s="285"/>
      <c r="DZ249" s="285"/>
      <c r="EA249" s="285"/>
      <c r="EB249" s="285"/>
      <c r="EC249" s="285"/>
      <c r="ED249" s="285"/>
      <c r="EE249" s="285"/>
      <c r="EF249" s="285"/>
      <c r="EG249" s="285"/>
      <c r="EH249" s="285">
        <v>0</v>
      </c>
      <c r="EI249" s="285">
        <v>0</v>
      </c>
      <c r="EJ249" s="285">
        <v>0</v>
      </c>
      <c r="EK249" s="285">
        <v>0</v>
      </c>
      <c r="EL249" s="285">
        <v>0</v>
      </c>
      <c r="EM249" s="285">
        <v>0</v>
      </c>
      <c r="EN249" s="285">
        <v>0</v>
      </c>
      <c r="EO249" s="285">
        <v>0</v>
      </c>
      <c r="EP249" s="285">
        <v>0</v>
      </c>
      <c r="EQ249" s="285">
        <v>0</v>
      </c>
      <c r="ER249" s="285">
        <v>0</v>
      </c>
      <c r="ES249" s="285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S249" s="367">
        <f>SUM(FS250:FS251)</f>
        <v>0</v>
      </c>
      <c r="FT249" s="367">
        <f t="shared" ref="FT249:GC249" si="35">SUM(FT250:FT251)</f>
        <v>0</v>
      </c>
      <c r="FU249" s="367">
        <f t="shared" si="35"/>
        <v>0</v>
      </c>
      <c r="FV249" s="367">
        <f t="shared" si="35"/>
        <v>0</v>
      </c>
      <c r="FW249" s="367">
        <f t="shared" si="35"/>
        <v>0</v>
      </c>
      <c r="FX249" s="367">
        <f t="shared" si="35"/>
        <v>0</v>
      </c>
      <c r="FY249" s="367">
        <f t="shared" si="35"/>
        <v>0</v>
      </c>
      <c r="FZ249" s="367">
        <f t="shared" si="35"/>
        <v>0</v>
      </c>
      <c r="GA249" s="367">
        <f t="shared" si="35"/>
        <v>0</v>
      </c>
      <c r="GB249" s="367">
        <f t="shared" si="35"/>
        <v>0</v>
      </c>
      <c r="GC249" s="367">
        <f t="shared" si="35"/>
        <v>0</v>
      </c>
      <c r="GD249" s="367"/>
      <c r="GE249" s="447">
        <f>SUM(FR249:GC249)</f>
        <v>0</v>
      </c>
    </row>
    <row r="250" spans="1:187" ht="30">
      <c r="C250" s="72">
        <v>721</v>
      </c>
      <c r="D250" s="72" t="str">
        <f t="shared" si="20"/>
        <v>7212p</v>
      </c>
      <c r="E250" s="76" t="s">
        <v>97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7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84"/>
      <c r="DW250" s="284"/>
      <c r="DX250" s="284"/>
      <c r="DY250" s="284"/>
      <c r="DZ250" s="284"/>
      <c r="EA250" s="284"/>
      <c r="EB250" s="284"/>
      <c r="EC250" s="284"/>
      <c r="ED250" s="284"/>
      <c r="EE250" s="284"/>
      <c r="EF250" s="284"/>
      <c r="EG250" s="284"/>
      <c r="EH250" s="284"/>
      <c r="EI250" s="282"/>
      <c r="EJ250" s="282"/>
      <c r="EK250" s="282"/>
      <c r="EL250" s="282"/>
      <c r="EM250" s="282"/>
      <c r="EN250" s="282"/>
      <c r="EO250" s="282"/>
      <c r="EP250" s="282"/>
      <c r="EQ250" s="282"/>
      <c r="ER250" s="282"/>
      <c r="ES250" s="282"/>
    </row>
    <row r="251" spans="1:187" ht="30">
      <c r="C251" s="72">
        <v>722</v>
      </c>
      <c r="D251" s="72" t="str">
        <f t="shared" si="20"/>
        <v>7222p</v>
      </c>
      <c r="E251" s="76" t="s">
        <v>99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7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84"/>
      <c r="DW251" s="284"/>
      <c r="DX251" s="284"/>
      <c r="DY251" s="284"/>
      <c r="DZ251" s="284"/>
      <c r="EA251" s="284"/>
      <c r="EB251" s="284"/>
      <c r="EC251" s="284"/>
      <c r="ED251" s="284"/>
      <c r="EE251" s="284"/>
      <c r="EF251" s="284"/>
      <c r="EG251" s="284"/>
      <c r="EH251" s="284"/>
      <c r="EI251" s="282"/>
      <c r="EJ251" s="282"/>
      <c r="EK251" s="282"/>
      <c r="EL251" s="282"/>
      <c r="EM251" s="282"/>
      <c r="EN251" s="282"/>
      <c r="EO251" s="282"/>
      <c r="EP251" s="282"/>
      <c r="EQ251" s="282"/>
      <c r="ER251" s="282"/>
      <c r="ES251" s="282"/>
    </row>
    <row r="252" spans="1:187" s="9" customFormat="1" ht="45">
      <c r="A252" s="118"/>
      <c r="B252" s="118">
        <v>73</v>
      </c>
      <c r="C252" s="118"/>
      <c r="D252" s="118" t="str">
        <f t="shared" si="20"/>
        <v>73p</v>
      </c>
      <c r="E252" s="119" t="s">
        <v>101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80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85">
        <v>253250.30057727409</v>
      </c>
      <c r="DW252" s="285">
        <v>695838.96268096345</v>
      </c>
      <c r="DX252" s="285">
        <v>349250.65446083574</v>
      </c>
      <c r="DY252" s="285">
        <v>328188.56365903834</v>
      </c>
      <c r="DZ252" s="285">
        <v>234734.25312116489</v>
      </c>
      <c r="EA252" s="285">
        <v>745592.50489778304</v>
      </c>
      <c r="EB252" s="285">
        <v>1162897.8060049608</v>
      </c>
      <c r="EC252" s="285">
        <v>314798.40965867613</v>
      </c>
      <c r="ED252" s="285">
        <v>306801.39412826992</v>
      </c>
      <c r="EE252" s="285">
        <v>407546.83241463639</v>
      </c>
      <c r="EF252" s="285">
        <v>761665.66094479046</v>
      </c>
      <c r="EG252" s="285">
        <v>1818172.3466734623</v>
      </c>
      <c r="EH252" s="285">
        <v>183698.17865459234</v>
      </c>
      <c r="EI252" s="283">
        <v>102035.58643931696</v>
      </c>
      <c r="EJ252" s="283">
        <v>148096.29167512842</v>
      </c>
      <c r="EK252" s="283">
        <v>127767.63759506466</v>
      </c>
      <c r="EL252" s="283">
        <v>1142721.3076513549</v>
      </c>
      <c r="EM252" s="283">
        <v>701618.42572295177</v>
      </c>
      <c r="EN252" s="283">
        <v>104750.01912924652</v>
      </c>
      <c r="EO252" s="283">
        <v>98423.786607340022</v>
      </c>
      <c r="EP252" s="283">
        <v>166546.28014151528</v>
      </c>
      <c r="EQ252" s="283">
        <v>280543.43877720588</v>
      </c>
      <c r="ER252" s="283">
        <v>972014.9027765803</v>
      </c>
      <c r="ES252" s="283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54">
        <v>73937.02287171864</v>
      </c>
      <c r="FS252" s="454">
        <v>404477.17367200274</v>
      </c>
      <c r="FT252" s="454">
        <v>274940.89702216175</v>
      </c>
      <c r="FU252" s="454">
        <v>9373366.9939747583</v>
      </c>
      <c r="FV252" s="454">
        <v>864525.77272604418</v>
      </c>
      <c r="FW252" s="454">
        <v>1388483.8816750895</v>
      </c>
      <c r="FX252" s="454">
        <v>143951.6424026876</v>
      </c>
      <c r="FY252" s="454">
        <v>1385329.832858559</v>
      </c>
      <c r="FZ252" s="454">
        <v>196298.2666342413</v>
      </c>
      <c r="GA252" s="454">
        <v>238698.26519018281</v>
      </c>
      <c r="GB252" s="454">
        <v>1545080.2961025378</v>
      </c>
      <c r="GC252" s="454">
        <v>1784295.5729080152</v>
      </c>
      <c r="GE252" s="447">
        <f>SUM(FR252:GD252)</f>
        <v>17673385.618037995</v>
      </c>
    </row>
    <row r="253" spans="1:187">
      <c r="B253" s="72" t="s">
        <v>94</v>
      </c>
      <c r="C253" s="72">
        <v>731</v>
      </c>
      <c r="D253" s="72" t="str">
        <f t="shared" si="20"/>
        <v>7311p</v>
      </c>
      <c r="E253" s="76" t="s">
        <v>103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7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84"/>
      <c r="DW253" s="284"/>
      <c r="DX253" s="284"/>
      <c r="DY253" s="284"/>
      <c r="DZ253" s="284"/>
      <c r="EA253" s="284"/>
      <c r="EB253" s="284"/>
      <c r="EC253" s="284"/>
      <c r="ED253" s="284"/>
      <c r="EE253" s="284"/>
      <c r="EF253" s="284"/>
      <c r="EG253" s="284"/>
      <c r="EH253" s="284"/>
      <c r="EI253" s="282"/>
      <c r="EJ253" s="282"/>
      <c r="EK253" s="282"/>
      <c r="EL253" s="282"/>
      <c r="EM253" s="282"/>
      <c r="EN253" s="282"/>
      <c r="EO253" s="282"/>
      <c r="EP253" s="282"/>
      <c r="EQ253" s="282"/>
      <c r="ER253" s="282"/>
      <c r="ES253" s="282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41">
        <v>73937.02287171864</v>
      </c>
      <c r="FS253" s="263">
        <v>404477.17367200274</v>
      </c>
      <c r="FT253" s="263">
        <v>274940.89702216175</v>
      </c>
      <c r="FU253" s="263">
        <v>9373366.9939747583</v>
      </c>
      <c r="FV253" s="263">
        <v>864525.77272604418</v>
      </c>
      <c r="FW253" s="263">
        <v>1388483.8816750895</v>
      </c>
      <c r="FX253" s="263">
        <v>143951.6424026876</v>
      </c>
      <c r="FY253" s="263">
        <v>1385329.832858559</v>
      </c>
      <c r="FZ253" s="263">
        <v>196298.2666342413</v>
      </c>
      <c r="GA253" s="263">
        <v>238698.26519018281</v>
      </c>
      <c r="GB253" s="263">
        <v>1545080.2961025378</v>
      </c>
      <c r="GC253" s="263">
        <v>1784295.5729080152</v>
      </c>
    </row>
    <row r="254" spans="1:187" ht="30">
      <c r="C254" s="72">
        <v>732</v>
      </c>
      <c r="D254" s="72" t="str">
        <f t="shared" si="20"/>
        <v>7321p</v>
      </c>
      <c r="E254" s="76" t="s">
        <v>105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7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84"/>
      <c r="DW254" s="284"/>
      <c r="DX254" s="284"/>
      <c r="DY254" s="284"/>
      <c r="DZ254" s="284"/>
      <c r="EA254" s="284"/>
      <c r="EB254" s="284"/>
      <c r="EC254" s="284"/>
      <c r="ED254" s="284"/>
      <c r="EE254" s="284"/>
      <c r="EF254" s="284"/>
      <c r="EG254" s="284"/>
      <c r="EH254" s="284"/>
      <c r="EI254" s="282"/>
      <c r="EJ254" s="282"/>
      <c r="EK254" s="282"/>
      <c r="EL254" s="282"/>
      <c r="EM254" s="282"/>
      <c r="EN254" s="282"/>
      <c r="EO254" s="282"/>
      <c r="EP254" s="282"/>
      <c r="EQ254" s="282"/>
      <c r="ER254" s="282"/>
      <c r="ES254" s="282"/>
      <c r="FS254" s="263">
        <v>0</v>
      </c>
      <c r="FT254" s="263">
        <v>0</v>
      </c>
      <c r="FU254" s="263">
        <v>0</v>
      </c>
      <c r="FV254" s="263">
        <v>0</v>
      </c>
      <c r="FW254" s="263">
        <v>0</v>
      </c>
      <c r="FX254" s="263">
        <v>0</v>
      </c>
      <c r="FY254" s="263">
        <v>0</v>
      </c>
      <c r="FZ254" s="263">
        <v>0</v>
      </c>
      <c r="GA254" s="263">
        <v>0</v>
      </c>
      <c r="GB254" s="263">
        <v>0</v>
      </c>
      <c r="GC254" s="263">
        <v>0</v>
      </c>
    </row>
    <row r="255" spans="1:187" s="9" customFormat="1">
      <c r="A255" s="118"/>
      <c r="B255" s="118">
        <v>74</v>
      </c>
      <c r="C255" s="118" t="s">
        <v>94</v>
      </c>
      <c r="D255" s="118" t="str">
        <f t="shared" si="20"/>
        <v>74p</v>
      </c>
      <c r="E255" s="119" t="s">
        <v>107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80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85">
        <v>878692.97446426435</v>
      </c>
      <c r="DW255" s="285">
        <v>1757032.3136169473</v>
      </c>
      <c r="DX255" s="285">
        <v>1641296.3253875526</v>
      </c>
      <c r="DY255" s="285">
        <v>2057251.9562577028</v>
      </c>
      <c r="DZ255" s="285">
        <v>1165798.2124013356</v>
      </c>
      <c r="EA255" s="285">
        <v>1626226.367012884</v>
      </c>
      <c r="EB255" s="285">
        <v>2268437.1611972838</v>
      </c>
      <c r="EC255" s="285">
        <v>1088287.2617470617</v>
      </c>
      <c r="ED255" s="285">
        <v>2354336.3073598729</v>
      </c>
      <c r="EE255" s="285">
        <v>3603761.2068113876</v>
      </c>
      <c r="EF255" s="285">
        <v>3267998.0201318627</v>
      </c>
      <c r="EG255" s="285">
        <v>7546095.2223542193</v>
      </c>
      <c r="EH255" s="285">
        <v>547322.26784047682</v>
      </c>
      <c r="EI255" s="283">
        <v>467022.50625958334</v>
      </c>
      <c r="EJ255" s="283">
        <v>2218647.0372368339</v>
      </c>
      <c r="EK255" s="283">
        <v>1658251.9080133145</v>
      </c>
      <c r="EL255" s="283">
        <v>2940231.9146968834</v>
      </c>
      <c r="EM255" s="283">
        <v>3480111.7653140961</v>
      </c>
      <c r="EN255" s="283">
        <v>1506547.2713743269</v>
      </c>
      <c r="EO255" s="283">
        <v>1860592.1593926547</v>
      </c>
      <c r="EP255" s="283">
        <v>4235813.5165702263</v>
      </c>
      <c r="EQ255" s="283">
        <v>3997546.8172499253</v>
      </c>
      <c r="ER255" s="283">
        <v>4745750.1562713273</v>
      </c>
      <c r="ES255" s="283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54">
        <v>1020633.0174997598</v>
      </c>
      <c r="FS255" s="454">
        <v>1586793.9118979024</v>
      </c>
      <c r="FT255" s="454">
        <v>2466086.6494281176</v>
      </c>
      <c r="FU255" s="454">
        <v>1994753.8066439503</v>
      </c>
      <c r="FV255" s="454">
        <v>2202940.7343502743</v>
      </c>
      <c r="FW255" s="454">
        <v>3279687.9321330618</v>
      </c>
      <c r="FX255" s="454">
        <v>2618969.1946378555</v>
      </c>
      <c r="FY255" s="454">
        <v>2931496.3146332828</v>
      </c>
      <c r="FZ255" s="454">
        <v>4358936.8978506373</v>
      </c>
      <c r="GA255" s="454">
        <v>3084629.7948894487</v>
      </c>
      <c r="GB255" s="454">
        <v>8677872.2426180262</v>
      </c>
      <c r="GC255" s="454">
        <v>10413199.503417684</v>
      </c>
      <c r="GE255" s="447">
        <f>SUM(FR255:GD255)</f>
        <v>44636000</v>
      </c>
    </row>
    <row r="256" spans="1:187">
      <c r="C256" s="72">
        <v>741</v>
      </c>
      <c r="D256" s="72" t="str">
        <f t="shared" si="20"/>
        <v>7411p</v>
      </c>
      <c r="E256" s="76" t="s">
        <v>109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6"/>
      <c r="CY256" s="267"/>
      <c r="CZ256" s="267"/>
      <c r="DA256" s="267"/>
      <c r="DB256" s="267"/>
      <c r="DC256" s="267"/>
      <c r="DD256" s="267"/>
      <c r="DE256" s="267"/>
      <c r="DF256" s="267"/>
      <c r="DG256" s="267"/>
      <c r="DH256" s="267"/>
      <c r="DI256" s="268"/>
      <c r="DJ256" s="100">
        <v>0</v>
      </c>
      <c r="DK256" s="267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84"/>
      <c r="DW256" s="284"/>
      <c r="DX256" s="284"/>
      <c r="DY256" s="284"/>
      <c r="DZ256" s="284"/>
      <c r="EA256" s="284"/>
      <c r="EB256" s="284"/>
      <c r="EC256" s="284"/>
      <c r="ED256" s="284"/>
      <c r="EE256" s="284"/>
      <c r="EF256" s="284"/>
      <c r="EG256" s="284"/>
      <c r="EH256" s="263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3">
        <v>1586793.9118979</v>
      </c>
      <c r="FT256" s="263">
        <v>2466086.6494281176</v>
      </c>
      <c r="FU256" s="263">
        <v>1994753.8066439503</v>
      </c>
      <c r="FV256" s="263">
        <v>2202940.7343502743</v>
      </c>
      <c r="FW256" s="263">
        <v>3279687.9321330618</v>
      </c>
      <c r="FX256" s="263">
        <v>2618969.1946378555</v>
      </c>
      <c r="FY256" s="263">
        <v>2931496.3146332828</v>
      </c>
      <c r="FZ256" s="263">
        <v>4358936.8978506373</v>
      </c>
      <c r="GA256" s="263">
        <v>3084629.7948894487</v>
      </c>
      <c r="GB256" s="263">
        <v>8677872.2426180262</v>
      </c>
      <c r="GC256" s="263">
        <v>10413199.503417684</v>
      </c>
    </row>
    <row r="257" spans="1:187">
      <c r="C257" s="72">
        <v>742</v>
      </c>
      <c r="D257" s="72" t="str">
        <f t="shared" si="20"/>
        <v>7421p</v>
      </c>
      <c r="E257" s="76" t="s">
        <v>111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6"/>
      <c r="CY257" s="267"/>
      <c r="CZ257" s="267"/>
      <c r="DA257" s="267"/>
      <c r="DB257" s="267"/>
      <c r="DC257" s="267"/>
      <c r="DD257" s="267"/>
      <c r="DE257" s="267"/>
      <c r="DF257" s="267"/>
      <c r="DG257" s="267"/>
      <c r="DH257" s="267"/>
      <c r="DI257" s="268"/>
      <c r="DJ257" s="100">
        <v>0</v>
      </c>
      <c r="DK257" s="267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84"/>
      <c r="DW257" s="284"/>
      <c r="DX257" s="284"/>
      <c r="DY257" s="284"/>
      <c r="DZ257" s="284"/>
      <c r="EA257" s="284"/>
      <c r="EB257" s="284"/>
      <c r="EC257" s="284"/>
      <c r="ED257" s="284"/>
      <c r="EE257" s="284"/>
      <c r="EF257" s="284"/>
      <c r="EG257" s="284"/>
      <c r="EH257" s="263"/>
    </row>
    <row r="258" spans="1:187">
      <c r="B258" s="72">
        <v>75</v>
      </c>
      <c r="D258" s="72" t="str">
        <f t="shared" ref="D258:D289" si="36">+CONCATENATE(D49,"p")</f>
        <v>75p</v>
      </c>
      <c r="E258" s="76" t="s">
        <v>113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6"/>
      <c r="CY258" s="267"/>
      <c r="CZ258" s="267"/>
      <c r="DA258" s="267"/>
      <c r="DB258" s="267"/>
      <c r="DC258" s="267"/>
      <c r="DD258" s="267"/>
      <c r="DE258" s="267"/>
      <c r="DF258" s="267"/>
      <c r="DG258" s="267"/>
      <c r="DH258" s="267"/>
      <c r="DI258" s="268"/>
      <c r="DJ258" s="100"/>
      <c r="DK258" s="267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84"/>
      <c r="DW258" s="284"/>
      <c r="DX258" s="284"/>
      <c r="DY258" s="284"/>
      <c r="DZ258" s="284"/>
      <c r="EA258" s="284"/>
      <c r="EB258" s="284"/>
      <c r="EC258" s="284"/>
      <c r="ED258" s="284"/>
      <c r="EE258" s="284"/>
      <c r="EF258" s="284"/>
      <c r="EG258" s="284"/>
      <c r="EH258" s="263"/>
    </row>
    <row r="259" spans="1:187" s="9" customFormat="1">
      <c r="A259" s="118"/>
      <c r="B259" s="118"/>
      <c r="C259" s="118">
        <v>751</v>
      </c>
      <c r="D259" s="118" t="str">
        <f t="shared" si="36"/>
        <v>751p</v>
      </c>
      <c r="E259" s="119" t="s">
        <v>115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37">+SUM(CL260:CL261)</f>
        <v>0</v>
      </c>
      <c r="CM259" s="121">
        <f t="shared" si="37"/>
        <v>0</v>
      </c>
      <c r="CN259" s="121">
        <f t="shared" si="37"/>
        <v>0</v>
      </c>
      <c r="CO259" s="121">
        <f t="shared" si="37"/>
        <v>200000000</v>
      </c>
      <c r="CP259" s="121">
        <f t="shared" si="37"/>
        <v>0</v>
      </c>
      <c r="CQ259" s="121">
        <f t="shared" si="37"/>
        <v>0</v>
      </c>
      <c r="CR259" s="121">
        <f t="shared" si="37"/>
        <v>0</v>
      </c>
      <c r="CS259" s="121">
        <f t="shared" si="37"/>
        <v>0</v>
      </c>
      <c r="CT259" s="121">
        <f t="shared" si="37"/>
        <v>0</v>
      </c>
      <c r="CU259" s="121">
        <f t="shared" si="37"/>
        <v>50000000</v>
      </c>
      <c r="CV259" s="121">
        <f t="shared" si="37"/>
        <v>0</v>
      </c>
      <c r="CW259" s="122">
        <f t="shared" si="37"/>
        <v>0</v>
      </c>
      <c r="CX259" s="271">
        <f t="shared" si="37"/>
        <v>18997964.655235786</v>
      </c>
      <c r="CY259" s="274">
        <f t="shared" ref="CY259:DI259" si="38">+SUM(CY260:CY261)</f>
        <v>18997964.655235786</v>
      </c>
      <c r="CZ259" s="274">
        <f t="shared" si="38"/>
        <v>18997964.655235786</v>
      </c>
      <c r="DA259" s="274">
        <f t="shared" si="38"/>
        <v>18997964.655235786</v>
      </c>
      <c r="DB259" s="274">
        <f t="shared" si="38"/>
        <v>18997964.655235786</v>
      </c>
      <c r="DC259" s="274">
        <f t="shared" si="38"/>
        <v>18997964.655235786</v>
      </c>
      <c r="DD259" s="274">
        <f t="shared" si="38"/>
        <v>18997964.655235786</v>
      </c>
      <c r="DE259" s="274">
        <f t="shared" si="38"/>
        <v>18997964.655235786</v>
      </c>
      <c r="DF259" s="274">
        <f t="shared" si="38"/>
        <v>18997964.655235786</v>
      </c>
      <c r="DG259" s="274">
        <f t="shared" si="38"/>
        <v>18997964.655235786</v>
      </c>
      <c r="DH259" s="274">
        <f t="shared" si="38"/>
        <v>18997964.655235786</v>
      </c>
      <c r="DI259" s="272">
        <f t="shared" si="38"/>
        <v>18997964.655235786</v>
      </c>
      <c r="DJ259" s="120">
        <f>+SUM(DJ260:DJ261)</f>
        <v>52840136.569718093</v>
      </c>
      <c r="DK259" s="280">
        <f t="shared" ref="DK259:DU259" si="39">+SUM(DK260:DK261)</f>
        <v>52840136.569718093</v>
      </c>
      <c r="DL259" s="121">
        <f t="shared" si="39"/>
        <v>52840136.569718093</v>
      </c>
      <c r="DM259" s="121">
        <f t="shared" si="39"/>
        <v>52840136.569718093</v>
      </c>
      <c r="DN259" s="121">
        <f t="shared" si="39"/>
        <v>52840136.569718093</v>
      </c>
      <c r="DO259" s="121">
        <f t="shared" si="39"/>
        <v>52840136.569718093</v>
      </c>
      <c r="DP259" s="121">
        <f t="shared" si="39"/>
        <v>52840136.569718093</v>
      </c>
      <c r="DQ259" s="121">
        <f t="shared" si="39"/>
        <v>52840136.569718093</v>
      </c>
      <c r="DR259" s="121">
        <f t="shared" si="39"/>
        <v>52840136.569718093</v>
      </c>
      <c r="DS259" s="121">
        <f t="shared" si="39"/>
        <v>52840136.569718093</v>
      </c>
      <c r="DT259" s="121">
        <f t="shared" si="39"/>
        <v>52840136.569718093</v>
      </c>
      <c r="DU259" s="122">
        <f t="shared" si="39"/>
        <v>52840136.569718093</v>
      </c>
      <c r="DV259" s="285">
        <f>SUM(DV260:DV261)</f>
        <v>55595756.08804667</v>
      </c>
      <c r="DW259" s="285">
        <f t="shared" ref="DW259:EF259" si="40">SUM(DW260:DW261)</f>
        <v>55595756.08804667</v>
      </c>
      <c r="DX259" s="285">
        <f t="shared" si="40"/>
        <v>55595756.08804667</v>
      </c>
      <c r="DY259" s="285">
        <f t="shared" si="40"/>
        <v>55595756.08804667</v>
      </c>
      <c r="DZ259" s="285">
        <f t="shared" si="40"/>
        <v>55595756.08804667</v>
      </c>
      <c r="EA259" s="285">
        <f t="shared" si="40"/>
        <v>55595756.08804667</v>
      </c>
      <c r="EB259" s="285">
        <f t="shared" si="40"/>
        <v>55595756.08804667</v>
      </c>
      <c r="EC259" s="285">
        <f t="shared" si="40"/>
        <v>55595756.08804667</v>
      </c>
      <c r="ED259" s="285">
        <f t="shared" si="40"/>
        <v>55595756.08804667</v>
      </c>
      <c r="EE259" s="285">
        <f t="shared" si="40"/>
        <v>55595756.08804667</v>
      </c>
      <c r="EF259" s="285">
        <f t="shared" si="40"/>
        <v>55595756.08804667</v>
      </c>
      <c r="EG259" s="285">
        <f>SUM(EG260:EG261)</f>
        <v>55595756.08804667</v>
      </c>
      <c r="EH259" s="285">
        <f t="shared" ref="EH259:ES259" si="41">SUM(EH260:EH261)</f>
        <v>37847818.636239164</v>
      </c>
      <c r="EI259" s="285">
        <f t="shared" si="41"/>
        <v>37847818.636239164</v>
      </c>
      <c r="EJ259" s="285">
        <f t="shared" si="41"/>
        <v>37847818.636239164</v>
      </c>
      <c r="EK259" s="285">
        <f t="shared" si="41"/>
        <v>37847818.636239164</v>
      </c>
      <c r="EL259" s="285">
        <f t="shared" si="41"/>
        <v>37847818.636239164</v>
      </c>
      <c r="EM259" s="285">
        <f t="shared" si="41"/>
        <v>37847818.636239164</v>
      </c>
      <c r="EN259" s="285">
        <f t="shared" si="41"/>
        <v>37847818.636239164</v>
      </c>
      <c r="EO259" s="285">
        <f t="shared" si="41"/>
        <v>37847818.636239164</v>
      </c>
      <c r="EP259" s="285">
        <f t="shared" si="41"/>
        <v>37847818.636239164</v>
      </c>
      <c r="EQ259" s="285">
        <f t="shared" si="41"/>
        <v>37847818.636239164</v>
      </c>
      <c r="ER259" s="285">
        <f t="shared" si="41"/>
        <v>37847818.636239164</v>
      </c>
      <c r="ES259" s="285">
        <f t="shared" si="41"/>
        <v>37847818.636239164</v>
      </c>
      <c r="FF259" s="367">
        <v>24022843.850000001</v>
      </c>
      <c r="FG259" s="367">
        <v>0</v>
      </c>
      <c r="FH259" s="367">
        <v>107399337.39</v>
      </c>
      <c r="FI259" s="367">
        <v>15000000</v>
      </c>
      <c r="FJ259" s="367">
        <v>112000000</v>
      </c>
      <c r="FK259" s="367">
        <v>17000000</v>
      </c>
      <c r="FL259" s="367">
        <v>17000000</v>
      </c>
      <c r="FM259" s="367">
        <v>15000000</v>
      </c>
      <c r="FN259" s="367">
        <v>17000000</v>
      </c>
      <c r="FO259" s="367">
        <v>17000000</v>
      </c>
      <c r="FP259" s="367">
        <v>15000000</v>
      </c>
      <c r="FQ259" s="367">
        <v>13983087.501553783</v>
      </c>
      <c r="FS259" s="454">
        <f>SUM(FS260:FS263)</f>
        <v>0</v>
      </c>
      <c r="FT259" s="454">
        <f t="shared" ref="FT259:GC259" si="42">SUM(FT260:FT263)</f>
        <v>10000000</v>
      </c>
      <c r="FU259" s="454">
        <f t="shared" si="42"/>
        <v>10000000</v>
      </c>
      <c r="FV259" s="454">
        <f t="shared" si="42"/>
        <v>10000000</v>
      </c>
      <c r="FW259" s="454">
        <f t="shared" si="42"/>
        <v>10000000</v>
      </c>
      <c r="FX259" s="454">
        <f t="shared" si="42"/>
        <v>10000000</v>
      </c>
      <c r="FY259" s="454">
        <f t="shared" si="42"/>
        <v>10000000</v>
      </c>
      <c r="FZ259" s="454">
        <f t="shared" si="42"/>
        <v>10000000</v>
      </c>
      <c r="GA259" s="454">
        <f t="shared" si="42"/>
        <v>10000000</v>
      </c>
      <c r="GB259" s="454">
        <f t="shared" si="42"/>
        <v>10000000</v>
      </c>
      <c r="GC259" s="454">
        <f t="shared" si="42"/>
        <v>10000000</v>
      </c>
      <c r="GE259" s="447">
        <f>SUM(FR259:GD259)</f>
        <v>100000000</v>
      </c>
    </row>
    <row r="260" spans="1:187" ht="30">
      <c r="D260" s="72" t="str">
        <f t="shared" si="36"/>
        <v>7511p</v>
      </c>
      <c r="E260" s="76" t="s">
        <v>116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70">
        <v>0</v>
      </c>
      <c r="CY260" s="273">
        <v>0</v>
      </c>
      <c r="CZ260" s="273">
        <v>0</v>
      </c>
      <c r="DA260" s="273">
        <v>0</v>
      </c>
      <c r="DB260" s="273">
        <v>0</v>
      </c>
      <c r="DC260" s="273">
        <v>0</v>
      </c>
      <c r="DD260" s="273">
        <v>0</v>
      </c>
      <c r="DE260" s="273">
        <v>0</v>
      </c>
      <c r="DF260" s="273">
        <v>0</v>
      </c>
      <c r="DG260" s="273">
        <v>0</v>
      </c>
      <c r="DH260" s="273">
        <v>0</v>
      </c>
      <c r="DI260" s="269">
        <v>0</v>
      </c>
      <c r="DJ260" s="100"/>
      <c r="DK260" s="267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84">
        <v>833333.33333333337</v>
      </c>
      <c r="DW260" s="284">
        <v>833333.33333333337</v>
      </c>
      <c r="DX260" s="284">
        <v>833333.33333333337</v>
      </c>
      <c r="DY260" s="284">
        <v>833333.33333333337</v>
      </c>
      <c r="DZ260" s="284">
        <v>833333.33333333337</v>
      </c>
      <c r="EA260" s="284">
        <v>833333.33333333337</v>
      </c>
      <c r="EB260" s="284">
        <v>833333.33333333337</v>
      </c>
      <c r="EC260" s="284">
        <v>833333.33333333337</v>
      </c>
      <c r="ED260" s="284">
        <v>833333.33333333337</v>
      </c>
      <c r="EE260" s="284">
        <v>833333.33333333337</v>
      </c>
      <c r="EF260" s="284">
        <v>833333.33333333337</v>
      </c>
      <c r="EG260" s="284">
        <v>833333.33333333337</v>
      </c>
      <c r="EH260" s="284">
        <v>8333333.333333333</v>
      </c>
      <c r="EI260" s="284">
        <v>8333333.333333333</v>
      </c>
      <c r="EJ260" s="284">
        <v>8333333.333333333</v>
      </c>
      <c r="EK260" s="284">
        <v>8333333.333333333</v>
      </c>
      <c r="EL260" s="284">
        <v>8333333.333333333</v>
      </c>
      <c r="EM260" s="284">
        <v>8333333.333333333</v>
      </c>
      <c r="EN260" s="284">
        <v>8333333.333333333</v>
      </c>
      <c r="EO260" s="284">
        <v>8333333.333333333</v>
      </c>
      <c r="EP260" s="284">
        <v>8333333.333333333</v>
      </c>
      <c r="EQ260" s="284">
        <v>8333333.333333333</v>
      </c>
      <c r="ER260" s="284">
        <v>8333333.333333333</v>
      </c>
      <c r="ES260" s="284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36"/>
        <v>7512p</v>
      </c>
      <c r="E261" s="76" t="s">
        <v>118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70">
        <v>18997964.655235786</v>
      </c>
      <c r="CY261" s="273">
        <v>18997964.655235786</v>
      </c>
      <c r="CZ261" s="273">
        <v>18997964.655235786</v>
      </c>
      <c r="DA261" s="273">
        <v>18997964.655235786</v>
      </c>
      <c r="DB261" s="273">
        <v>18997964.655235786</v>
      </c>
      <c r="DC261" s="273">
        <v>18997964.655235786</v>
      </c>
      <c r="DD261" s="273">
        <v>18997964.655235786</v>
      </c>
      <c r="DE261" s="273">
        <v>18997964.655235786</v>
      </c>
      <c r="DF261" s="273">
        <v>18997964.655235786</v>
      </c>
      <c r="DG261" s="273">
        <v>18997964.655235786</v>
      </c>
      <c r="DH261" s="273">
        <v>18997964.655235786</v>
      </c>
      <c r="DI261" s="269">
        <v>18997964.655235786</v>
      </c>
      <c r="DJ261" s="100">
        <v>52840136.569718093</v>
      </c>
      <c r="DK261" s="267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84">
        <v>54762422.754713334</v>
      </c>
      <c r="DW261" s="284">
        <v>54762422.754713334</v>
      </c>
      <c r="DX261" s="284">
        <v>54762422.754713334</v>
      </c>
      <c r="DY261" s="284">
        <v>54762422.754713334</v>
      </c>
      <c r="DZ261" s="284">
        <v>54762422.754713334</v>
      </c>
      <c r="EA261" s="284">
        <v>54762422.754713334</v>
      </c>
      <c r="EB261" s="284">
        <v>54762422.754713334</v>
      </c>
      <c r="EC261" s="284">
        <v>54762422.754713334</v>
      </c>
      <c r="ED261" s="284">
        <v>54762422.754713334</v>
      </c>
      <c r="EE261" s="284">
        <v>54762422.754713334</v>
      </c>
      <c r="EF261" s="284">
        <v>54762422.754713334</v>
      </c>
      <c r="EG261" s="284">
        <v>54762422.754713334</v>
      </c>
      <c r="EH261" s="284">
        <v>29514485.302905828</v>
      </c>
      <c r="EI261" s="284">
        <v>29514485.302905828</v>
      </c>
      <c r="EJ261" s="284">
        <v>29514485.302905828</v>
      </c>
      <c r="EK261" s="284">
        <v>29514485.302905828</v>
      </c>
      <c r="EL261" s="284">
        <v>29514485.302905828</v>
      </c>
      <c r="EM261" s="284">
        <v>29514485.302905828</v>
      </c>
      <c r="EN261" s="284">
        <v>29514485.302905828</v>
      </c>
      <c r="EO261" s="284">
        <v>29514485.302905828</v>
      </c>
      <c r="EP261" s="284">
        <v>29514485.302905828</v>
      </c>
      <c r="EQ261" s="284">
        <v>29514485.302905828</v>
      </c>
      <c r="ER261" s="284">
        <v>29514485.302905828</v>
      </c>
      <c r="ES261" s="284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3">
        <v>0</v>
      </c>
      <c r="FS261" s="263">
        <v>0</v>
      </c>
      <c r="FT261" s="263">
        <v>10000000</v>
      </c>
      <c r="FU261" s="263">
        <v>10000000</v>
      </c>
      <c r="FV261" s="263">
        <v>10000000</v>
      </c>
      <c r="FW261" s="263">
        <v>10000000</v>
      </c>
      <c r="FX261" s="263">
        <v>10000000</v>
      </c>
      <c r="FY261" s="263">
        <v>10000000</v>
      </c>
      <c r="FZ261" s="263">
        <v>10000000</v>
      </c>
      <c r="GA261" s="263">
        <v>10000000</v>
      </c>
      <c r="GB261" s="263">
        <v>10000000</v>
      </c>
      <c r="GC261" s="263">
        <v>10000000</v>
      </c>
      <c r="GE261" s="447">
        <f>SUM(FR261:GD261)</f>
        <v>100000000</v>
      </c>
    </row>
    <row r="262" spans="1:187">
      <c r="A262" s="72">
        <v>4</v>
      </c>
      <c r="B262" s="72" t="s">
        <v>94</v>
      </c>
      <c r="D262" s="72" t="str">
        <f t="shared" si="36"/>
        <v>p</v>
      </c>
      <c r="E262" s="76" t="s">
        <v>120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70"/>
      <c r="CY262" s="273"/>
      <c r="CZ262" s="273"/>
      <c r="DA262" s="273"/>
      <c r="DB262" s="273"/>
      <c r="DC262" s="273"/>
      <c r="DD262" s="273"/>
      <c r="DE262" s="273"/>
      <c r="DF262" s="273"/>
      <c r="DG262" s="273"/>
      <c r="DH262" s="273"/>
      <c r="DI262" s="269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84" t="e">
        <f t="shared" ref="DV262:EG262" si="43">DV263+DV320+DV350+DV368+DV379+DV392+DV393</f>
        <v>#REF!</v>
      </c>
      <c r="DW262" s="284" t="e">
        <f t="shared" si="43"/>
        <v>#REF!</v>
      </c>
      <c r="DX262" s="284" t="e">
        <f t="shared" si="43"/>
        <v>#REF!</v>
      </c>
      <c r="DY262" s="284" t="e">
        <f t="shared" si="43"/>
        <v>#REF!</v>
      </c>
      <c r="DZ262" s="284" t="e">
        <f t="shared" si="43"/>
        <v>#REF!</v>
      </c>
      <c r="EA262" s="284" t="e">
        <f t="shared" si="43"/>
        <v>#REF!</v>
      </c>
      <c r="EB262" s="284" t="e">
        <f t="shared" si="43"/>
        <v>#REF!</v>
      </c>
      <c r="EC262" s="284" t="e">
        <f t="shared" si="43"/>
        <v>#REF!</v>
      </c>
      <c r="ED262" s="284" t="e">
        <f t="shared" si="43"/>
        <v>#REF!</v>
      </c>
      <c r="EE262" s="284" t="e">
        <f t="shared" si="43"/>
        <v>#REF!</v>
      </c>
      <c r="EF262" s="284" t="e">
        <f t="shared" si="43"/>
        <v>#REF!</v>
      </c>
      <c r="EG262" s="284" t="e">
        <f t="shared" si="43"/>
        <v>#REF!</v>
      </c>
      <c r="EH262" s="263"/>
    </row>
    <row r="263" spans="1:187">
      <c r="A263" s="72" t="s">
        <v>94</v>
      </c>
      <c r="B263" s="72">
        <v>41</v>
      </c>
      <c r="D263" s="72" t="str">
        <f t="shared" si="36"/>
        <v>41p</v>
      </c>
      <c r="E263" s="76" t="s">
        <v>122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70"/>
      <c r="CY263" s="273"/>
      <c r="CZ263" s="273"/>
      <c r="DA263" s="273"/>
      <c r="DB263" s="273"/>
      <c r="DC263" s="273"/>
      <c r="DD263" s="273"/>
      <c r="DE263" s="273"/>
      <c r="DF263" s="273"/>
      <c r="DG263" s="273"/>
      <c r="DH263" s="273"/>
      <c r="DI263" s="269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84" t="e">
        <f>DV264+DV270+DV278+DV285+DV295+DV299+DV302+DV306+DV310+#REF!</f>
        <v>#REF!</v>
      </c>
      <c r="DW263" s="284" t="e">
        <f>DW264+DW270+DW278+DW285+DW295+DW299+DW302+DW306+DW310+#REF!</f>
        <v>#REF!</v>
      </c>
      <c r="DX263" s="284" t="e">
        <f>DX264+DX270+DX278+DX285+DX295+DX299+DX302+DX306+DX310+#REF!</f>
        <v>#REF!</v>
      </c>
      <c r="DY263" s="284" t="e">
        <f>DY264+DY270+DY278+DY285+DY295+DY299+DY302+DY306+DY310+#REF!</f>
        <v>#REF!</v>
      </c>
      <c r="DZ263" s="284" t="e">
        <f>DZ264+DZ270+DZ278+DZ285+DZ295+DZ299+DZ302+DZ306+DZ310+#REF!</f>
        <v>#REF!</v>
      </c>
      <c r="EA263" s="284" t="e">
        <f>EA264+EA270+EA278+EA285+EA295+EA299+EA302+EA306+EA310+#REF!</f>
        <v>#REF!</v>
      </c>
      <c r="EB263" s="284" t="e">
        <f>EB264+EB270+EB278+EB285+EB295+EB299+EB302+EB306+EB310+#REF!</f>
        <v>#REF!</v>
      </c>
      <c r="EC263" s="284" t="e">
        <f>EC264+EC270+EC278+EC285+EC295+EC299+EC302+EC306+EC310+#REF!</f>
        <v>#REF!</v>
      </c>
      <c r="ED263" s="284" t="e">
        <f>ED264+ED270+ED278+ED285+ED295+ED299+ED302+ED306+ED310+#REF!</f>
        <v>#REF!</v>
      </c>
      <c r="EE263" s="284" t="e">
        <f>EE264+EE270+EE278+EE285+EE295+EE299+EE302+EE306+EE310+#REF!</f>
        <v>#REF!</v>
      </c>
      <c r="EF263" s="284" t="e">
        <f>EF264+EF270+EF278+EF285+EF295+EF299+EF302+EF306+EF310+#REF!</f>
        <v>#REF!</v>
      </c>
      <c r="EG263" s="284" t="e">
        <f>EG264+EG270+EG278+EG285+EG295+EG299+EG302+EG306+EG310+#REF!</f>
        <v>#REF!</v>
      </c>
      <c r="EH263" s="263"/>
    </row>
    <row r="264" spans="1:187" s="9" customFormat="1" ht="30">
      <c r="A264" s="118"/>
      <c r="B264" s="118"/>
      <c r="C264" s="118">
        <v>411</v>
      </c>
      <c r="D264" s="118" t="str">
        <f t="shared" si="36"/>
        <v>411p</v>
      </c>
      <c r="E264" s="119" t="s">
        <v>124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44">+SUM(CL265:CL269)</f>
        <v>31010717.645833336</v>
      </c>
      <c r="CM264" s="121">
        <f t="shared" si="44"/>
        <v>31010717.645833336</v>
      </c>
      <c r="CN264" s="121">
        <f t="shared" si="44"/>
        <v>31010717.645833336</v>
      </c>
      <c r="CO264" s="121">
        <f t="shared" si="44"/>
        <v>31010717.645833336</v>
      </c>
      <c r="CP264" s="121">
        <f t="shared" si="44"/>
        <v>31010717.645833336</v>
      </c>
      <c r="CQ264" s="121">
        <f t="shared" si="44"/>
        <v>31010717.645833336</v>
      </c>
      <c r="CR264" s="121">
        <f t="shared" si="44"/>
        <v>31010717.645833336</v>
      </c>
      <c r="CS264" s="121">
        <f t="shared" si="44"/>
        <v>31010717.645833336</v>
      </c>
      <c r="CT264" s="121">
        <f t="shared" si="44"/>
        <v>31010717.645833336</v>
      </c>
      <c r="CU264" s="121">
        <f t="shared" si="44"/>
        <v>31010717.645833336</v>
      </c>
      <c r="CV264" s="121">
        <f t="shared" si="44"/>
        <v>31010717.645833336</v>
      </c>
      <c r="CW264" s="122">
        <f t="shared" si="44"/>
        <v>31010717.645833336</v>
      </c>
      <c r="CX264" s="271">
        <f t="shared" si="44"/>
        <v>32195307.643333331</v>
      </c>
      <c r="CY264" s="274">
        <f t="shared" ref="CY264:DI264" si="45">+SUM(CY265:CY269)</f>
        <v>32195307.643333331</v>
      </c>
      <c r="CZ264" s="274">
        <f t="shared" si="45"/>
        <v>32195307.643333331</v>
      </c>
      <c r="DA264" s="274">
        <f t="shared" si="45"/>
        <v>32195307.643333331</v>
      </c>
      <c r="DB264" s="274">
        <f t="shared" si="45"/>
        <v>32195307.643333331</v>
      </c>
      <c r="DC264" s="274">
        <f t="shared" si="45"/>
        <v>32195307.643333331</v>
      </c>
      <c r="DD264" s="274">
        <f t="shared" si="45"/>
        <v>32195307.643333331</v>
      </c>
      <c r="DE264" s="274">
        <f t="shared" si="45"/>
        <v>32195307.643333331</v>
      </c>
      <c r="DF264" s="274">
        <f t="shared" si="45"/>
        <v>32195307.643333331</v>
      </c>
      <c r="DG264" s="274">
        <f t="shared" si="45"/>
        <v>32195307.643333331</v>
      </c>
      <c r="DH264" s="274">
        <f t="shared" si="45"/>
        <v>32195307.643333331</v>
      </c>
      <c r="DI264" s="272">
        <f t="shared" si="45"/>
        <v>32195307.643333331</v>
      </c>
      <c r="DJ264" s="120">
        <f>+SUM(DJ265:DJ269)</f>
        <v>31613633.060833335</v>
      </c>
      <c r="DK264" s="121">
        <f t="shared" ref="DK264:DU264" si="46">+SUM(DK265:DK269)</f>
        <v>31613633.060833335</v>
      </c>
      <c r="DL264" s="121">
        <f t="shared" si="46"/>
        <v>31613633.060833335</v>
      </c>
      <c r="DM264" s="121">
        <f t="shared" si="46"/>
        <v>31613633.060833335</v>
      </c>
      <c r="DN264" s="121">
        <f t="shared" si="46"/>
        <v>31613633.060833335</v>
      </c>
      <c r="DO264" s="121">
        <f t="shared" si="46"/>
        <v>31613633.060833335</v>
      </c>
      <c r="DP264" s="121">
        <f t="shared" si="46"/>
        <v>31613633.060833335</v>
      </c>
      <c r="DQ264" s="121">
        <f t="shared" si="46"/>
        <v>31613633.060833335</v>
      </c>
      <c r="DR264" s="121">
        <f t="shared" si="46"/>
        <v>31613633.060833335</v>
      </c>
      <c r="DS264" s="121">
        <f t="shared" si="46"/>
        <v>31613633.060833335</v>
      </c>
      <c r="DT264" s="121">
        <f t="shared" si="46"/>
        <v>31613633.060833335</v>
      </c>
      <c r="DU264" s="122">
        <f t="shared" si="46"/>
        <v>31613633.060833335</v>
      </c>
      <c r="DV264" s="291">
        <v>34652899.586666666</v>
      </c>
      <c r="DW264" s="291">
        <v>34652899.586666666</v>
      </c>
      <c r="DX264" s="291">
        <v>34652899.586666666</v>
      </c>
      <c r="DY264" s="291">
        <v>34652899.586666666</v>
      </c>
      <c r="DZ264" s="291">
        <v>34652899.586666666</v>
      </c>
      <c r="EA264" s="291">
        <v>34652899.586666666</v>
      </c>
      <c r="EB264" s="291">
        <v>34652899.586666666</v>
      </c>
      <c r="EC264" s="291">
        <v>34652899.586666666</v>
      </c>
      <c r="ED264" s="291">
        <v>34652899.586666666</v>
      </c>
      <c r="EE264" s="291">
        <v>34652899.586666666</v>
      </c>
      <c r="EF264" s="291">
        <v>34652899.586666666</v>
      </c>
      <c r="EG264" s="291">
        <v>34652899.586666703</v>
      </c>
      <c r="EH264" s="291">
        <v>36520519.998333327</v>
      </c>
      <c r="EI264" s="291">
        <v>36520519.998333327</v>
      </c>
      <c r="EJ264" s="291">
        <v>36520519.998333327</v>
      </c>
      <c r="EK264" s="291">
        <v>36520519.998333327</v>
      </c>
      <c r="EL264" s="291">
        <v>36520519.998333327</v>
      </c>
      <c r="EM264" s="291">
        <v>36520519.998333327</v>
      </c>
      <c r="EN264" s="291">
        <v>36520519.998333327</v>
      </c>
      <c r="EO264" s="291">
        <v>36520519.998333327</v>
      </c>
      <c r="EP264" s="291">
        <v>36520519.998333327</v>
      </c>
      <c r="EQ264" s="291">
        <v>36520519.998333327</v>
      </c>
      <c r="ER264" s="291">
        <v>36520519.998333327</v>
      </c>
      <c r="ES264" s="291">
        <v>36520519.998333327</v>
      </c>
      <c r="ET264" s="341">
        <v>36581480.009166665</v>
      </c>
      <c r="EU264" s="341">
        <v>36581480.009166665</v>
      </c>
      <c r="EV264" s="341">
        <v>36581480.009166665</v>
      </c>
      <c r="EW264" s="341">
        <v>36581480.009166665</v>
      </c>
      <c r="EX264" s="341">
        <v>36581480.009166665</v>
      </c>
      <c r="EY264" s="341">
        <v>36581480.009166665</v>
      </c>
      <c r="EZ264" s="341">
        <v>36581480.009166665</v>
      </c>
      <c r="FA264" s="341">
        <v>36581480.009166665</v>
      </c>
      <c r="FB264" s="341">
        <v>42330489.099166654</v>
      </c>
      <c r="FC264" s="341">
        <v>42330489.099166654</v>
      </c>
      <c r="FD264" s="341">
        <v>42330489.099166654</v>
      </c>
      <c r="FE264" s="341">
        <v>42330489.099166654</v>
      </c>
      <c r="FF264" s="341">
        <v>39362332.101666681</v>
      </c>
      <c r="FG264" s="341">
        <v>39125646.701666676</v>
      </c>
      <c r="FH264" s="341">
        <v>39113380.221666679</v>
      </c>
      <c r="FI264" s="341">
        <v>39105431.161666669</v>
      </c>
      <c r="FJ264" s="341">
        <v>39107573.981666677</v>
      </c>
      <c r="FK264" s="341">
        <v>41935580.18166668</v>
      </c>
      <c r="FL264" s="341">
        <v>39107470.111666672</v>
      </c>
      <c r="FM264" s="341">
        <v>39093383.891666673</v>
      </c>
      <c r="FN264" s="341">
        <v>39030288.911666676</v>
      </c>
      <c r="FO264" s="341">
        <v>39107584.94166667</v>
      </c>
      <c r="FP264" s="341">
        <v>39107395.941666678</v>
      </c>
      <c r="FQ264" s="341">
        <v>38858179.001666702</v>
      </c>
      <c r="FR264" s="341">
        <f>+FR265+FR266+FR267+FR268+FR269</f>
        <v>42434580.240000002</v>
      </c>
      <c r="FS264" s="341">
        <f t="shared" ref="FS264:GC264" si="47">+FS265+FS266+FS267+FS268+FS269</f>
        <v>41847774.170000002</v>
      </c>
      <c r="FT264" s="341">
        <f t="shared" si="47"/>
        <v>41897572.5</v>
      </c>
      <c r="FU264" s="341">
        <f t="shared" si="47"/>
        <v>41897572.5</v>
      </c>
      <c r="FV264" s="341">
        <f t="shared" si="47"/>
        <v>41897572.5</v>
      </c>
      <c r="FW264" s="341">
        <f t="shared" si="47"/>
        <v>41897572.5</v>
      </c>
      <c r="FX264" s="341">
        <f t="shared" si="47"/>
        <v>41894572.5</v>
      </c>
      <c r="FY264" s="341">
        <f t="shared" si="47"/>
        <v>41416531.799999997</v>
      </c>
      <c r="FZ264" s="341">
        <f t="shared" si="47"/>
        <v>41894403.790000007</v>
      </c>
      <c r="GA264" s="341">
        <f t="shared" si="47"/>
        <v>41897572.5</v>
      </c>
      <c r="GB264" s="341">
        <f t="shared" si="47"/>
        <v>41897572.5</v>
      </c>
      <c r="GC264" s="341">
        <f t="shared" si="47"/>
        <v>41897572.57</v>
      </c>
      <c r="GE264" s="447">
        <f>SUM(FR264:GD264)</f>
        <v>502770870.06999999</v>
      </c>
    </row>
    <row r="265" spans="1:187">
      <c r="D265" s="72" t="str">
        <f t="shared" si="36"/>
        <v>4111p</v>
      </c>
      <c r="E265" s="76" t="s">
        <v>126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70">
        <v>18867562.298333336</v>
      </c>
      <c r="CY265" s="273">
        <v>18867562.298333336</v>
      </c>
      <c r="CZ265" s="273">
        <v>18867562.298333336</v>
      </c>
      <c r="DA265" s="273">
        <v>18867562.298333336</v>
      </c>
      <c r="DB265" s="273">
        <v>18867562.298333336</v>
      </c>
      <c r="DC265" s="273">
        <v>18867562.298333336</v>
      </c>
      <c r="DD265" s="273">
        <v>18867562.298333336</v>
      </c>
      <c r="DE265" s="273">
        <v>18867562.298333336</v>
      </c>
      <c r="DF265" s="273">
        <v>18867562.298333336</v>
      </c>
      <c r="DG265" s="273">
        <v>18867562.298333336</v>
      </c>
      <c r="DH265" s="273">
        <v>18867562.298333336</v>
      </c>
      <c r="DI265" s="269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84"/>
      <c r="DW265" s="284"/>
      <c r="DX265" s="284"/>
      <c r="DY265" s="284"/>
      <c r="DZ265" s="284"/>
      <c r="EA265" s="284"/>
      <c r="EB265" s="284"/>
      <c r="EC265" s="284"/>
      <c r="ED265" s="284"/>
      <c r="EE265" s="284"/>
      <c r="EF265" s="284"/>
      <c r="EG265" s="284"/>
      <c r="EH265" s="284"/>
      <c r="EI265" s="282"/>
      <c r="EJ265" s="282"/>
      <c r="EK265" s="282"/>
      <c r="EL265" s="282"/>
      <c r="EM265" s="282"/>
      <c r="EN265" s="282"/>
      <c r="EO265" s="282"/>
      <c r="EP265" s="282"/>
      <c r="EQ265" s="282"/>
      <c r="ER265" s="282"/>
      <c r="ES265" s="282"/>
      <c r="FR265" s="263">
        <v>25273444.73</v>
      </c>
      <c r="FS265" s="263">
        <v>24920883.580000002</v>
      </c>
      <c r="FT265" s="263">
        <v>24945466.59</v>
      </c>
      <c r="FU265" s="263">
        <v>24945466.59</v>
      </c>
      <c r="FV265" s="263">
        <v>24945466.59</v>
      </c>
      <c r="FW265" s="263">
        <v>24945466.59</v>
      </c>
      <c r="FX265" s="263">
        <v>24945466.59</v>
      </c>
      <c r="FY265" s="263">
        <v>24642071.460000001</v>
      </c>
      <c r="FZ265" s="263">
        <v>24945466.59</v>
      </c>
      <c r="GA265" s="263">
        <v>24945466.59</v>
      </c>
      <c r="GB265" s="263">
        <v>24945466.59</v>
      </c>
      <c r="GC265" s="263">
        <v>24945466.640000001</v>
      </c>
      <c r="GD265" s="263"/>
      <c r="GE265" s="448">
        <f>SUM(FR265:GD265)</f>
        <v>299345599.13</v>
      </c>
    </row>
    <row r="266" spans="1:187">
      <c r="D266" s="72" t="str">
        <f t="shared" si="36"/>
        <v>4112p</v>
      </c>
      <c r="E266" s="76" t="s">
        <v>128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70">
        <v>2712342.7066666675</v>
      </c>
      <c r="CY266" s="273">
        <v>2712342.7066666675</v>
      </c>
      <c r="CZ266" s="273">
        <v>2712342.7066666675</v>
      </c>
      <c r="DA266" s="273">
        <v>2712342.7066666675</v>
      </c>
      <c r="DB266" s="273">
        <v>2712342.7066666675</v>
      </c>
      <c r="DC266" s="273">
        <v>2712342.7066666675</v>
      </c>
      <c r="DD266" s="273">
        <v>2712342.7066666675</v>
      </c>
      <c r="DE266" s="273">
        <v>2712342.7066666675</v>
      </c>
      <c r="DF266" s="273">
        <v>2712342.7066666675</v>
      </c>
      <c r="DG266" s="273">
        <v>2712342.7066666675</v>
      </c>
      <c r="DH266" s="273">
        <v>2712342.7066666675</v>
      </c>
      <c r="DI266" s="269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84"/>
      <c r="DW266" s="284"/>
      <c r="DX266" s="284"/>
      <c r="DY266" s="284"/>
      <c r="DZ266" s="284"/>
      <c r="EA266" s="284"/>
      <c r="EB266" s="284"/>
      <c r="EC266" s="284"/>
      <c r="ED266" s="284"/>
      <c r="EE266" s="284"/>
      <c r="EF266" s="284"/>
      <c r="EG266" s="284"/>
      <c r="EH266" s="284"/>
      <c r="EI266" s="282"/>
      <c r="EJ266" s="282"/>
      <c r="EK266" s="282"/>
      <c r="EL266" s="282"/>
      <c r="EM266" s="282"/>
      <c r="EN266" s="282"/>
      <c r="EO266" s="282"/>
      <c r="EP266" s="282"/>
      <c r="EQ266" s="282"/>
      <c r="ER266" s="282"/>
      <c r="ES266" s="282"/>
      <c r="FR266" s="263">
        <v>3516986.55</v>
      </c>
      <c r="FS266" s="263">
        <v>3500306.9699999997</v>
      </c>
      <c r="FT266" s="263">
        <v>3504807.79</v>
      </c>
      <c r="FU266" s="263">
        <v>3504807.79</v>
      </c>
      <c r="FV266" s="263">
        <v>3504807.79</v>
      </c>
      <c r="FW266" s="263">
        <v>3504807.79</v>
      </c>
      <c r="FX266" s="263">
        <v>3504807.79</v>
      </c>
      <c r="FY266" s="263">
        <v>3497129.8499999996</v>
      </c>
      <c r="FZ266" s="263">
        <v>3504807.79</v>
      </c>
      <c r="GA266" s="263">
        <v>3504807.79</v>
      </c>
      <c r="GB266" s="263">
        <v>3504807.79</v>
      </c>
      <c r="GC266" s="263">
        <v>3504807.83</v>
      </c>
      <c r="GD266" s="263"/>
      <c r="GE266" s="448">
        <f t="shared" ref="GE266:GE269" si="48">SUM(FR266:GD266)</f>
        <v>42057693.519999988</v>
      </c>
    </row>
    <row r="267" spans="1:187">
      <c r="D267" s="72" t="str">
        <f t="shared" si="36"/>
        <v>4113p</v>
      </c>
      <c r="E267" s="76" t="s">
        <v>129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70">
        <v>6757582.0116666639</v>
      </c>
      <c r="CY267" s="273">
        <v>6757582.0116666639</v>
      </c>
      <c r="CZ267" s="273">
        <v>6757582.0116666639</v>
      </c>
      <c r="DA267" s="273">
        <v>6757582.0116666639</v>
      </c>
      <c r="DB267" s="273">
        <v>6757582.0116666639</v>
      </c>
      <c r="DC267" s="273">
        <v>6757582.0116666639</v>
      </c>
      <c r="DD267" s="273">
        <v>6757582.0116666639</v>
      </c>
      <c r="DE267" s="273">
        <v>6757582.0116666639</v>
      </c>
      <c r="DF267" s="273">
        <v>6757582.0116666639</v>
      </c>
      <c r="DG267" s="273">
        <v>6757582.0116666639</v>
      </c>
      <c r="DH267" s="273">
        <v>6757582.0116666639</v>
      </c>
      <c r="DI267" s="269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84"/>
      <c r="DW267" s="284"/>
      <c r="DX267" s="284"/>
      <c r="DY267" s="284"/>
      <c r="DZ267" s="284"/>
      <c r="EA267" s="284"/>
      <c r="EB267" s="284"/>
      <c r="EC267" s="284"/>
      <c r="ED267" s="284"/>
      <c r="EE267" s="284"/>
      <c r="EF267" s="284"/>
      <c r="EG267" s="284"/>
      <c r="EH267" s="284"/>
      <c r="EI267" s="282"/>
      <c r="EJ267" s="282"/>
      <c r="EK267" s="282"/>
      <c r="EL267" s="282"/>
      <c r="EM267" s="282"/>
      <c r="EN267" s="282"/>
      <c r="EO267" s="282"/>
      <c r="EP267" s="282"/>
      <c r="EQ267" s="282"/>
      <c r="ER267" s="282"/>
      <c r="ES267" s="282"/>
      <c r="FR267" s="263">
        <v>8842817.0099999998</v>
      </c>
      <c r="FS267" s="263">
        <v>8706708.4499999993</v>
      </c>
      <c r="FT267" s="263">
        <v>8722522.870000001</v>
      </c>
      <c r="FU267" s="263">
        <v>8722522.870000001</v>
      </c>
      <c r="FV267" s="263">
        <v>8722522.870000001</v>
      </c>
      <c r="FW267" s="263">
        <v>8722522.870000001</v>
      </c>
      <c r="FX267" s="263">
        <v>8722522.870000001</v>
      </c>
      <c r="FY267" s="263">
        <v>8618043.1500000004</v>
      </c>
      <c r="FZ267" s="263">
        <v>8722522.870000001</v>
      </c>
      <c r="GA267" s="263">
        <v>8722522.870000001</v>
      </c>
      <c r="GB267" s="263">
        <v>8722522.870000001</v>
      </c>
      <c r="GC267" s="263">
        <v>8722522.8400000017</v>
      </c>
      <c r="GD267" s="263"/>
      <c r="GE267" s="448">
        <f t="shared" si="48"/>
        <v>104670274.41000004</v>
      </c>
    </row>
    <row r="268" spans="1:187">
      <c r="D268" s="72" t="str">
        <f t="shared" si="36"/>
        <v>4114p</v>
      </c>
      <c r="E268" s="76" t="s">
        <v>131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70">
        <v>3473848.1883333339</v>
      </c>
      <c r="CY268" s="273">
        <v>3473848.1883333339</v>
      </c>
      <c r="CZ268" s="273">
        <v>3473848.1883333339</v>
      </c>
      <c r="DA268" s="273">
        <v>3473848.1883333339</v>
      </c>
      <c r="DB268" s="273">
        <v>3473848.1883333339</v>
      </c>
      <c r="DC268" s="273">
        <v>3473848.1883333339</v>
      </c>
      <c r="DD268" s="273">
        <v>3473848.1883333339</v>
      </c>
      <c r="DE268" s="273">
        <v>3473848.1883333339</v>
      </c>
      <c r="DF268" s="273">
        <v>3473848.1883333339</v>
      </c>
      <c r="DG268" s="273">
        <v>3473848.1883333339</v>
      </c>
      <c r="DH268" s="273">
        <v>3473848.1883333339</v>
      </c>
      <c r="DI268" s="269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84"/>
      <c r="DW268" s="284"/>
      <c r="DX268" s="284"/>
      <c r="DY268" s="284"/>
      <c r="DZ268" s="284"/>
      <c r="EA268" s="284"/>
      <c r="EB268" s="284"/>
      <c r="EC268" s="284"/>
      <c r="ED268" s="284"/>
      <c r="EE268" s="284"/>
      <c r="EF268" s="284"/>
      <c r="EG268" s="284"/>
      <c r="EH268" s="284"/>
      <c r="EI268" s="282"/>
      <c r="EJ268" s="282"/>
      <c r="EK268" s="282"/>
      <c r="EL268" s="282"/>
      <c r="EM268" s="282"/>
      <c r="EN268" s="282"/>
      <c r="EO268" s="282"/>
      <c r="EP268" s="282"/>
      <c r="EQ268" s="282"/>
      <c r="ER268" s="282"/>
      <c r="ES268" s="282"/>
      <c r="FR268" s="263">
        <v>4311877.93</v>
      </c>
      <c r="FS268" s="263">
        <v>4233052.67</v>
      </c>
      <c r="FT268" s="263">
        <v>4237294.05</v>
      </c>
      <c r="FU268" s="263">
        <v>4237294.05</v>
      </c>
      <c r="FV268" s="263">
        <v>4237294.05</v>
      </c>
      <c r="FW268" s="263">
        <v>4237294.05</v>
      </c>
      <c r="FX268" s="263">
        <v>4234294.05</v>
      </c>
      <c r="FY268" s="263">
        <v>4173120.2600000002</v>
      </c>
      <c r="FZ268" s="263">
        <v>4234125.34</v>
      </c>
      <c r="GA268" s="263">
        <v>4237294.05</v>
      </c>
      <c r="GB268" s="263">
        <v>4237294.05</v>
      </c>
      <c r="GC268" s="263">
        <v>4237294.03</v>
      </c>
      <c r="GD268" s="263"/>
      <c r="GE268" s="448">
        <f t="shared" si="48"/>
        <v>50847528.579999998</v>
      </c>
    </row>
    <row r="269" spans="1:187">
      <c r="D269" s="72" t="str">
        <f t="shared" si="36"/>
        <v>4115p</v>
      </c>
      <c r="E269" s="76" t="s">
        <v>133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70">
        <v>383972.43833333335</v>
      </c>
      <c r="CY269" s="273">
        <v>383972.43833333335</v>
      </c>
      <c r="CZ269" s="273">
        <v>383972.43833333335</v>
      </c>
      <c r="DA269" s="273">
        <v>383972.43833333335</v>
      </c>
      <c r="DB269" s="273">
        <v>383972.43833333335</v>
      </c>
      <c r="DC269" s="273">
        <v>383972.43833333335</v>
      </c>
      <c r="DD269" s="273">
        <v>383972.43833333335</v>
      </c>
      <c r="DE269" s="273">
        <v>383972.43833333335</v>
      </c>
      <c r="DF269" s="273">
        <v>383972.43833333335</v>
      </c>
      <c r="DG269" s="273">
        <v>383972.43833333335</v>
      </c>
      <c r="DH269" s="273">
        <v>383972.43833333335</v>
      </c>
      <c r="DI269" s="269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84"/>
      <c r="DW269" s="284"/>
      <c r="DX269" s="284"/>
      <c r="DY269" s="284"/>
      <c r="DZ269" s="284"/>
      <c r="EA269" s="284"/>
      <c r="EB269" s="284"/>
      <c r="EC269" s="284"/>
      <c r="ED269" s="284"/>
      <c r="EE269" s="284"/>
      <c r="EF269" s="284"/>
      <c r="EG269" s="284"/>
      <c r="EH269" s="284"/>
      <c r="EI269" s="282"/>
      <c r="EJ269" s="282"/>
      <c r="EK269" s="282"/>
      <c r="EL269" s="282"/>
      <c r="EM269" s="282"/>
      <c r="EN269" s="282"/>
      <c r="EO269" s="282"/>
      <c r="EP269" s="282"/>
      <c r="EQ269" s="282"/>
      <c r="ER269" s="282"/>
      <c r="ES269" s="282"/>
      <c r="FR269" s="263">
        <v>489454.02</v>
      </c>
      <c r="FS269" s="263">
        <v>486822.5</v>
      </c>
      <c r="FT269" s="263">
        <v>487481.19999999995</v>
      </c>
      <c r="FU269" s="263">
        <v>487481.19999999995</v>
      </c>
      <c r="FV269" s="263">
        <v>487481.19999999995</v>
      </c>
      <c r="FW269" s="263">
        <v>487481.19999999995</v>
      </c>
      <c r="FX269" s="263">
        <v>487481.19999999995</v>
      </c>
      <c r="FY269" s="263">
        <v>486167.07999999996</v>
      </c>
      <c r="FZ269" s="263">
        <v>487481.19999999995</v>
      </c>
      <c r="GA269" s="263">
        <v>487481.19999999995</v>
      </c>
      <c r="GB269" s="263">
        <v>487481.19999999995</v>
      </c>
      <c r="GC269" s="263">
        <v>487481.23</v>
      </c>
      <c r="GD269" s="263"/>
      <c r="GE269" s="448">
        <f t="shared" si="48"/>
        <v>5849774.4300000016</v>
      </c>
    </row>
    <row r="270" spans="1:187" s="9" customFormat="1">
      <c r="A270" s="118"/>
      <c r="B270" s="118"/>
      <c r="C270" s="118">
        <v>412</v>
      </c>
      <c r="D270" s="118" t="str">
        <f t="shared" si="36"/>
        <v>412p</v>
      </c>
      <c r="E270" s="119" t="s">
        <v>135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49">+SUM(CL271:CL277)</f>
        <v>901608.53416666668</v>
      </c>
      <c r="CM270" s="121">
        <f t="shared" si="49"/>
        <v>901608.53416666668</v>
      </c>
      <c r="CN270" s="121">
        <f t="shared" si="49"/>
        <v>901608.53416666668</v>
      </c>
      <c r="CO270" s="121">
        <f t="shared" si="49"/>
        <v>901608.53416666668</v>
      </c>
      <c r="CP270" s="121">
        <f t="shared" si="49"/>
        <v>901608.53416666668</v>
      </c>
      <c r="CQ270" s="121">
        <f t="shared" si="49"/>
        <v>901608.53416666668</v>
      </c>
      <c r="CR270" s="121">
        <f t="shared" si="49"/>
        <v>901608.53416666668</v>
      </c>
      <c r="CS270" s="121">
        <f t="shared" si="49"/>
        <v>901608.53416666668</v>
      </c>
      <c r="CT270" s="121">
        <f t="shared" si="49"/>
        <v>901608.53416666668</v>
      </c>
      <c r="CU270" s="121">
        <f t="shared" si="49"/>
        <v>901608.53416666668</v>
      </c>
      <c r="CV270" s="121">
        <f t="shared" si="49"/>
        <v>901608.53416666668</v>
      </c>
      <c r="CW270" s="122">
        <f t="shared" si="49"/>
        <v>901608.53416666668</v>
      </c>
      <c r="CX270" s="271">
        <f t="shared" si="49"/>
        <v>956513.66333333333</v>
      </c>
      <c r="CY270" s="274">
        <f t="shared" ref="CY270:DI270" si="50">+SUM(CY271:CY277)</f>
        <v>956513.66333333333</v>
      </c>
      <c r="CZ270" s="274">
        <f t="shared" si="50"/>
        <v>956513.66333333333</v>
      </c>
      <c r="DA270" s="274">
        <f t="shared" si="50"/>
        <v>956513.66333333333</v>
      </c>
      <c r="DB270" s="274">
        <f t="shared" si="50"/>
        <v>956513.66333333333</v>
      </c>
      <c r="DC270" s="274">
        <f t="shared" si="50"/>
        <v>956513.66333333333</v>
      </c>
      <c r="DD270" s="274">
        <f t="shared" si="50"/>
        <v>956513.66333333333</v>
      </c>
      <c r="DE270" s="274">
        <f t="shared" si="50"/>
        <v>956513.66333333333</v>
      </c>
      <c r="DF270" s="274">
        <f t="shared" si="50"/>
        <v>956513.66333333333</v>
      </c>
      <c r="DG270" s="274">
        <f t="shared" si="50"/>
        <v>956513.66333333333</v>
      </c>
      <c r="DH270" s="274">
        <f t="shared" si="50"/>
        <v>956513.66333333333</v>
      </c>
      <c r="DI270" s="272">
        <f t="shared" si="50"/>
        <v>956513.66333333333</v>
      </c>
      <c r="DJ270" s="120">
        <f>+SUM(DJ271:DJ277)</f>
        <v>968300.41833333322</v>
      </c>
      <c r="DK270" s="121">
        <f t="shared" ref="DK270:DU270" si="51">+SUM(DK271:DK277)</f>
        <v>968300.41833333322</v>
      </c>
      <c r="DL270" s="121">
        <f t="shared" si="51"/>
        <v>968300.41833333322</v>
      </c>
      <c r="DM270" s="121">
        <f t="shared" si="51"/>
        <v>968300.41833333322</v>
      </c>
      <c r="DN270" s="121">
        <f t="shared" si="51"/>
        <v>968300.41833333322</v>
      </c>
      <c r="DO270" s="121">
        <f t="shared" si="51"/>
        <v>968300.41833333322</v>
      </c>
      <c r="DP270" s="121">
        <f t="shared" si="51"/>
        <v>968300.41833333322</v>
      </c>
      <c r="DQ270" s="121">
        <f t="shared" si="51"/>
        <v>968300.41833333322</v>
      </c>
      <c r="DR270" s="121">
        <f t="shared" si="51"/>
        <v>968300.41833333322</v>
      </c>
      <c r="DS270" s="121">
        <f t="shared" si="51"/>
        <v>968300.41833333322</v>
      </c>
      <c r="DT270" s="121">
        <f t="shared" si="51"/>
        <v>968300.41833333322</v>
      </c>
      <c r="DU270" s="122">
        <f t="shared" si="51"/>
        <v>968300.41833333322</v>
      </c>
      <c r="DV270" s="285">
        <v>832657.85499999998</v>
      </c>
      <c r="DW270" s="285">
        <v>832657.85499999998</v>
      </c>
      <c r="DX270" s="285">
        <v>832657.85499999998</v>
      </c>
      <c r="DY270" s="285">
        <v>832657.85499999998</v>
      </c>
      <c r="DZ270" s="285">
        <v>832657.85499999998</v>
      </c>
      <c r="EA270" s="285">
        <v>832657.85499999998</v>
      </c>
      <c r="EB270" s="285">
        <v>832657.85499999998</v>
      </c>
      <c r="EC270" s="285">
        <v>832657.85499999998</v>
      </c>
      <c r="ED270" s="285">
        <v>832657.85499999998</v>
      </c>
      <c r="EE270" s="285">
        <v>832657.85499999998</v>
      </c>
      <c r="EF270" s="285">
        <v>832657.85499999998</v>
      </c>
      <c r="EG270" s="285">
        <v>832657.85499999998</v>
      </c>
      <c r="EH270" s="285">
        <v>849012.24750000006</v>
      </c>
      <c r="EI270" s="285">
        <v>849012.24750000006</v>
      </c>
      <c r="EJ270" s="285">
        <v>849012.24750000006</v>
      </c>
      <c r="EK270" s="285">
        <v>849012.24750000006</v>
      </c>
      <c r="EL270" s="285">
        <v>849012.24750000006</v>
      </c>
      <c r="EM270" s="285">
        <v>849012.24750000006</v>
      </c>
      <c r="EN270" s="285">
        <v>849012.24750000006</v>
      </c>
      <c r="EO270" s="285">
        <v>849012.24750000006</v>
      </c>
      <c r="EP270" s="285">
        <v>849012.24750000006</v>
      </c>
      <c r="EQ270" s="285">
        <v>849012.24750000006</v>
      </c>
      <c r="ER270" s="285">
        <v>849012.24750000006</v>
      </c>
      <c r="ES270" s="291">
        <v>849012.24750000006</v>
      </c>
      <c r="ET270" s="341">
        <v>1045765.8483333333</v>
      </c>
      <c r="EU270" s="341">
        <v>1045765.8483333333</v>
      </c>
      <c r="EV270" s="341">
        <v>1045765.8483333333</v>
      </c>
      <c r="EW270" s="341">
        <v>1064654.7372222226</v>
      </c>
      <c r="EX270" s="341">
        <v>1064654.7372222226</v>
      </c>
      <c r="EY270" s="341">
        <v>1064654.7372222226</v>
      </c>
      <c r="EZ270" s="341">
        <v>1064654.7372222226</v>
      </c>
      <c r="FA270" s="341">
        <v>1064654.7372222226</v>
      </c>
      <c r="FB270" s="341">
        <v>1064654.7372222201</v>
      </c>
      <c r="FC270" s="341">
        <v>1064654.7372222201</v>
      </c>
      <c r="FD270" s="341">
        <v>1064654.7372222226</v>
      </c>
      <c r="FE270" s="341">
        <v>1608087.7372222189</v>
      </c>
      <c r="FF270" s="341">
        <v>1281057.9508333332</v>
      </c>
      <c r="FG270" s="341">
        <v>1323983.3608333331</v>
      </c>
      <c r="FH270" s="341">
        <v>1260740.2808333333</v>
      </c>
      <c r="FI270" s="341">
        <v>1247473.6108333331</v>
      </c>
      <c r="FJ270" s="341">
        <v>1248015.2908333333</v>
      </c>
      <c r="FK270" s="341">
        <v>1249948.9408333332</v>
      </c>
      <c r="FL270" s="341">
        <v>1249158.6208333333</v>
      </c>
      <c r="FM270" s="341">
        <v>1249158.6208333333</v>
      </c>
      <c r="FN270" s="341">
        <v>1249658.6108333331</v>
      </c>
      <c r="FO270" s="341">
        <v>1239658.6108333331</v>
      </c>
      <c r="FP270" s="341">
        <v>1238097.2408333332</v>
      </c>
      <c r="FQ270" s="341">
        <v>1240174.31083333</v>
      </c>
      <c r="FR270" s="341">
        <f>+FR271+FR272+FR273+FR274+FR275+FR277</f>
        <v>1448675.27</v>
      </c>
      <c r="FS270" s="341">
        <f t="shared" ref="FS270:GC270" si="52">+FS271+FS272+FS273+FS274+FS275+FS277</f>
        <v>1561133.83</v>
      </c>
      <c r="FT270" s="341">
        <f t="shared" si="52"/>
        <v>1445828.82</v>
      </c>
      <c r="FU270" s="341">
        <f t="shared" si="52"/>
        <v>1391393.49</v>
      </c>
      <c r="FV270" s="341">
        <f t="shared" si="52"/>
        <v>1377640.0499999998</v>
      </c>
      <c r="FW270" s="341">
        <f t="shared" si="52"/>
        <v>1378631.17</v>
      </c>
      <c r="FX270" s="341">
        <f t="shared" si="52"/>
        <v>1433162.28</v>
      </c>
      <c r="FY270" s="341">
        <f t="shared" si="52"/>
        <v>1393806.43</v>
      </c>
      <c r="FZ270" s="341">
        <f t="shared" si="52"/>
        <v>1393671.53</v>
      </c>
      <c r="GA270" s="341">
        <f t="shared" si="52"/>
        <v>1395138.18</v>
      </c>
      <c r="GB270" s="341">
        <f t="shared" si="52"/>
        <v>1394593.29</v>
      </c>
      <c r="GC270" s="341">
        <f t="shared" si="52"/>
        <v>1396820.3399999999</v>
      </c>
      <c r="GE270" s="447">
        <f>SUM(FR270:GC270)</f>
        <v>17010494.679999996</v>
      </c>
    </row>
    <row r="271" spans="1:187">
      <c r="D271" s="72" t="str">
        <f t="shared" si="36"/>
        <v>4121p</v>
      </c>
      <c r="E271" s="76" t="s">
        <v>137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70">
        <v>0</v>
      </c>
      <c r="CY271" s="273">
        <v>0</v>
      </c>
      <c r="CZ271" s="273">
        <v>0</v>
      </c>
      <c r="DA271" s="273">
        <v>0</v>
      </c>
      <c r="DB271" s="273">
        <v>0</v>
      </c>
      <c r="DC271" s="273">
        <v>0</v>
      </c>
      <c r="DD271" s="273">
        <v>0</v>
      </c>
      <c r="DE271" s="273">
        <v>0</v>
      </c>
      <c r="DF271" s="273">
        <v>0</v>
      </c>
      <c r="DG271" s="273">
        <v>0</v>
      </c>
      <c r="DH271" s="273">
        <v>0</v>
      </c>
      <c r="DI271" s="269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84"/>
      <c r="DW271" s="284"/>
      <c r="DX271" s="284"/>
      <c r="DY271" s="284"/>
      <c r="DZ271" s="284"/>
      <c r="EA271" s="284"/>
      <c r="EB271" s="284"/>
      <c r="EC271" s="284"/>
      <c r="ED271" s="284"/>
      <c r="EE271" s="284"/>
      <c r="EF271" s="284"/>
      <c r="EG271" s="284"/>
      <c r="EH271" s="284"/>
      <c r="EI271" s="282"/>
      <c r="EJ271" s="282"/>
      <c r="EK271" s="282"/>
      <c r="EL271" s="282"/>
      <c r="EM271" s="282"/>
      <c r="EN271" s="282"/>
      <c r="EO271" s="282"/>
      <c r="EP271" s="282"/>
      <c r="EQ271" s="282"/>
      <c r="ER271" s="282"/>
      <c r="ES271" s="282"/>
      <c r="FR271" s="450">
        <v>50</v>
      </c>
      <c r="FS271" s="450">
        <v>50</v>
      </c>
      <c r="FT271" s="450">
        <v>50</v>
      </c>
      <c r="FU271" s="450">
        <v>50</v>
      </c>
      <c r="FV271" s="450">
        <v>50</v>
      </c>
      <c r="FW271" s="450">
        <v>50</v>
      </c>
      <c r="FX271" s="450">
        <v>50</v>
      </c>
      <c r="FY271" s="450">
        <v>50</v>
      </c>
      <c r="FZ271" s="450">
        <v>50</v>
      </c>
      <c r="GA271" s="450">
        <v>50</v>
      </c>
      <c r="GB271" s="450">
        <v>50</v>
      </c>
      <c r="GC271" s="450">
        <v>50</v>
      </c>
      <c r="GD271" s="42"/>
      <c r="GE271" s="448">
        <f>SUM(FR271:GD271)</f>
        <v>600</v>
      </c>
    </row>
    <row r="272" spans="1:187" ht="30">
      <c r="D272" s="72" t="str">
        <f t="shared" si="36"/>
        <v>4122p</v>
      </c>
      <c r="E272" s="76" t="s">
        <v>139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70">
        <v>176580.35833333331</v>
      </c>
      <c r="CY272" s="273">
        <v>176580.35833333331</v>
      </c>
      <c r="CZ272" s="273">
        <v>176580.35833333331</v>
      </c>
      <c r="DA272" s="273">
        <v>176580.35833333331</v>
      </c>
      <c r="DB272" s="273">
        <v>176580.35833333331</v>
      </c>
      <c r="DC272" s="273">
        <v>176580.35833333331</v>
      </c>
      <c r="DD272" s="273">
        <v>176580.35833333331</v>
      </c>
      <c r="DE272" s="273">
        <v>176580.35833333331</v>
      </c>
      <c r="DF272" s="273">
        <v>176580.35833333331</v>
      </c>
      <c r="DG272" s="273">
        <v>176580.35833333331</v>
      </c>
      <c r="DH272" s="273">
        <v>176580.35833333331</v>
      </c>
      <c r="DI272" s="269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84"/>
      <c r="DW272" s="284"/>
      <c r="DX272" s="284"/>
      <c r="DY272" s="284"/>
      <c r="DZ272" s="284"/>
      <c r="EA272" s="284"/>
      <c r="EB272" s="284"/>
      <c r="EC272" s="284"/>
      <c r="ED272" s="284"/>
      <c r="EE272" s="284"/>
      <c r="EF272" s="284"/>
      <c r="EG272" s="284"/>
      <c r="EH272" s="284"/>
      <c r="EI272" s="282"/>
      <c r="EJ272" s="282"/>
      <c r="EK272" s="282"/>
      <c r="EL272" s="282"/>
      <c r="EM272" s="282"/>
      <c r="EN272" s="282"/>
      <c r="EO272" s="282"/>
      <c r="EP272" s="282"/>
      <c r="EQ272" s="282"/>
      <c r="ER272" s="282"/>
      <c r="ES272" s="282"/>
      <c r="FR272" s="450">
        <v>235637.16</v>
      </c>
      <c r="FS272" s="450">
        <v>235637.16</v>
      </c>
      <c r="FT272" s="450">
        <v>235637.16</v>
      </c>
      <c r="FU272" s="450">
        <v>235637.16</v>
      </c>
      <c r="FV272" s="450">
        <v>235637.16</v>
      </c>
      <c r="FW272" s="450">
        <v>235637.16</v>
      </c>
      <c r="FX272" s="450">
        <v>235637.16</v>
      </c>
      <c r="FY272" s="450">
        <v>235637.16</v>
      </c>
      <c r="FZ272" s="450">
        <v>235637.16</v>
      </c>
      <c r="GA272" s="450">
        <v>235637.16</v>
      </c>
      <c r="GB272" s="450">
        <v>235637.16</v>
      </c>
      <c r="GC272" s="450">
        <v>235637.16</v>
      </c>
      <c r="GD272" s="42"/>
      <c r="GE272" s="448">
        <f t="shared" ref="GE272:GE277" si="53">SUM(FR272:GD272)</f>
        <v>2827645.9200000004</v>
      </c>
    </row>
    <row r="273" spans="1:187">
      <c r="D273" s="72" t="str">
        <f t="shared" si="36"/>
        <v>4123p</v>
      </c>
      <c r="E273" s="76" t="s">
        <v>141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70">
        <v>14691.803333333335</v>
      </c>
      <c r="CY273" s="273">
        <v>14691.803333333335</v>
      </c>
      <c r="CZ273" s="273">
        <v>14691.803333333335</v>
      </c>
      <c r="DA273" s="273">
        <v>14691.803333333335</v>
      </c>
      <c r="DB273" s="273">
        <v>14691.803333333335</v>
      </c>
      <c r="DC273" s="273">
        <v>14691.803333333335</v>
      </c>
      <c r="DD273" s="273">
        <v>14691.803333333335</v>
      </c>
      <c r="DE273" s="273">
        <v>14691.803333333335</v>
      </c>
      <c r="DF273" s="273">
        <v>14691.803333333335</v>
      </c>
      <c r="DG273" s="273">
        <v>14691.803333333335</v>
      </c>
      <c r="DH273" s="273">
        <v>14691.803333333335</v>
      </c>
      <c r="DI273" s="269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84"/>
      <c r="DW273" s="284"/>
      <c r="DX273" s="284"/>
      <c r="DY273" s="284"/>
      <c r="DZ273" s="284"/>
      <c r="EA273" s="284"/>
      <c r="EB273" s="284"/>
      <c r="EC273" s="284"/>
      <c r="ED273" s="284"/>
      <c r="EE273" s="284"/>
      <c r="EF273" s="284"/>
      <c r="EG273" s="284"/>
      <c r="EH273" s="284"/>
      <c r="EI273" s="282"/>
      <c r="EJ273" s="282"/>
      <c r="EK273" s="282"/>
      <c r="EL273" s="282"/>
      <c r="EM273" s="282"/>
      <c r="EN273" s="282"/>
      <c r="EO273" s="282"/>
      <c r="EP273" s="282"/>
      <c r="EQ273" s="282"/>
      <c r="ER273" s="282"/>
      <c r="ES273" s="282"/>
      <c r="FR273" s="450">
        <v>39242.54</v>
      </c>
      <c r="FS273" s="450">
        <v>39659.21</v>
      </c>
      <c r="FT273" s="450">
        <v>39659.21</v>
      </c>
      <c r="FU273" s="450">
        <v>39242.54</v>
      </c>
      <c r="FV273" s="450">
        <v>38825.870000000003</v>
      </c>
      <c r="FW273" s="450">
        <v>38825.870000000003</v>
      </c>
      <c r="FX273" s="450">
        <v>39242.54</v>
      </c>
      <c r="FY273" s="450">
        <v>39242.54</v>
      </c>
      <c r="FZ273" s="450">
        <v>39242.54</v>
      </c>
      <c r="GA273" s="450">
        <v>39242.54</v>
      </c>
      <c r="GB273" s="450">
        <v>39242.54</v>
      </c>
      <c r="GC273" s="450">
        <v>39242.54</v>
      </c>
      <c r="GD273" s="42"/>
      <c r="GE273" s="448">
        <f t="shared" si="53"/>
        <v>470910.47999999986</v>
      </c>
    </row>
    <row r="274" spans="1:187">
      <c r="D274" s="72" t="str">
        <f t="shared" si="36"/>
        <v>4124p</v>
      </c>
      <c r="E274" s="76" t="s">
        <v>143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70">
        <v>8063.25</v>
      </c>
      <c r="CY274" s="273">
        <v>8063.25</v>
      </c>
      <c r="CZ274" s="273">
        <v>8063.25</v>
      </c>
      <c r="DA274" s="273">
        <v>8063.25</v>
      </c>
      <c r="DB274" s="273">
        <v>8063.25</v>
      </c>
      <c r="DC274" s="273">
        <v>8063.25</v>
      </c>
      <c r="DD274" s="273">
        <v>8063.25</v>
      </c>
      <c r="DE274" s="273">
        <v>8063.25</v>
      </c>
      <c r="DF274" s="273">
        <v>8063.25</v>
      </c>
      <c r="DG274" s="273">
        <v>8063.25</v>
      </c>
      <c r="DH274" s="273">
        <v>8063.25</v>
      </c>
      <c r="DI274" s="269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84"/>
      <c r="DW274" s="284"/>
      <c r="DX274" s="284"/>
      <c r="DY274" s="284"/>
      <c r="DZ274" s="284"/>
      <c r="EA274" s="284"/>
      <c r="EB274" s="284"/>
      <c r="EC274" s="284"/>
      <c r="ED274" s="284"/>
      <c r="EE274" s="284"/>
      <c r="EF274" s="284"/>
      <c r="EG274" s="284"/>
      <c r="EH274" s="284"/>
      <c r="EI274" s="282"/>
      <c r="EJ274" s="282"/>
      <c r="EK274" s="282"/>
      <c r="EL274" s="282"/>
      <c r="EM274" s="282"/>
      <c r="EN274" s="282"/>
      <c r="EO274" s="282"/>
      <c r="EP274" s="282"/>
      <c r="EQ274" s="282"/>
      <c r="ER274" s="282"/>
      <c r="ES274" s="282"/>
      <c r="FR274" s="450">
        <v>90421.930000000008</v>
      </c>
      <c r="FS274" s="450">
        <v>92373.55</v>
      </c>
      <c r="FT274" s="450">
        <v>105993.56</v>
      </c>
      <c r="FU274" s="450">
        <v>16240.23</v>
      </c>
      <c r="FV274" s="450">
        <v>16240.23</v>
      </c>
      <c r="FW274" s="450">
        <v>16641.309999999998</v>
      </c>
      <c r="FX274" s="450">
        <v>16460.23</v>
      </c>
      <c r="FY274" s="450">
        <v>16785.23</v>
      </c>
      <c r="FZ274" s="450">
        <v>18130.230000000003</v>
      </c>
      <c r="GA274" s="450">
        <v>16867.23</v>
      </c>
      <c r="GB274" s="450">
        <v>16441.29</v>
      </c>
      <c r="GC274" s="450">
        <v>18516.270000000004</v>
      </c>
      <c r="GD274" s="42"/>
      <c r="GE274" s="448">
        <f t="shared" si="53"/>
        <v>441111.28999999992</v>
      </c>
    </row>
    <row r="275" spans="1:187">
      <c r="D275" s="72" t="str">
        <f t="shared" si="36"/>
        <v>4125p</v>
      </c>
      <c r="E275" s="76" t="s">
        <v>145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70">
        <v>50250.643333333333</v>
      </c>
      <c r="CY275" s="273">
        <v>50250.643333333333</v>
      </c>
      <c r="CZ275" s="273">
        <v>50250.643333333333</v>
      </c>
      <c r="DA275" s="273">
        <v>50250.643333333333</v>
      </c>
      <c r="DB275" s="273">
        <v>50250.643333333333</v>
      </c>
      <c r="DC275" s="273">
        <v>50250.643333333333</v>
      </c>
      <c r="DD275" s="273">
        <v>50250.643333333333</v>
      </c>
      <c r="DE275" s="273">
        <v>50250.643333333333</v>
      </c>
      <c r="DF275" s="273">
        <v>50250.643333333333</v>
      </c>
      <c r="DG275" s="273">
        <v>50250.643333333333</v>
      </c>
      <c r="DH275" s="273">
        <v>50250.643333333333</v>
      </c>
      <c r="DI275" s="269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84"/>
      <c r="DW275" s="284"/>
      <c r="DX275" s="284"/>
      <c r="DY275" s="284"/>
      <c r="DZ275" s="284"/>
      <c r="EA275" s="284"/>
      <c r="EB275" s="284"/>
      <c r="EC275" s="284"/>
      <c r="ED275" s="284"/>
      <c r="EE275" s="284"/>
      <c r="EF275" s="284"/>
      <c r="EG275" s="284"/>
      <c r="EH275" s="284"/>
      <c r="EI275" s="282"/>
      <c r="EJ275" s="282"/>
      <c r="EK275" s="282"/>
      <c r="EL275" s="282"/>
      <c r="EM275" s="282"/>
      <c r="EN275" s="282"/>
      <c r="EO275" s="282"/>
      <c r="EP275" s="282"/>
      <c r="EQ275" s="282"/>
      <c r="ER275" s="282"/>
      <c r="ES275" s="282"/>
      <c r="FR275" s="450">
        <v>127641.41</v>
      </c>
      <c r="FS275" s="450">
        <v>183608.53</v>
      </c>
      <c r="FT275" s="450">
        <v>96614.97</v>
      </c>
      <c r="FU275" s="450">
        <v>125604.97</v>
      </c>
      <c r="FV275" s="450">
        <v>113178.22</v>
      </c>
      <c r="FW275" s="450">
        <v>113178.22</v>
      </c>
      <c r="FX275" s="450">
        <v>146611.38</v>
      </c>
      <c r="FY275" s="450">
        <v>125359.38</v>
      </c>
      <c r="FZ275" s="450">
        <v>126379.38</v>
      </c>
      <c r="GA275" s="450">
        <v>126692.38</v>
      </c>
      <c r="GB275" s="450">
        <v>131379.38</v>
      </c>
      <c r="GC275" s="450">
        <v>125629.42000000001</v>
      </c>
      <c r="GD275" s="42"/>
      <c r="GE275" s="448">
        <f t="shared" si="53"/>
        <v>1541877.6399999997</v>
      </c>
    </row>
    <row r="276" spans="1:187" ht="30">
      <c r="D276" s="72" t="str">
        <f t="shared" si="36"/>
        <v>4126p</v>
      </c>
      <c r="E276" s="76" t="s">
        <v>147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70">
        <v>33333.333333333336</v>
      </c>
      <c r="CY276" s="273">
        <v>33333.333333333336</v>
      </c>
      <c r="CZ276" s="273">
        <v>33333.333333333336</v>
      </c>
      <c r="DA276" s="273">
        <v>33333.333333333336</v>
      </c>
      <c r="DB276" s="273">
        <v>33333.333333333336</v>
      </c>
      <c r="DC276" s="273">
        <v>33333.333333333336</v>
      </c>
      <c r="DD276" s="273">
        <v>33333.333333333336</v>
      </c>
      <c r="DE276" s="273">
        <v>33333.333333333336</v>
      </c>
      <c r="DF276" s="273">
        <v>33333.333333333336</v>
      </c>
      <c r="DG276" s="273">
        <v>33333.333333333336</v>
      </c>
      <c r="DH276" s="273">
        <v>33333.333333333336</v>
      </c>
      <c r="DI276" s="269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84"/>
      <c r="DW276" s="284"/>
      <c r="DX276" s="284"/>
      <c r="DY276" s="284"/>
      <c r="DZ276" s="284"/>
      <c r="EA276" s="284"/>
      <c r="EB276" s="284"/>
      <c r="EC276" s="284"/>
      <c r="ED276" s="284"/>
      <c r="EE276" s="284"/>
      <c r="EF276" s="284"/>
      <c r="EG276" s="284"/>
      <c r="EH276" s="284"/>
      <c r="EI276" s="282"/>
      <c r="EJ276" s="282"/>
      <c r="EK276" s="282"/>
      <c r="EL276" s="282"/>
      <c r="EM276" s="282"/>
      <c r="EN276" s="282"/>
      <c r="EO276" s="282"/>
      <c r="EP276" s="282"/>
      <c r="EQ276" s="282"/>
      <c r="ER276" s="282"/>
      <c r="ES276" s="282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48">
        <f t="shared" si="53"/>
        <v>0</v>
      </c>
    </row>
    <row r="277" spans="1:187">
      <c r="D277" s="72" t="str">
        <f t="shared" si="36"/>
        <v>4127p</v>
      </c>
      <c r="E277" s="76" t="s">
        <v>81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70">
        <v>673594.27500000002</v>
      </c>
      <c r="CY277" s="273">
        <v>673594.27500000002</v>
      </c>
      <c r="CZ277" s="273">
        <v>673594.27500000002</v>
      </c>
      <c r="DA277" s="273">
        <v>673594.27500000002</v>
      </c>
      <c r="DB277" s="273">
        <v>673594.27500000002</v>
      </c>
      <c r="DC277" s="273">
        <v>673594.27500000002</v>
      </c>
      <c r="DD277" s="273">
        <v>673594.27500000002</v>
      </c>
      <c r="DE277" s="273">
        <v>673594.27500000002</v>
      </c>
      <c r="DF277" s="273">
        <v>673594.27500000002</v>
      </c>
      <c r="DG277" s="273">
        <v>673594.27500000002</v>
      </c>
      <c r="DH277" s="273">
        <v>673594.27500000002</v>
      </c>
      <c r="DI277" s="269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84"/>
      <c r="DW277" s="284"/>
      <c r="DX277" s="284"/>
      <c r="DY277" s="284"/>
      <c r="DZ277" s="284"/>
      <c r="EA277" s="284"/>
      <c r="EB277" s="284"/>
      <c r="EC277" s="284"/>
      <c r="ED277" s="284"/>
      <c r="EE277" s="284"/>
      <c r="EF277" s="284"/>
      <c r="EG277" s="284"/>
      <c r="EH277" s="284"/>
      <c r="EI277" s="282"/>
      <c r="EJ277" s="282"/>
      <c r="EK277" s="282"/>
      <c r="EL277" s="282"/>
      <c r="EM277" s="282"/>
      <c r="EN277" s="282"/>
      <c r="EO277" s="282"/>
      <c r="EP277" s="282"/>
      <c r="EQ277" s="282"/>
      <c r="ER277" s="282"/>
      <c r="ES277" s="282"/>
      <c r="FR277" s="450">
        <v>955682.23</v>
      </c>
      <c r="FS277" s="450">
        <v>1009805.38</v>
      </c>
      <c r="FT277" s="450">
        <v>967873.92</v>
      </c>
      <c r="FU277" s="450">
        <v>974618.59</v>
      </c>
      <c r="FV277" s="450">
        <v>973708.57</v>
      </c>
      <c r="FW277" s="450">
        <v>974298.61</v>
      </c>
      <c r="FX277" s="450">
        <v>995160.97</v>
      </c>
      <c r="FY277" s="450">
        <v>976732.12</v>
      </c>
      <c r="FZ277" s="450">
        <v>974232.22</v>
      </c>
      <c r="GA277" s="450">
        <v>976648.87</v>
      </c>
      <c r="GB277" s="450">
        <v>971842.92</v>
      </c>
      <c r="GC277" s="450">
        <v>977744.95</v>
      </c>
      <c r="GD277" s="42"/>
      <c r="GE277" s="448">
        <f t="shared" si="53"/>
        <v>11728349.349999998</v>
      </c>
    </row>
    <row r="278" spans="1:187" s="9" customFormat="1">
      <c r="A278" s="118"/>
      <c r="B278" s="118"/>
      <c r="C278" s="118">
        <v>413</v>
      </c>
      <c r="D278" s="118" t="str">
        <f t="shared" si="36"/>
        <v>413p</v>
      </c>
      <c r="E278" s="119" t="s">
        <v>150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54">+SUM(CL279:CL284)</f>
        <v>2109966.5125000002</v>
      </c>
      <c r="CM278" s="121">
        <f t="shared" si="54"/>
        <v>2109966.5125000002</v>
      </c>
      <c r="CN278" s="121">
        <f t="shared" si="54"/>
        <v>2109966.5125000002</v>
      </c>
      <c r="CO278" s="121">
        <f t="shared" si="54"/>
        <v>2109966.5125000002</v>
      </c>
      <c r="CP278" s="121">
        <f t="shared" si="54"/>
        <v>2109966.5125000002</v>
      </c>
      <c r="CQ278" s="121">
        <f t="shared" si="54"/>
        <v>2109966.5125000002</v>
      </c>
      <c r="CR278" s="121">
        <f t="shared" si="54"/>
        <v>2109966.5125000002</v>
      </c>
      <c r="CS278" s="121">
        <f t="shared" si="54"/>
        <v>2109966.5125000002</v>
      </c>
      <c r="CT278" s="121">
        <f t="shared" si="54"/>
        <v>2109966.5125000002</v>
      </c>
      <c r="CU278" s="121">
        <f t="shared" si="54"/>
        <v>2109966.5125000002</v>
      </c>
      <c r="CV278" s="121">
        <f t="shared" si="54"/>
        <v>2109966.5125000002</v>
      </c>
      <c r="CW278" s="122">
        <f t="shared" si="54"/>
        <v>2109966.5125000002</v>
      </c>
      <c r="CX278" s="271">
        <f t="shared" si="54"/>
        <v>2567060.8260771562</v>
      </c>
      <c r="CY278" s="274">
        <f t="shared" ref="CY278:DI278" si="55">+SUM(CY279:CY284)</f>
        <v>2567060.8260771562</v>
      </c>
      <c r="CZ278" s="274">
        <f t="shared" si="55"/>
        <v>2567060.8260771562</v>
      </c>
      <c r="DA278" s="274">
        <f t="shared" si="55"/>
        <v>2567060.8260771562</v>
      </c>
      <c r="DB278" s="274">
        <f t="shared" si="55"/>
        <v>2567060.8260771562</v>
      </c>
      <c r="DC278" s="274">
        <f t="shared" si="55"/>
        <v>2567060.8260771562</v>
      </c>
      <c r="DD278" s="274">
        <f t="shared" si="55"/>
        <v>2567060.8260771562</v>
      </c>
      <c r="DE278" s="274">
        <f t="shared" si="55"/>
        <v>2567060.8260771562</v>
      </c>
      <c r="DF278" s="274">
        <f t="shared" si="55"/>
        <v>2567060.8260771562</v>
      </c>
      <c r="DG278" s="274">
        <f t="shared" si="55"/>
        <v>2567060.8260771562</v>
      </c>
      <c r="DH278" s="274">
        <f t="shared" si="55"/>
        <v>2567060.8260771562</v>
      </c>
      <c r="DI278" s="272">
        <f t="shared" si="55"/>
        <v>2567060.8260771562</v>
      </c>
      <c r="DJ278" s="120">
        <f>+SUM(DJ279:DJ284)</f>
        <v>2450506.84</v>
      </c>
      <c r="DK278" s="121">
        <f t="shared" ref="DK278:DU278" si="56">+SUM(DK279:DK284)</f>
        <v>2450506.84</v>
      </c>
      <c r="DL278" s="121">
        <f t="shared" si="56"/>
        <v>2450506.84</v>
      </c>
      <c r="DM278" s="121">
        <f t="shared" si="56"/>
        <v>2450506.84</v>
      </c>
      <c r="DN278" s="121">
        <f t="shared" si="56"/>
        <v>2450506.84</v>
      </c>
      <c r="DO278" s="121">
        <f t="shared" si="56"/>
        <v>2450506.84</v>
      </c>
      <c r="DP278" s="121">
        <f t="shared" si="56"/>
        <v>2450506.84</v>
      </c>
      <c r="DQ278" s="121">
        <f t="shared" si="56"/>
        <v>2450506.84</v>
      </c>
      <c r="DR278" s="121">
        <f t="shared" si="56"/>
        <v>2450506.84</v>
      </c>
      <c r="DS278" s="121">
        <f t="shared" si="56"/>
        <v>2450506.84</v>
      </c>
      <c r="DT278" s="121">
        <f t="shared" si="56"/>
        <v>2450506.84</v>
      </c>
      <c r="DU278" s="122">
        <f t="shared" si="56"/>
        <v>2450506.84</v>
      </c>
      <c r="DV278" s="285">
        <v>2552421.9891666668</v>
      </c>
      <c r="DW278" s="285">
        <v>2552421.9891666668</v>
      </c>
      <c r="DX278" s="285">
        <v>2552421.9891666668</v>
      </c>
      <c r="DY278" s="285">
        <v>2552421.9891666668</v>
      </c>
      <c r="DZ278" s="285">
        <v>2552421.9891666668</v>
      </c>
      <c r="EA278" s="285">
        <v>2552421.9891666668</v>
      </c>
      <c r="EB278" s="285">
        <v>2552421.9891666668</v>
      </c>
      <c r="EC278" s="285">
        <v>2552421.9891666668</v>
      </c>
      <c r="ED278" s="285">
        <v>2552421.9891666668</v>
      </c>
      <c r="EE278" s="285">
        <v>2552421.9891666668</v>
      </c>
      <c r="EF278" s="285">
        <v>2552421.9891666668</v>
      </c>
      <c r="EG278" s="285">
        <v>2552421.9891666668</v>
      </c>
      <c r="EH278" s="285">
        <v>1973140.86</v>
      </c>
      <c r="EI278" s="285">
        <v>1973140.86</v>
      </c>
      <c r="EJ278" s="285">
        <v>1973140.86</v>
      </c>
      <c r="EK278" s="285">
        <v>1973140.86</v>
      </c>
      <c r="EL278" s="285">
        <v>1973140.86</v>
      </c>
      <c r="EM278" s="285">
        <v>1973140.86</v>
      </c>
      <c r="EN278" s="285">
        <v>2959711.29</v>
      </c>
      <c r="EO278" s="285">
        <v>2959711.29</v>
      </c>
      <c r="EP278" s="285">
        <v>2959711.29</v>
      </c>
      <c r="EQ278" s="285">
        <v>2959711.29</v>
      </c>
      <c r="ER278" s="285">
        <v>2959711.29</v>
      </c>
      <c r="ES278" s="285">
        <v>2959711.29</v>
      </c>
      <c r="ET278" s="341">
        <v>2429373.3213333334</v>
      </c>
      <c r="EU278" s="341">
        <v>2429373.3213333334</v>
      </c>
      <c r="EV278" s="341">
        <v>2429373.3213333334</v>
      </c>
      <c r="EW278" s="341">
        <v>2429373.3213333334</v>
      </c>
      <c r="EX278" s="341">
        <v>2429373.3213333334</v>
      </c>
      <c r="EY278" s="341">
        <v>2429373.3213333334</v>
      </c>
      <c r="EZ278" s="341">
        <v>3644059.9819999994</v>
      </c>
      <c r="FA278" s="341">
        <v>3644059.9819999994</v>
      </c>
      <c r="FB278" s="341">
        <v>4454463.4019999988</v>
      </c>
      <c r="FC278" s="341">
        <v>4454463.4019999988</v>
      </c>
      <c r="FD278" s="341">
        <v>4454463.4019999988</v>
      </c>
      <c r="FE278" s="341">
        <v>4454463.4019999988</v>
      </c>
      <c r="FF278" s="341">
        <v>3067786.435833334</v>
      </c>
      <c r="FG278" s="341">
        <v>3019826.0658333339</v>
      </c>
      <c r="FH278" s="341">
        <v>3058309.8858333337</v>
      </c>
      <c r="FI278" s="341">
        <v>3046755.8058333341</v>
      </c>
      <c r="FJ278" s="341">
        <v>3057105.8058333341</v>
      </c>
      <c r="FK278" s="341">
        <v>3056755.8058333341</v>
      </c>
      <c r="FL278" s="341">
        <v>3059180.8058333341</v>
      </c>
      <c r="FM278" s="341">
        <v>3059180.8058333341</v>
      </c>
      <c r="FN278" s="341">
        <v>3059040.8058333341</v>
      </c>
      <c r="FO278" s="341">
        <v>3063161.8058333341</v>
      </c>
      <c r="FP278" s="341">
        <v>3060771.8058333341</v>
      </c>
      <c r="FQ278" s="341">
        <v>3044951.8258333337</v>
      </c>
      <c r="FR278" s="341">
        <f>+FR279+FR280+FR281+FR282+FR283+FR284</f>
        <v>2913477.5999999996</v>
      </c>
      <c r="FS278" s="341">
        <f t="shared" ref="FS278:GC278" si="57">+FS279+FS280+FS281+FS282+FS283+FS284</f>
        <v>4599941.68</v>
      </c>
      <c r="FT278" s="341">
        <f t="shared" si="57"/>
        <v>2843521.78</v>
      </c>
      <c r="FU278" s="341">
        <f t="shared" si="57"/>
        <v>3026563.65</v>
      </c>
      <c r="FV278" s="341">
        <f t="shared" si="57"/>
        <v>2920958.79</v>
      </c>
      <c r="FW278" s="341">
        <f t="shared" si="57"/>
        <v>3043164.1899999995</v>
      </c>
      <c r="FX278" s="341">
        <f t="shared" si="57"/>
        <v>3045456.5199999996</v>
      </c>
      <c r="FY278" s="341">
        <f t="shared" si="57"/>
        <v>3251568.8699999996</v>
      </c>
      <c r="FZ278" s="341">
        <f t="shared" si="57"/>
        <v>3041875.55</v>
      </c>
      <c r="GA278" s="341">
        <f t="shared" si="57"/>
        <v>3030231.67</v>
      </c>
      <c r="GB278" s="341">
        <f t="shared" si="57"/>
        <v>2979256.38</v>
      </c>
      <c r="GC278" s="341">
        <f t="shared" si="57"/>
        <v>2918296.34</v>
      </c>
      <c r="GE278" s="447">
        <f>SUM(FR278:GD278)</f>
        <v>37614313.019999996</v>
      </c>
    </row>
    <row r="279" spans="1:187">
      <c r="D279" s="72" t="str">
        <f t="shared" si="36"/>
        <v>4131p</v>
      </c>
      <c r="E279" s="76" t="s">
        <v>152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70">
        <v>509745.79880760954</v>
      </c>
      <c r="CY279" s="273">
        <v>509745.79880760954</v>
      </c>
      <c r="CZ279" s="273">
        <v>509745.79880760954</v>
      </c>
      <c r="DA279" s="273">
        <v>509745.79880760954</v>
      </c>
      <c r="DB279" s="273">
        <v>509745.79880760954</v>
      </c>
      <c r="DC279" s="273">
        <v>509745.79880760954</v>
      </c>
      <c r="DD279" s="273">
        <v>509745.79880760954</v>
      </c>
      <c r="DE279" s="273">
        <v>509745.79880760954</v>
      </c>
      <c r="DF279" s="273">
        <v>509745.79880760954</v>
      </c>
      <c r="DG279" s="273">
        <v>509745.79880760954</v>
      </c>
      <c r="DH279" s="273">
        <v>509745.79880760954</v>
      </c>
      <c r="DI279" s="269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84"/>
      <c r="DW279" s="284"/>
      <c r="DX279" s="284"/>
      <c r="DY279" s="284"/>
      <c r="DZ279" s="284"/>
      <c r="EA279" s="284"/>
      <c r="EB279" s="284"/>
      <c r="EC279" s="284"/>
      <c r="ED279" s="284"/>
      <c r="EE279" s="284"/>
      <c r="EF279" s="284"/>
      <c r="EG279" s="284"/>
      <c r="EH279" s="284"/>
      <c r="EI279" s="282"/>
      <c r="EJ279" s="282"/>
      <c r="EK279" s="282"/>
      <c r="EL279" s="282"/>
      <c r="EM279" s="282"/>
      <c r="EN279" s="282"/>
      <c r="EO279" s="282"/>
      <c r="EP279" s="282"/>
      <c r="EQ279" s="282"/>
      <c r="ER279" s="282"/>
      <c r="ES279" s="282"/>
      <c r="FR279" s="263">
        <v>561897.3899999999</v>
      </c>
      <c r="FS279" s="263">
        <v>650077.72</v>
      </c>
      <c r="FT279" s="263">
        <v>578074.72999999986</v>
      </c>
      <c r="FU279" s="263">
        <v>617257.72</v>
      </c>
      <c r="FV279" s="263">
        <v>572984.37999999989</v>
      </c>
      <c r="FW279" s="263">
        <v>581491.35999999987</v>
      </c>
      <c r="FX279" s="263">
        <v>571208.14999999991</v>
      </c>
      <c r="FY279" s="263">
        <v>599552.14999999991</v>
      </c>
      <c r="FZ279" s="263">
        <v>589718.81999999995</v>
      </c>
      <c r="GA279" s="263">
        <v>589718.81999999995</v>
      </c>
      <c r="GB279" s="263">
        <v>590885.52999999991</v>
      </c>
      <c r="GC279" s="263">
        <v>582485.90999999992</v>
      </c>
      <c r="GE279" s="448">
        <f>SUM(FR279:GD279)</f>
        <v>7085352.6800000006</v>
      </c>
    </row>
    <row r="280" spans="1:187">
      <c r="D280" s="72" t="str">
        <f t="shared" si="36"/>
        <v>4132p</v>
      </c>
      <c r="E280" s="76" t="s">
        <v>154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70">
        <v>68000.435934037057</v>
      </c>
      <c r="CY280" s="273">
        <v>68000.435934037057</v>
      </c>
      <c r="CZ280" s="273">
        <v>68000.435934037057</v>
      </c>
      <c r="DA280" s="273">
        <v>68000.435934037057</v>
      </c>
      <c r="DB280" s="273">
        <v>68000.435934037057</v>
      </c>
      <c r="DC280" s="273">
        <v>68000.435934037057</v>
      </c>
      <c r="DD280" s="273">
        <v>68000.435934037057</v>
      </c>
      <c r="DE280" s="273">
        <v>68000.435934037057</v>
      </c>
      <c r="DF280" s="273">
        <v>68000.435934037057</v>
      </c>
      <c r="DG280" s="273">
        <v>68000.435934037057</v>
      </c>
      <c r="DH280" s="273">
        <v>68000.435934037057</v>
      </c>
      <c r="DI280" s="269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84"/>
      <c r="DW280" s="284"/>
      <c r="DX280" s="284"/>
      <c r="DY280" s="284"/>
      <c r="DZ280" s="284"/>
      <c r="EA280" s="284"/>
      <c r="EB280" s="284"/>
      <c r="EC280" s="284"/>
      <c r="ED280" s="284"/>
      <c r="EE280" s="284"/>
      <c r="EF280" s="284"/>
      <c r="EG280" s="284"/>
      <c r="EH280" s="284"/>
      <c r="EI280" s="282"/>
      <c r="EJ280" s="282"/>
      <c r="EK280" s="282"/>
      <c r="EL280" s="282"/>
      <c r="EM280" s="282"/>
      <c r="EN280" s="282"/>
      <c r="EO280" s="282"/>
      <c r="EP280" s="282"/>
      <c r="EQ280" s="282"/>
      <c r="ER280" s="282"/>
      <c r="ES280" s="282"/>
      <c r="FR280" s="263">
        <v>147500.25</v>
      </c>
      <c r="FS280" s="263">
        <v>149500.25</v>
      </c>
      <c r="FT280" s="263">
        <v>149500.25</v>
      </c>
      <c r="FU280" s="263">
        <v>149500.25</v>
      </c>
      <c r="FV280" s="263">
        <v>149500.25</v>
      </c>
      <c r="FW280" s="263">
        <v>213935.25</v>
      </c>
      <c r="FX280" s="263">
        <v>154500.25</v>
      </c>
      <c r="FY280" s="263">
        <v>164500.25</v>
      </c>
      <c r="FZ280" s="263">
        <v>228935.25</v>
      </c>
      <c r="GA280" s="263">
        <v>159500.25</v>
      </c>
      <c r="GB280" s="263">
        <v>159500.25</v>
      </c>
      <c r="GC280" s="263">
        <v>152500.25</v>
      </c>
      <c r="GE280" s="448">
        <f t="shared" ref="GE280:GE284" si="58">SUM(FR280:GD280)</f>
        <v>1978873</v>
      </c>
    </row>
    <row r="281" spans="1:187">
      <c r="D281" s="72" t="str">
        <f t="shared" si="36"/>
        <v>4133p</v>
      </c>
      <c r="E281" s="76" t="s">
        <v>156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70">
        <v>504921.06750279834</v>
      </c>
      <c r="CY281" s="273">
        <v>504921.06750279834</v>
      </c>
      <c r="CZ281" s="273">
        <v>504921.06750279834</v>
      </c>
      <c r="DA281" s="273">
        <v>504921.06750279834</v>
      </c>
      <c r="DB281" s="273">
        <v>504921.06750279834</v>
      </c>
      <c r="DC281" s="273">
        <v>504921.06750279834</v>
      </c>
      <c r="DD281" s="273">
        <v>504921.06750279834</v>
      </c>
      <c r="DE281" s="273">
        <v>504921.06750279834</v>
      </c>
      <c r="DF281" s="273">
        <v>504921.06750279834</v>
      </c>
      <c r="DG281" s="273">
        <v>504921.06750279834</v>
      </c>
      <c r="DH281" s="273">
        <v>504921.06750279834</v>
      </c>
      <c r="DI281" s="269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84"/>
      <c r="DW281" s="284"/>
      <c r="DX281" s="284"/>
      <c r="DY281" s="284"/>
      <c r="DZ281" s="284"/>
      <c r="EA281" s="284"/>
      <c r="EB281" s="284"/>
      <c r="EC281" s="284"/>
      <c r="ED281" s="284"/>
      <c r="EE281" s="284"/>
      <c r="EF281" s="284"/>
      <c r="EG281" s="284"/>
      <c r="EH281" s="284"/>
      <c r="EI281" s="282"/>
      <c r="EJ281" s="282"/>
      <c r="EK281" s="282"/>
      <c r="EL281" s="282"/>
      <c r="EM281" s="282"/>
      <c r="EN281" s="282"/>
      <c r="EO281" s="282"/>
      <c r="EP281" s="282"/>
      <c r="EQ281" s="282"/>
      <c r="ER281" s="282"/>
      <c r="ES281" s="282"/>
      <c r="FR281" s="263">
        <v>689001.26</v>
      </c>
      <c r="FS281" s="263">
        <v>1317074.9100000001</v>
      </c>
      <c r="FT281" s="263">
        <v>644998.66999999993</v>
      </c>
      <c r="FU281" s="263">
        <v>740845.23</v>
      </c>
      <c r="FV281" s="263">
        <v>674559.53999999992</v>
      </c>
      <c r="FW281" s="263">
        <v>660980.44999999995</v>
      </c>
      <c r="FX281" s="263">
        <v>710140.97</v>
      </c>
      <c r="FY281" s="263">
        <v>896000.99</v>
      </c>
      <c r="FZ281" s="263">
        <v>588706</v>
      </c>
      <c r="GA281" s="263">
        <v>631663.79999999993</v>
      </c>
      <c r="GB281" s="263">
        <v>604771.79999999993</v>
      </c>
      <c r="GC281" s="263">
        <v>585065.13</v>
      </c>
      <c r="GE281" s="448">
        <f t="shared" si="58"/>
        <v>8743808.75</v>
      </c>
    </row>
    <row r="282" spans="1:187">
      <c r="D282" s="72" t="str">
        <f t="shared" si="36"/>
        <v>4134p</v>
      </c>
      <c r="E282" s="76" t="s">
        <v>158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70">
        <v>570061.04204176902</v>
      </c>
      <c r="CY282" s="273">
        <v>570061.04204176902</v>
      </c>
      <c r="CZ282" s="273">
        <v>570061.04204176902</v>
      </c>
      <c r="DA282" s="273">
        <v>570061.04204176902</v>
      </c>
      <c r="DB282" s="273">
        <v>570061.04204176902</v>
      </c>
      <c r="DC282" s="273">
        <v>570061.04204176902</v>
      </c>
      <c r="DD282" s="273">
        <v>570061.04204176902</v>
      </c>
      <c r="DE282" s="273">
        <v>570061.04204176902</v>
      </c>
      <c r="DF282" s="273">
        <v>570061.04204176902</v>
      </c>
      <c r="DG282" s="273">
        <v>570061.04204176902</v>
      </c>
      <c r="DH282" s="273">
        <v>570061.04204176902</v>
      </c>
      <c r="DI282" s="269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84"/>
      <c r="DW282" s="284"/>
      <c r="DX282" s="284"/>
      <c r="DY282" s="284"/>
      <c r="DZ282" s="284"/>
      <c r="EA282" s="284"/>
      <c r="EB282" s="284"/>
      <c r="EC282" s="284"/>
      <c r="ED282" s="284"/>
      <c r="EE282" s="284"/>
      <c r="EF282" s="284"/>
      <c r="EG282" s="284"/>
      <c r="EH282" s="284"/>
      <c r="EI282" s="282"/>
      <c r="EJ282" s="282"/>
      <c r="EK282" s="282"/>
      <c r="EL282" s="282"/>
      <c r="EM282" s="282"/>
      <c r="EN282" s="282"/>
      <c r="EO282" s="282"/>
      <c r="EP282" s="282"/>
      <c r="EQ282" s="282"/>
      <c r="ER282" s="282"/>
      <c r="ES282" s="282"/>
      <c r="FR282" s="263">
        <v>595818.55999999994</v>
      </c>
      <c r="FS282" s="263">
        <v>1248057.83</v>
      </c>
      <c r="FT282" s="263">
        <v>584117.15999999992</v>
      </c>
      <c r="FU282" s="263">
        <v>632254.49</v>
      </c>
      <c r="FV282" s="263">
        <v>637254.49</v>
      </c>
      <c r="FW282" s="263">
        <v>700254.49</v>
      </c>
      <c r="FX282" s="263">
        <v>702596.17999999993</v>
      </c>
      <c r="FY282" s="263">
        <v>683596.16999999993</v>
      </c>
      <c r="FZ282" s="263">
        <v>726596.16999999993</v>
      </c>
      <c r="GA282" s="263">
        <v>746929.49</v>
      </c>
      <c r="GB282" s="263">
        <v>721679.5</v>
      </c>
      <c r="GC282" s="263">
        <v>696242.51</v>
      </c>
      <c r="GE282" s="448">
        <f t="shared" si="58"/>
        <v>8675397.040000001</v>
      </c>
    </row>
    <row r="283" spans="1:187">
      <c r="D283" s="72" t="str">
        <f t="shared" si="36"/>
        <v>4135p</v>
      </c>
      <c r="E283" s="76" t="s">
        <v>160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70">
        <v>894502.49057674524</v>
      </c>
      <c r="CY283" s="273">
        <v>894502.49057674524</v>
      </c>
      <c r="CZ283" s="273">
        <v>894502.49057674524</v>
      </c>
      <c r="DA283" s="273">
        <v>894502.49057674524</v>
      </c>
      <c r="DB283" s="273">
        <v>894502.49057674524</v>
      </c>
      <c r="DC283" s="273">
        <v>894502.49057674524</v>
      </c>
      <c r="DD283" s="273">
        <v>894502.49057674524</v>
      </c>
      <c r="DE283" s="273">
        <v>894502.49057674524</v>
      </c>
      <c r="DF283" s="273">
        <v>894502.49057674524</v>
      </c>
      <c r="DG283" s="273">
        <v>894502.49057674524</v>
      </c>
      <c r="DH283" s="273">
        <v>894502.49057674524</v>
      </c>
      <c r="DI283" s="269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84"/>
      <c r="DW283" s="284"/>
      <c r="DX283" s="284"/>
      <c r="DY283" s="284"/>
      <c r="DZ283" s="284"/>
      <c r="EA283" s="284"/>
      <c r="EB283" s="284"/>
      <c r="EC283" s="284"/>
      <c r="ED283" s="284"/>
      <c r="EE283" s="284"/>
      <c r="EF283" s="284"/>
      <c r="EG283" s="284"/>
      <c r="EH283" s="284"/>
      <c r="EI283" s="282"/>
      <c r="EJ283" s="282"/>
      <c r="EK283" s="282"/>
      <c r="EL283" s="282"/>
      <c r="EM283" s="282"/>
      <c r="EN283" s="282"/>
      <c r="EO283" s="282"/>
      <c r="EP283" s="282"/>
      <c r="EQ283" s="282"/>
      <c r="ER283" s="282"/>
      <c r="ES283" s="282"/>
      <c r="FR283" s="263">
        <v>833175.55</v>
      </c>
      <c r="FS283" s="263">
        <v>1149188.0499999998</v>
      </c>
      <c r="FT283" s="263">
        <v>800704.71000000008</v>
      </c>
      <c r="FU283" s="263">
        <v>800621.37</v>
      </c>
      <c r="FV283" s="263">
        <v>800575.54</v>
      </c>
      <c r="FW283" s="263">
        <v>800418.05</v>
      </c>
      <c r="FX283" s="263">
        <v>820926.38</v>
      </c>
      <c r="FY283" s="263">
        <v>821834.72000000009</v>
      </c>
      <c r="FZ283" s="263">
        <v>821834.72000000009</v>
      </c>
      <c r="GA283" s="263">
        <v>816334.72000000009</v>
      </c>
      <c r="GB283" s="263">
        <v>816334.71000000008</v>
      </c>
      <c r="GC283" s="263">
        <v>815917.99</v>
      </c>
      <c r="GE283" s="448">
        <f t="shared" si="58"/>
        <v>10097866.510000002</v>
      </c>
    </row>
    <row r="284" spans="1:187">
      <c r="D284" s="72" t="str">
        <f t="shared" si="36"/>
        <v>4139p</v>
      </c>
      <c r="E284" s="76" t="s">
        <v>162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70">
        <v>19829.9912141971</v>
      </c>
      <c r="CY284" s="273">
        <v>19829.9912141971</v>
      </c>
      <c r="CZ284" s="273">
        <v>19829.9912141971</v>
      </c>
      <c r="DA284" s="273">
        <v>19829.9912141971</v>
      </c>
      <c r="DB284" s="273">
        <v>19829.9912141971</v>
      </c>
      <c r="DC284" s="273">
        <v>19829.9912141971</v>
      </c>
      <c r="DD284" s="273">
        <v>19829.9912141971</v>
      </c>
      <c r="DE284" s="273">
        <v>19829.9912141971</v>
      </c>
      <c r="DF284" s="273">
        <v>19829.9912141971</v>
      </c>
      <c r="DG284" s="273">
        <v>19829.9912141971</v>
      </c>
      <c r="DH284" s="273">
        <v>19829.9912141971</v>
      </c>
      <c r="DI284" s="269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84"/>
      <c r="DW284" s="284"/>
      <c r="DX284" s="284"/>
      <c r="DY284" s="284"/>
      <c r="DZ284" s="284"/>
      <c r="EA284" s="284"/>
      <c r="EB284" s="284"/>
      <c r="EC284" s="284"/>
      <c r="ED284" s="284"/>
      <c r="EE284" s="284"/>
      <c r="EF284" s="284"/>
      <c r="EG284" s="284"/>
      <c r="EH284" s="284"/>
      <c r="EI284" s="282"/>
      <c r="EJ284" s="282"/>
      <c r="EK284" s="282"/>
      <c r="EL284" s="282"/>
      <c r="EM284" s="282"/>
      <c r="EN284" s="282"/>
      <c r="EO284" s="282"/>
      <c r="EP284" s="282"/>
      <c r="EQ284" s="282"/>
      <c r="ER284" s="282"/>
      <c r="ES284" s="282"/>
      <c r="FR284" s="263">
        <v>86084.59</v>
      </c>
      <c r="FS284" s="263">
        <v>86042.92</v>
      </c>
      <c r="FT284" s="263">
        <v>86126.26</v>
      </c>
      <c r="FU284" s="263">
        <v>86084.59</v>
      </c>
      <c r="FV284" s="263">
        <v>86084.59</v>
      </c>
      <c r="FW284" s="263">
        <v>86084.59</v>
      </c>
      <c r="FX284" s="263">
        <v>86084.59</v>
      </c>
      <c r="FY284" s="263">
        <v>86084.59</v>
      </c>
      <c r="FZ284" s="263">
        <v>86084.59</v>
      </c>
      <c r="GA284" s="263">
        <v>86084.59</v>
      </c>
      <c r="GB284" s="263">
        <v>86084.59</v>
      </c>
      <c r="GC284" s="263">
        <v>86084.55</v>
      </c>
      <c r="GE284" s="448">
        <f t="shared" si="58"/>
        <v>1033015.0399999998</v>
      </c>
    </row>
    <row r="285" spans="1:187" s="9" customFormat="1">
      <c r="A285" s="118"/>
      <c r="B285" s="118"/>
      <c r="C285" s="118">
        <v>414</v>
      </c>
      <c r="D285" s="118" t="str">
        <f t="shared" si="36"/>
        <v>414p</v>
      </c>
      <c r="E285" s="119" t="s">
        <v>164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59">+SUM(CL286:CL294)</f>
        <v>3636728.03</v>
      </c>
      <c r="CM285" s="121">
        <f t="shared" si="59"/>
        <v>3636728.03</v>
      </c>
      <c r="CN285" s="121">
        <f t="shared" si="59"/>
        <v>3636728.03</v>
      </c>
      <c r="CO285" s="121">
        <f t="shared" si="59"/>
        <v>3636728.03</v>
      </c>
      <c r="CP285" s="121">
        <f t="shared" si="59"/>
        <v>3636728.03</v>
      </c>
      <c r="CQ285" s="121">
        <f t="shared" si="59"/>
        <v>3636728.03</v>
      </c>
      <c r="CR285" s="121">
        <f t="shared" si="59"/>
        <v>3636728.03</v>
      </c>
      <c r="CS285" s="121">
        <f t="shared" si="59"/>
        <v>3636728.03</v>
      </c>
      <c r="CT285" s="121">
        <f t="shared" si="59"/>
        <v>3636728.03</v>
      </c>
      <c r="CU285" s="121">
        <f t="shared" si="59"/>
        <v>3636728.03</v>
      </c>
      <c r="CV285" s="121">
        <f t="shared" si="59"/>
        <v>3636728.03</v>
      </c>
      <c r="CW285" s="122">
        <f t="shared" si="59"/>
        <v>3636728.03</v>
      </c>
      <c r="CX285" s="271">
        <f t="shared" si="59"/>
        <v>3555210.7859614557</v>
      </c>
      <c r="CY285" s="274">
        <f t="shared" ref="CY285:DI285" si="60">+SUM(CY286:CY294)</f>
        <v>3555210.7859614557</v>
      </c>
      <c r="CZ285" s="274">
        <f t="shared" si="60"/>
        <v>3555210.7859614557</v>
      </c>
      <c r="DA285" s="274">
        <f t="shared" si="60"/>
        <v>3555210.7859614557</v>
      </c>
      <c r="DB285" s="274">
        <f t="shared" si="60"/>
        <v>3555210.7859614557</v>
      </c>
      <c r="DC285" s="274">
        <f t="shared" si="60"/>
        <v>3555210.7859614557</v>
      </c>
      <c r="DD285" s="274">
        <f t="shared" si="60"/>
        <v>3555210.7859614557</v>
      </c>
      <c r="DE285" s="274">
        <f t="shared" si="60"/>
        <v>3555210.7859614557</v>
      </c>
      <c r="DF285" s="274">
        <f t="shared" si="60"/>
        <v>3555210.7859614557</v>
      </c>
      <c r="DG285" s="274">
        <f t="shared" si="60"/>
        <v>3555210.7859614557</v>
      </c>
      <c r="DH285" s="274">
        <f t="shared" si="60"/>
        <v>3555210.7859614557</v>
      </c>
      <c r="DI285" s="272">
        <f t="shared" si="60"/>
        <v>3555210.7859614557</v>
      </c>
      <c r="DJ285" s="120">
        <f>+SUM(DJ286:DJ294)</f>
        <v>3460881.1266666669</v>
      </c>
      <c r="DK285" s="121">
        <f t="shared" ref="DK285:DU285" si="61">+SUM(DK286:DK294)</f>
        <v>3460881.1266666669</v>
      </c>
      <c r="DL285" s="121">
        <f t="shared" si="61"/>
        <v>3460881.1266666669</v>
      </c>
      <c r="DM285" s="121">
        <f t="shared" si="61"/>
        <v>3460881.1266666669</v>
      </c>
      <c r="DN285" s="121">
        <f t="shared" si="61"/>
        <v>3460881.1266666669</v>
      </c>
      <c r="DO285" s="121">
        <f t="shared" si="61"/>
        <v>3460881.1266666669</v>
      </c>
      <c r="DP285" s="121">
        <f t="shared" si="61"/>
        <v>3460881.1266666669</v>
      </c>
      <c r="DQ285" s="121">
        <f t="shared" si="61"/>
        <v>3460881.1266666669</v>
      </c>
      <c r="DR285" s="121">
        <f t="shared" si="61"/>
        <v>3460881.1266666669</v>
      </c>
      <c r="DS285" s="121">
        <f t="shared" si="61"/>
        <v>3460881.1266666669</v>
      </c>
      <c r="DT285" s="121">
        <f t="shared" si="61"/>
        <v>3460881.1266666669</v>
      </c>
      <c r="DU285" s="122">
        <f t="shared" si="61"/>
        <v>3460881.1266666669</v>
      </c>
      <c r="DV285" s="285">
        <v>3780934.8033333328</v>
      </c>
      <c r="DW285" s="285">
        <v>3780934.8033333328</v>
      </c>
      <c r="DX285" s="285">
        <v>3780934.8033333328</v>
      </c>
      <c r="DY285" s="285">
        <v>3780934.8033333328</v>
      </c>
      <c r="DZ285" s="285">
        <v>3780934.8033333328</v>
      </c>
      <c r="EA285" s="285">
        <v>3780934.8033333328</v>
      </c>
      <c r="EB285" s="285">
        <v>3780934.8033333328</v>
      </c>
      <c r="EC285" s="285">
        <v>3780934.8033333328</v>
      </c>
      <c r="ED285" s="285">
        <v>3780934.8033333328</v>
      </c>
      <c r="EE285" s="285">
        <v>3780934.8033333328</v>
      </c>
      <c r="EF285" s="285">
        <v>3780934.8033333328</v>
      </c>
      <c r="EG285" s="285">
        <v>3780934.8033333328</v>
      </c>
      <c r="EH285" s="285">
        <v>3534983.4</v>
      </c>
      <c r="EI285" s="285">
        <v>3534983.4</v>
      </c>
      <c r="EJ285" s="285">
        <v>3534983.4</v>
      </c>
      <c r="EK285" s="285">
        <v>3534983.4</v>
      </c>
      <c r="EL285" s="285">
        <v>3534983.4</v>
      </c>
      <c r="EM285" s="285">
        <v>3534983.4</v>
      </c>
      <c r="EN285" s="285">
        <v>5302475.09</v>
      </c>
      <c r="EO285" s="285">
        <v>5302475.09</v>
      </c>
      <c r="EP285" s="285">
        <v>5302475.09</v>
      </c>
      <c r="EQ285" s="285">
        <v>5302475.09</v>
      </c>
      <c r="ER285" s="285">
        <v>5302475.09</v>
      </c>
      <c r="ES285" s="285">
        <v>5302475.09</v>
      </c>
      <c r="ET285" s="341">
        <v>3986420.5893333331</v>
      </c>
      <c r="EU285" s="341">
        <v>3986420.5893333331</v>
      </c>
      <c r="EV285" s="341">
        <v>3986420.5893333331</v>
      </c>
      <c r="EW285" s="341">
        <v>4097531.7004444432</v>
      </c>
      <c r="EX285" s="341">
        <v>4097531.7004444432</v>
      </c>
      <c r="EY285" s="341">
        <v>4097531.7004444432</v>
      </c>
      <c r="EZ285" s="341">
        <v>6090741.9951111097</v>
      </c>
      <c r="FA285" s="341">
        <v>6090741.9951111097</v>
      </c>
      <c r="FB285" s="341">
        <v>5577148.0201111175</v>
      </c>
      <c r="FC285" s="341">
        <v>5577148.0201111175</v>
      </c>
      <c r="FD285" s="341">
        <v>5577148.0201111175</v>
      </c>
      <c r="FE285" s="341">
        <v>5577148.0201111175</v>
      </c>
      <c r="FF285" s="341">
        <v>6120514.5875000004</v>
      </c>
      <c r="FG285" s="341">
        <v>5971668.0075000003</v>
      </c>
      <c r="FH285" s="341">
        <v>5177760.0175000001</v>
      </c>
      <c r="FI285" s="341">
        <v>5087042.1275000004</v>
      </c>
      <c r="FJ285" s="341">
        <v>5141875.5275000008</v>
      </c>
      <c r="FK285" s="341">
        <v>5197534.4975000005</v>
      </c>
      <c r="FL285" s="341">
        <v>5059087.2374999989</v>
      </c>
      <c r="FM285" s="341">
        <v>5071091.2374999989</v>
      </c>
      <c r="FN285" s="341">
        <v>5175886.7374999989</v>
      </c>
      <c r="FO285" s="341">
        <v>5062253.3274999987</v>
      </c>
      <c r="FP285" s="341">
        <v>5061881.6574999988</v>
      </c>
      <c r="FQ285" s="341">
        <v>5000451.0074999994</v>
      </c>
      <c r="FR285" s="341">
        <f>+FR286+FR287+FR288+FR289+FR290+FR291+FR292+FR293+FR294</f>
        <v>8019348.2499999981</v>
      </c>
      <c r="FS285" s="341">
        <f t="shared" ref="FS285:GC285" si="62">+FS286+FS287+FS288+FS289+FS290+FS291+FS292+FS293+FS294</f>
        <v>8893323</v>
      </c>
      <c r="FT285" s="341">
        <f t="shared" si="62"/>
        <v>8029537.5599999996</v>
      </c>
      <c r="FU285" s="341">
        <f t="shared" si="62"/>
        <v>7480808.8299999991</v>
      </c>
      <c r="FV285" s="341">
        <f t="shared" si="62"/>
        <v>7364420.5999999996</v>
      </c>
      <c r="FW285" s="341">
        <f t="shared" si="62"/>
        <v>6977502.8499999996</v>
      </c>
      <c r="FX285" s="341">
        <f t="shared" si="62"/>
        <v>7618217.8999999994</v>
      </c>
      <c r="FY285" s="341">
        <f t="shared" si="62"/>
        <v>7591097.3899999997</v>
      </c>
      <c r="FZ285" s="341">
        <f t="shared" si="62"/>
        <v>7567244.7899999991</v>
      </c>
      <c r="GA285" s="341">
        <f t="shared" si="62"/>
        <v>7318936.6699999999</v>
      </c>
      <c r="GB285" s="341">
        <f t="shared" si="62"/>
        <v>7329719.0700000003</v>
      </c>
      <c r="GC285" s="341">
        <f t="shared" si="62"/>
        <v>7250078.3400000008</v>
      </c>
      <c r="GE285" s="447">
        <f>SUM(FR285:GC285)</f>
        <v>91440235.25</v>
      </c>
    </row>
    <row r="286" spans="1:187">
      <c r="D286" s="72" t="str">
        <f t="shared" si="36"/>
        <v>4141p</v>
      </c>
      <c r="E286" s="76" t="s">
        <v>166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70">
        <v>474900.64720598352</v>
      </c>
      <c r="CY286" s="273">
        <v>474900.64720598352</v>
      </c>
      <c r="CZ286" s="273">
        <v>474900.64720598352</v>
      </c>
      <c r="DA286" s="273">
        <v>474900.64720598352</v>
      </c>
      <c r="DB286" s="273">
        <v>474900.64720598352</v>
      </c>
      <c r="DC286" s="273">
        <v>474900.64720598352</v>
      </c>
      <c r="DD286" s="273">
        <v>474900.64720598352</v>
      </c>
      <c r="DE286" s="273">
        <v>474900.64720598352</v>
      </c>
      <c r="DF286" s="273">
        <v>474900.64720598352</v>
      </c>
      <c r="DG286" s="273">
        <v>474900.64720598352</v>
      </c>
      <c r="DH286" s="273">
        <v>474900.64720598352</v>
      </c>
      <c r="DI286" s="269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84"/>
      <c r="DW286" s="284"/>
      <c r="DX286" s="284"/>
      <c r="DY286" s="284"/>
      <c r="DZ286" s="284"/>
      <c r="EA286" s="284"/>
      <c r="EB286" s="284"/>
      <c r="EC286" s="284"/>
      <c r="ED286" s="284"/>
      <c r="EE286" s="284"/>
      <c r="EF286" s="284"/>
      <c r="EG286" s="284"/>
      <c r="EH286" s="284"/>
      <c r="EI286" s="282"/>
      <c r="EJ286" s="282"/>
      <c r="EK286" s="282"/>
      <c r="EL286" s="282"/>
      <c r="EM286" s="282"/>
      <c r="EN286" s="282"/>
      <c r="EO286" s="282"/>
      <c r="EP286" s="282"/>
      <c r="EQ286" s="282"/>
      <c r="ER286" s="282"/>
      <c r="ES286" s="282"/>
      <c r="FR286" s="263">
        <v>536116.58000000007</v>
      </c>
      <c r="FS286" s="263">
        <v>536492.14</v>
      </c>
      <c r="FT286" s="263">
        <v>507923.17</v>
      </c>
      <c r="FU286" s="263">
        <v>481607.2</v>
      </c>
      <c r="FV286" s="263">
        <v>467012.67</v>
      </c>
      <c r="FW286" s="263">
        <v>446464.09</v>
      </c>
      <c r="FX286" s="263">
        <v>469546.48000000004</v>
      </c>
      <c r="FY286" s="263">
        <v>453714.22000000003</v>
      </c>
      <c r="FZ286" s="263">
        <v>451126.22000000003</v>
      </c>
      <c r="GA286" s="263">
        <v>362259.57</v>
      </c>
      <c r="GB286" s="263">
        <v>367283.21</v>
      </c>
      <c r="GC286" s="263">
        <v>352651.58</v>
      </c>
      <c r="GE286" s="448">
        <f>SUM(FR286:GD286)</f>
        <v>5432197.1300000008</v>
      </c>
    </row>
    <row r="287" spans="1:187">
      <c r="D287" s="72" t="str">
        <f t="shared" si="36"/>
        <v>4142p</v>
      </c>
      <c r="E287" s="76" t="s">
        <v>168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70">
        <v>36601.72000316067</v>
      </c>
      <c r="CY287" s="273">
        <v>36601.72000316067</v>
      </c>
      <c r="CZ287" s="273">
        <v>36601.72000316067</v>
      </c>
      <c r="DA287" s="273">
        <v>36601.72000316067</v>
      </c>
      <c r="DB287" s="273">
        <v>36601.72000316067</v>
      </c>
      <c r="DC287" s="273">
        <v>36601.72000316067</v>
      </c>
      <c r="DD287" s="273">
        <v>36601.72000316067</v>
      </c>
      <c r="DE287" s="273">
        <v>36601.72000316067</v>
      </c>
      <c r="DF287" s="273">
        <v>36601.72000316067</v>
      </c>
      <c r="DG287" s="273">
        <v>36601.72000316067</v>
      </c>
      <c r="DH287" s="273">
        <v>36601.72000316067</v>
      </c>
      <c r="DI287" s="269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84"/>
      <c r="DW287" s="284"/>
      <c r="DX287" s="284"/>
      <c r="DY287" s="284"/>
      <c r="DZ287" s="284"/>
      <c r="EA287" s="284"/>
      <c r="EB287" s="284"/>
      <c r="EC287" s="284"/>
      <c r="ED287" s="284"/>
      <c r="EE287" s="284"/>
      <c r="EF287" s="284"/>
      <c r="EG287" s="284"/>
      <c r="EH287" s="284"/>
      <c r="EI287" s="282"/>
      <c r="EJ287" s="282"/>
      <c r="EK287" s="282"/>
      <c r="EL287" s="282"/>
      <c r="EM287" s="282"/>
      <c r="EN287" s="282"/>
      <c r="EO287" s="282"/>
      <c r="EP287" s="282"/>
      <c r="EQ287" s="282"/>
      <c r="ER287" s="282"/>
      <c r="ES287" s="282"/>
      <c r="FR287" s="263">
        <v>52691.76</v>
      </c>
      <c r="FS287" s="263">
        <v>48414.48</v>
      </c>
      <c r="FT287" s="263">
        <v>45801.05</v>
      </c>
      <c r="FU287" s="263">
        <v>44117.740000000005</v>
      </c>
      <c r="FV287" s="263">
        <v>44017.75</v>
      </c>
      <c r="FW287" s="263">
        <v>43967.740000000005</v>
      </c>
      <c r="FX287" s="263">
        <v>45234.400000000001</v>
      </c>
      <c r="FY287" s="263">
        <v>45367.73</v>
      </c>
      <c r="FZ287" s="263">
        <v>45067.740000000005</v>
      </c>
      <c r="GA287" s="263">
        <v>44734.41</v>
      </c>
      <c r="GB287" s="263">
        <v>44326.740000000005</v>
      </c>
      <c r="GC287" s="263">
        <v>44159.46</v>
      </c>
      <c r="GE287" s="448">
        <f t="shared" ref="GE287:GE294" si="63">SUM(FR287:GD287)</f>
        <v>547901</v>
      </c>
    </row>
    <row r="288" spans="1:187">
      <c r="D288" s="72" t="str">
        <f t="shared" si="36"/>
        <v>4143p</v>
      </c>
      <c r="E288" s="76" t="s">
        <v>170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70">
        <v>554477.60404232587</v>
      </c>
      <c r="CY288" s="273">
        <v>554477.60404232587</v>
      </c>
      <c r="CZ288" s="273">
        <v>554477.60404232587</v>
      </c>
      <c r="DA288" s="273">
        <v>554477.60404232587</v>
      </c>
      <c r="DB288" s="273">
        <v>554477.60404232587</v>
      </c>
      <c r="DC288" s="273">
        <v>554477.60404232587</v>
      </c>
      <c r="DD288" s="273">
        <v>554477.60404232587</v>
      </c>
      <c r="DE288" s="273">
        <v>554477.60404232587</v>
      </c>
      <c r="DF288" s="273">
        <v>554477.60404232587</v>
      </c>
      <c r="DG288" s="273">
        <v>554477.60404232587</v>
      </c>
      <c r="DH288" s="273">
        <v>554477.60404232587</v>
      </c>
      <c r="DI288" s="269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84"/>
      <c r="DW288" s="284"/>
      <c r="DX288" s="284"/>
      <c r="DY288" s="284"/>
      <c r="DZ288" s="284"/>
      <c r="EA288" s="284"/>
      <c r="EB288" s="284"/>
      <c r="EC288" s="284"/>
      <c r="ED288" s="284"/>
      <c r="EE288" s="284"/>
      <c r="EF288" s="284"/>
      <c r="EG288" s="284"/>
      <c r="EH288" s="284"/>
      <c r="EI288" s="282"/>
      <c r="EJ288" s="282"/>
      <c r="EK288" s="282"/>
      <c r="EL288" s="282"/>
      <c r="EM288" s="282"/>
      <c r="EN288" s="282"/>
      <c r="EO288" s="282"/>
      <c r="EP288" s="282"/>
      <c r="EQ288" s="282"/>
      <c r="ER288" s="282"/>
      <c r="ES288" s="282"/>
      <c r="FR288" s="263">
        <v>519062.63</v>
      </c>
      <c r="FS288" s="263">
        <v>516744.94</v>
      </c>
      <c r="FT288" s="263">
        <v>490361.59999999998</v>
      </c>
      <c r="FU288" s="263">
        <v>485661.89</v>
      </c>
      <c r="FV288" s="263">
        <v>486295.12</v>
      </c>
      <c r="FW288" s="263">
        <v>484545.22</v>
      </c>
      <c r="FX288" s="263">
        <v>485462.11</v>
      </c>
      <c r="FY288" s="263">
        <v>485295.45</v>
      </c>
      <c r="FZ288" s="263">
        <v>487578.78</v>
      </c>
      <c r="GA288" s="263">
        <v>483378.78</v>
      </c>
      <c r="GB288" s="263">
        <v>483078.79</v>
      </c>
      <c r="GC288" s="263">
        <v>476578.8</v>
      </c>
      <c r="GE288" s="448">
        <f t="shared" si="63"/>
        <v>5884044.1100000003</v>
      </c>
    </row>
    <row r="289" spans="1:187" ht="30">
      <c r="D289" s="72" t="str">
        <f t="shared" si="36"/>
        <v>4144p</v>
      </c>
      <c r="E289" s="76" t="s">
        <v>172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70">
        <v>255268.47321223555</v>
      </c>
      <c r="CY289" s="273">
        <v>255268.47321223555</v>
      </c>
      <c r="CZ289" s="273">
        <v>255268.47321223555</v>
      </c>
      <c r="DA289" s="273">
        <v>255268.47321223555</v>
      </c>
      <c r="DB289" s="273">
        <v>255268.47321223555</v>
      </c>
      <c r="DC289" s="273">
        <v>255268.47321223555</v>
      </c>
      <c r="DD289" s="273">
        <v>255268.47321223555</v>
      </c>
      <c r="DE289" s="273">
        <v>255268.47321223555</v>
      </c>
      <c r="DF289" s="273">
        <v>255268.47321223555</v>
      </c>
      <c r="DG289" s="273">
        <v>255268.47321223555</v>
      </c>
      <c r="DH289" s="273">
        <v>255268.47321223555</v>
      </c>
      <c r="DI289" s="269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84"/>
      <c r="DW289" s="284"/>
      <c r="DX289" s="284"/>
      <c r="DY289" s="284"/>
      <c r="DZ289" s="284"/>
      <c r="EA289" s="284"/>
      <c r="EB289" s="284"/>
      <c r="EC289" s="284"/>
      <c r="ED289" s="284"/>
      <c r="EE289" s="284"/>
      <c r="EF289" s="284"/>
      <c r="EG289" s="284"/>
      <c r="EH289" s="284"/>
      <c r="EI289" s="282"/>
      <c r="EJ289" s="282"/>
      <c r="EK289" s="282"/>
      <c r="EL289" s="282"/>
      <c r="EM289" s="282"/>
      <c r="EN289" s="282"/>
      <c r="EO289" s="282"/>
      <c r="EP289" s="282"/>
      <c r="EQ289" s="282"/>
      <c r="ER289" s="282"/>
      <c r="ES289" s="282"/>
      <c r="FR289" s="263">
        <v>346275.37</v>
      </c>
      <c r="FS289" s="263">
        <v>345533.70999999996</v>
      </c>
      <c r="FT289" s="263">
        <v>345376.88999999996</v>
      </c>
      <c r="FU289" s="263">
        <v>343580.01</v>
      </c>
      <c r="FV289" s="263">
        <v>343688.35</v>
      </c>
      <c r="FW289" s="263">
        <v>343579.99</v>
      </c>
      <c r="FX289" s="263">
        <v>345325.83999999997</v>
      </c>
      <c r="FY289" s="263">
        <v>346375.82999999996</v>
      </c>
      <c r="FZ289" s="263">
        <v>344992.51</v>
      </c>
      <c r="GA289" s="263">
        <v>340992.5</v>
      </c>
      <c r="GB289" s="263">
        <v>340992.5</v>
      </c>
      <c r="GC289" s="263">
        <v>341309.08</v>
      </c>
      <c r="GE289" s="448">
        <f t="shared" si="63"/>
        <v>4128022.58</v>
      </c>
    </row>
    <row r="290" spans="1:187">
      <c r="D290" s="72" t="str">
        <f t="shared" ref="D290:D321" si="64">+CONCATENATE(D81,"p")</f>
        <v>4145p</v>
      </c>
      <c r="E290" s="76" t="s">
        <v>174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70">
        <v>95320.115048602951</v>
      </c>
      <c r="CY290" s="273">
        <v>95320.115048602951</v>
      </c>
      <c r="CZ290" s="273">
        <v>95320.115048602951</v>
      </c>
      <c r="DA290" s="273">
        <v>95320.115048602951</v>
      </c>
      <c r="DB290" s="273">
        <v>95320.115048602951</v>
      </c>
      <c r="DC290" s="273">
        <v>95320.115048602951</v>
      </c>
      <c r="DD290" s="273">
        <v>95320.115048602951</v>
      </c>
      <c r="DE290" s="273">
        <v>95320.115048602951</v>
      </c>
      <c r="DF290" s="273">
        <v>95320.115048602951</v>
      </c>
      <c r="DG290" s="273">
        <v>95320.115048602951</v>
      </c>
      <c r="DH290" s="273">
        <v>95320.115048602951</v>
      </c>
      <c r="DI290" s="269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84"/>
      <c r="DW290" s="284"/>
      <c r="DX290" s="284"/>
      <c r="DY290" s="284"/>
      <c r="DZ290" s="284"/>
      <c r="EA290" s="284"/>
      <c r="EB290" s="284"/>
      <c r="EC290" s="284"/>
      <c r="ED290" s="284"/>
      <c r="EE290" s="284"/>
      <c r="EF290" s="284"/>
      <c r="EG290" s="284"/>
      <c r="EH290" s="284"/>
      <c r="EI290" s="282"/>
      <c r="EJ290" s="282"/>
      <c r="EK290" s="282"/>
      <c r="EL290" s="282"/>
      <c r="EM290" s="282"/>
      <c r="EN290" s="282"/>
      <c r="EO290" s="282"/>
      <c r="EP290" s="282"/>
      <c r="EQ290" s="282"/>
      <c r="ER290" s="282"/>
      <c r="ES290" s="282"/>
      <c r="FR290" s="263">
        <v>84343.88</v>
      </c>
      <c r="FS290" s="263">
        <v>87643.88</v>
      </c>
      <c r="FT290" s="263">
        <v>87643.87</v>
      </c>
      <c r="FU290" s="263">
        <v>87343.87</v>
      </c>
      <c r="FV290" s="263">
        <v>87043.87</v>
      </c>
      <c r="FW290" s="263">
        <v>87043.87</v>
      </c>
      <c r="FX290" s="263">
        <v>123110.54</v>
      </c>
      <c r="FY290" s="263">
        <v>121410.54</v>
      </c>
      <c r="FZ290" s="263">
        <v>121410.54</v>
      </c>
      <c r="GA290" s="263">
        <v>121110.54</v>
      </c>
      <c r="GB290" s="263">
        <v>120810.54</v>
      </c>
      <c r="GC290" s="263">
        <v>120810.56000000001</v>
      </c>
      <c r="GE290" s="448">
        <f t="shared" si="63"/>
        <v>1249726.5000000002</v>
      </c>
    </row>
    <row r="291" spans="1:187" ht="30">
      <c r="D291" s="72" t="str">
        <f t="shared" si="64"/>
        <v>4146p</v>
      </c>
      <c r="E291" s="76" t="s">
        <v>176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70">
        <v>191362.34434435467</v>
      </c>
      <c r="CY291" s="273">
        <v>191362.34434435467</v>
      </c>
      <c r="CZ291" s="273">
        <v>191362.34434435467</v>
      </c>
      <c r="DA291" s="273">
        <v>191362.34434435467</v>
      </c>
      <c r="DB291" s="273">
        <v>191362.34434435467</v>
      </c>
      <c r="DC291" s="273">
        <v>191362.34434435467</v>
      </c>
      <c r="DD291" s="273">
        <v>191362.34434435467</v>
      </c>
      <c r="DE291" s="273">
        <v>191362.34434435467</v>
      </c>
      <c r="DF291" s="273">
        <v>191362.34434435467</v>
      </c>
      <c r="DG291" s="273">
        <v>191362.34434435467</v>
      </c>
      <c r="DH291" s="273">
        <v>191362.34434435467</v>
      </c>
      <c r="DI291" s="269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84"/>
      <c r="DW291" s="284"/>
      <c r="DX291" s="284"/>
      <c r="DY291" s="284"/>
      <c r="DZ291" s="284"/>
      <c r="EA291" s="284"/>
      <c r="EB291" s="284"/>
      <c r="EC291" s="284"/>
      <c r="ED291" s="284"/>
      <c r="EE291" s="284"/>
      <c r="EF291" s="284"/>
      <c r="EG291" s="284"/>
      <c r="EH291" s="284"/>
      <c r="EI291" s="282"/>
      <c r="EJ291" s="282"/>
      <c r="EK291" s="282"/>
      <c r="EL291" s="282"/>
      <c r="EM291" s="282"/>
      <c r="EN291" s="282"/>
      <c r="EO291" s="282"/>
      <c r="EP291" s="282"/>
      <c r="EQ291" s="282"/>
      <c r="ER291" s="282"/>
      <c r="ES291" s="282"/>
      <c r="FR291" s="263">
        <v>451505.96</v>
      </c>
      <c r="FS291" s="263">
        <v>865002.64</v>
      </c>
      <c r="FT291" s="263">
        <v>402159.67</v>
      </c>
      <c r="FU291" s="263">
        <v>401346.29</v>
      </c>
      <c r="FV291" s="263">
        <v>401253.01</v>
      </c>
      <c r="FW291" s="263">
        <v>401253.01</v>
      </c>
      <c r="FX291" s="263">
        <v>401303.01</v>
      </c>
      <c r="FY291" s="263">
        <v>401303.01</v>
      </c>
      <c r="FZ291" s="263">
        <v>407303.01</v>
      </c>
      <c r="GA291" s="263">
        <v>401303.01</v>
      </c>
      <c r="GB291" s="263">
        <v>401303.01</v>
      </c>
      <c r="GC291" s="263">
        <v>401303.04000000004</v>
      </c>
      <c r="GE291" s="448">
        <f t="shared" si="63"/>
        <v>5336338.669999999</v>
      </c>
    </row>
    <row r="292" spans="1:187" ht="30">
      <c r="D292" s="72" t="str">
        <f t="shared" si="64"/>
        <v>4147p</v>
      </c>
      <c r="E292" s="76" t="s">
        <v>178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70">
        <v>1378043.4232588904</v>
      </c>
      <c r="CY292" s="273">
        <v>1378043.4232588904</v>
      </c>
      <c r="CZ292" s="273">
        <v>1378043.4232588904</v>
      </c>
      <c r="DA292" s="273">
        <v>1378043.4232588904</v>
      </c>
      <c r="DB292" s="273">
        <v>1378043.4232588904</v>
      </c>
      <c r="DC292" s="273">
        <v>1378043.4232588904</v>
      </c>
      <c r="DD292" s="273">
        <v>1378043.4232588904</v>
      </c>
      <c r="DE292" s="273">
        <v>1378043.4232588904</v>
      </c>
      <c r="DF292" s="273">
        <v>1378043.4232588904</v>
      </c>
      <c r="DG292" s="273">
        <v>1378043.4232588904</v>
      </c>
      <c r="DH292" s="273">
        <v>1378043.4232588904</v>
      </c>
      <c r="DI292" s="269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84"/>
      <c r="DW292" s="284"/>
      <c r="DX292" s="284"/>
      <c r="DY292" s="284"/>
      <c r="DZ292" s="284"/>
      <c r="EA292" s="284"/>
      <c r="EB292" s="284"/>
      <c r="EC292" s="284"/>
      <c r="ED292" s="284"/>
      <c r="EE292" s="284"/>
      <c r="EF292" s="284"/>
      <c r="EG292" s="284"/>
      <c r="EH292" s="284"/>
      <c r="EI292" s="282"/>
      <c r="EJ292" s="282"/>
      <c r="EK292" s="282"/>
      <c r="EL292" s="282"/>
      <c r="EM292" s="282"/>
      <c r="EN292" s="282"/>
      <c r="EO292" s="282"/>
      <c r="EP292" s="282"/>
      <c r="EQ292" s="282"/>
      <c r="ER292" s="282"/>
      <c r="ES292" s="282"/>
      <c r="FR292" s="263">
        <v>4459635.8699999992</v>
      </c>
      <c r="FS292" s="263">
        <v>4781467.12</v>
      </c>
      <c r="FT292" s="263">
        <v>4549467.8599999994</v>
      </c>
      <c r="FU292" s="263">
        <v>4213367.7799999993</v>
      </c>
      <c r="FV292" s="263">
        <v>4148405.55</v>
      </c>
      <c r="FW292" s="263">
        <v>3801130.95</v>
      </c>
      <c r="FX292" s="263">
        <v>4350447.29</v>
      </c>
      <c r="FY292" s="263">
        <v>4365447.3</v>
      </c>
      <c r="FZ292" s="263">
        <v>4346780.67</v>
      </c>
      <c r="GA292" s="263">
        <v>4257105.88</v>
      </c>
      <c r="GB292" s="263">
        <v>4273580.6400000006</v>
      </c>
      <c r="GC292" s="263">
        <v>4261080.6400000006</v>
      </c>
      <c r="GE292" s="448">
        <f t="shared" si="63"/>
        <v>51807917.549999997</v>
      </c>
    </row>
    <row r="293" spans="1:187">
      <c r="D293" s="72" t="str">
        <f t="shared" si="64"/>
        <v>4148p</v>
      </c>
      <c r="E293" s="76" t="s">
        <v>180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70">
        <v>105093.75354828646</v>
      </c>
      <c r="CY293" s="273">
        <v>105093.75354828646</v>
      </c>
      <c r="CZ293" s="273">
        <v>105093.75354828646</v>
      </c>
      <c r="DA293" s="273">
        <v>105093.75354828646</v>
      </c>
      <c r="DB293" s="273">
        <v>105093.75354828646</v>
      </c>
      <c r="DC293" s="273">
        <v>105093.75354828646</v>
      </c>
      <c r="DD293" s="273">
        <v>105093.75354828646</v>
      </c>
      <c r="DE293" s="273">
        <v>105093.75354828646</v>
      </c>
      <c r="DF293" s="273">
        <v>105093.75354828646</v>
      </c>
      <c r="DG293" s="273">
        <v>105093.75354828646</v>
      </c>
      <c r="DH293" s="273">
        <v>105093.75354828646</v>
      </c>
      <c r="DI293" s="269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84"/>
      <c r="DW293" s="284"/>
      <c r="DX293" s="284"/>
      <c r="DY293" s="284"/>
      <c r="DZ293" s="284"/>
      <c r="EA293" s="284"/>
      <c r="EB293" s="284"/>
      <c r="EC293" s="284"/>
      <c r="ED293" s="284"/>
      <c r="EE293" s="284"/>
      <c r="EF293" s="284"/>
      <c r="EG293" s="284"/>
      <c r="EH293" s="284"/>
      <c r="EI293" s="282"/>
      <c r="EJ293" s="282"/>
      <c r="EK293" s="282"/>
      <c r="EL293" s="282"/>
      <c r="EM293" s="282"/>
      <c r="EN293" s="282"/>
      <c r="EO293" s="282"/>
      <c r="EP293" s="282"/>
      <c r="EQ293" s="282"/>
      <c r="ER293" s="282"/>
      <c r="ES293" s="282"/>
      <c r="FR293" s="263">
        <v>258085.68</v>
      </c>
      <c r="FS293" s="263">
        <v>219144.9</v>
      </c>
      <c r="FT293" s="263">
        <v>192008.29</v>
      </c>
      <c r="FU293" s="263">
        <v>180219.93</v>
      </c>
      <c r="FV293" s="263">
        <v>160059.93</v>
      </c>
      <c r="FW293" s="263">
        <v>170059.95</v>
      </c>
      <c r="FX293" s="263">
        <v>180659.92</v>
      </c>
      <c r="FY293" s="263">
        <v>180576.6</v>
      </c>
      <c r="FZ293" s="263">
        <v>181643.27</v>
      </c>
      <c r="GA293" s="263">
        <v>180109.94</v>
      </c>
      <c r="GB293" s="263">
        <v>180409.93</v>
      </c>
      <c r="GC293" s="263">
        <v>160509.87</v>
      </c>
      <c r="GE293" s="448">
        <f t="shared" si="63"/>
        <v>2243488.21</v>
      </c>
    </row>
    <row r="294" spans="1:187">
      <c r="D294" s="72" t="str">
        <f t="shared" si="64"/>
        <v>4149p</v>
      </c>
      <c r="E294" s="76" t="s">
        <v>182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70">
        <v>464142.70529761608</v>
      </c>
      <c r="CY294" s="273">
        <v>464142.70529761608</v>
      </c>
      <c r="CZ294" s="273">
        <v>464142.70529761608</v>
      </c>
      <c r="DA294" s="273">
        <v>464142.70529761608</v>
      </c>
      <c r="DB294" s="273">
        <v>464142.70529761608</v>
      </c>
      <c r="DC294" s="273">
        <v>464142.70529761608</v>
      </c>
      <c r="DD294" s="273">
        <v>464142.70529761608</v>
      </c>
      <c r="DE294" s="273">
        <v>464142.70529761608</v>
      </c>
      <c r="DF294" s="273">
        <v>464142.70529761608</v>
      </c>
      <c r="DG294" s="273">
        <v>464142.70529761608</v>
      </c>
      <c r="DH294" s="273">
        <v>464142.70529761608</v>
      </c>
      <c r="DI294" s="269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84"/>
      <c r="DW294" s="284"/>
      <c r="DX294" s="284"/>
      <c r="DY294" s="284"/>
      <c r="DZ294" s="284"/>
      <c r="EA294" s="284"/>
      <c r="EB294" s="284"/>
      <c r="EC294" s="284"/>
      <c r="ED294" s="284"/>
      <c r="EE294" s="284"/>
      <c r="EF294" s="284"/>
      <c r="EG294" s="284"/>
      <c r="EH294" s="284"/>
      <c r="EI294" s="282"/>
      <c r="EJ294" s="282"/>
      <c r="EK294" s="282"/>
      <c r="EL294" s="282"/>
      <c r="EM294" s="282"/>
      <c r="EN294" s="282"/>
      <c r="EO294" s="282"/>
      <c r="EP294" s="282"/>
      <c r="EQ294" s="282"/>
      <c r="ER294" s="282"/>
      <c r="ES294" s="282"/>
      <c r="FR294" s="263">
        <v>1311630.5199999998</v>
      </c>
      <c r="FS294" s="263">
        <v>1492879.19</v>
      </c>
      <c r="FT294" s="263">
        <v>1408795.16</v>
      </c>
      <c r="FU294" s="263">
        <v>1243564.1199999999</v>
      </c>
      <c r="FV294" s="263">
        <v>1226644.3499999999</v>
      </c>
      <c r="FW294" s="263">
        <v>1199458.0299999998</v>
      </c>
      <c r="FX294" s="263">
        <v>1217128.3099999998</v>
      </c>
      <c r="FY294" s="263">
        <v>1191606.71</v>
      </c>
      <c r="FZ294" s="263">
        <v>1181342.0499999998</v>
      </c>
      <c r="GA294" s="263">
        <v>1127942.0399999998</v>
      </c>
      <c r="GB294" s="263">
        <v>1117933.71</v>
      </c>
      <c r="GC294" s="263">
        <v>1091675.3099999998</v>
      </c>
      <c r="GE294" s="448">
        <f t="shared" si="63"/>
        <v>14810599.500000002</v>
      </c>
    </row>
    <row r="295" spans="1:187" s="9" customFormat="1">
      <c r="A295" s="118"/>
      <c r="B295" s="118"/>
      <c r="C295" s="118">
        <v>415</v>
      </c>
      <c r="D295" s="118" t="str">
        <f t="shared" si="64"/>
        <v>415p</v>
      </c>
      <c r="E295" s="119" t="s">
        <v>184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5">+SUM(CL296:CL298)</f>
        <v>1705556.6708333332</v>
      </c>
      <c r="CM295" s="121">
        <f t="shared" si="65"/>
        <v>1705556.6708333332</v>
      </c>
      <c r="CN295" s="121">
        <f t="shared" si="65"/>
        <v>1705556.6708333332</v>
      </c>
      <c r="CO295" s="121">
        <f t="shared" si="65"/>
        <v>1705556.6708333332</v>
      </c>
      <c r="CP295" s="121">
        <f t="shared" si="65"/>
        <v>1705556.6708333332</v>
      </c>
      <c r="CQ295" s="121">
        <f t="shared" si="65"/>
        <v>1705556.6708333332</v>
      </c>
      <c r="CR295" s="121">
        <f t="shared" si="65"/>
        <v>1705556.6708333332</v>
      </c>
      <c r="CS295" s="121">
        <f t="shared" si="65"/>
        <v>1705556.6708333332</v>
      </c>
      <c r="CT295" s="121">
        <f t="shared" si="65"/>
        <v>1705556.6708333332</v>
      </c>
      <c r="CU295" s="121">
        <f t="shared" si="65"/>
        <v>1705556.6708333332</v>
      </c>
      <c r="CV295" s="121">
        <f t="shared" si="65"/>
        <v>1705556.6708333332</v>
      </c>
      <c r="CW295" s="122">
        <f t="shared" si="65"/>
        <v>1705556.6708333332</v>
      </c>
      <c r="CX295" s="271">
        <f t="shared" si="65"/>
        <v>1804616.9333333331</v>
      </c>
      <c r="CY295" s="274">
        <f t="shared" ref="CY295:DI295" si="66">+SUM(CY296:CY298)</f>
        <v>1804616.9333333331</v>
      </c>
      <c r="CZ295" s="274">
        <f t="shared" si="66"/>
        <v>1804616.9333333331</v>
      </c>
      <c r="DA295" s="274">
        <f t="shared" si="66"/>
        <v>1804616.9333333331</v>
      </c>
      <c r="DB295" s="274">
        <f t="shared" si="66"/>
        <v>1804616.9333333331</v>
      </c>
      <c r="DC295" s="274">
        <f t="shared" si="66"/>
        <v>1804616.9333333331</v>
      </c>
      <c r="DD295" s="274">
        <f t="shared" si="66"/>
        <v>1804616.9333333331</v>
      </c>
      <c r="DE295" s="274">
        <f t="shared" si="66"/>
        <v>1804616.9333333331</v>
      </c>
      <c r="DF295" s="274">
        <f t="shared" si="66"/>
        <v>1804616.9333333331</v>
      </c>
      <c r="DG295" s="274">
        <f t="shared" si="66"/>
        <v>1804616.9333333331</v>
      </c>
      <c r="DH295" s="274">
        <f t="shared" si="66"/>
        <v>1804616.9333333331</v>
      </c>
      <c r="DI295" s="272">
        <f t="shared" si="66"/>
        <v>1804116.9333333331</v>
      </c>
      <c r="DJ295" s="120">
        <f>+SUM(DJ296:DJ298)</f>
        <v>1734268.4441666668</v>
      </c>
      <c r="DK295" s="121">
        <f t="shared" ref="DK295:DU295" si="67">+SUM(DK296:DK298)</f>
        <v>1734268.4441666668</v>
      </c>
      <c r="DL295" s="121">
        <f t="shared" si="67"/>
        <v>1734268.4441666668</v>
      </c>
      <c r="DM295" s="121">
        <f t="shared" si="67"/>
        <v>1734268.4441666668</v>
      </c>
      <c r="DN295" s="121">
        <f t="shared" si="67"/>
        <v>1734268.4441666668</v>
      </c>
      <c r="DO295" s="121">
        <f t="shared" si="67"/>
        <v>1734268.4441666668</v>
      </c>
      <c r="DP295" s="121">
        <f t="shared" si="67"/>
        <v>1734268.4441666668</v>
      </c>
      <c r="DQ295" s="121">
        <f t="shared" si="67"/>
        <v>1734268.4441666668</v>
      </c>
      <c r="DR295" s="121">
        <f t="shared" si="67"/>
        <v>1734268.4441666668</v>
      </c>
      <c r="DS295" s="121">
        <f t="shared" si="67"/>
        <v>1734268.4441666668</v>
      </c>
      <c r="DT295" s="121">
        <f t="shared" si="67"/>
        <v>1734268.4441666668</v>
      </c>
      <c r="DU295" s="122">
        <f t="shared" si="67"/>
        <v>1734268.4441666668</v>
      </c>
      <c r="DV295" s="285">
        <v>1778023.41</v>
      </c>
      <c r="DW295" s="285">
        <v>1778023.41</v>
      </c>
      <c r="DX295" s="285">
        <v>1778023.41</v>
      </c>
      <c r="DY295" s="285">
        <v>1778023.41</v>
      </c>
      <c r="DZ295" s="285">
        <v>1778023.41</v>
      </c>
      <c r="EA295" s="285">
        <v>1778023.41</v>
      </c>
      <c r="EB295" s="285">
        <v>1778023.41</v>
      </c>
      <c r="EC295" s="285">
        <v>1778023.41</v>
      </c>
      <c r="ED295" s="285">
        <v>1778023.41</v>
      </c>
      <c r="EE295" s="285">
        <v>1778023.41</v>
      </c>
      <c r="EF295" s="285">
        <v>1778023.41</v>
      </c>
      <c r="EG295" s="285">
        <v>1778023.41</v>
      </c>
      <c r="EH295" s="285">
        <v>1415131.31</v>
      </c>
      <c r="EI295" s="285">
        <v>1415131.31</v>
      </c>
      <c r="EJ295" s="285">
        <v>1415131.31</v>
      </c>
      <c r="EK295" s="285">
        <v>1415131.31</v>
      </c>
      <c r="EL295" s="285">
        <v>1415131.31</v>
      </c>
      <c r="EM295" s="285">
        <v>1415131.31</v>
      </c>
      <c r="EN295" s="285">
        <v>2122696.9700000002</v>
      </c>
      <c r="EO295" s="285">
        <v>2122696.9700000002</v>
      </c>
      <c r="EP295" s="285">
        <v>2122696.9700000002</v>
      </c>
      <c r="EQ295" s="285">
        <v>2122696.9700000002</v>
      </c>
      <c r="ER295" s="285">
        <v>2122696.9700000002</v>
      </c>
      <c r="ES295" s="285">
        <v>2122696.9700000002</v>
      </c>
      <c r="ET295" s="341">
        <v>1860319.3983333334</v>
      </c>
      <c r="EU295" s="341">
        <v>1860319.3983333334</v>
      </c>
      <c r="EV295" s="341">
        <v>1860319.3983333334</v>
      </c>
      <c r="EW295" s="341">
        <v>1860319.3983333334</v>
      </c>
      <c r="EX295" s="341">
        <v>1860319.3983333334</v>
      </c>
      <c r="EY295" s="341">
        <v>1860319.3983333334</v>
      </c>
      <c r="EZ295" s="341">
        <v>1860319.3983333334</v>
      </c>
      <c r="FA295" s="341">
        <v>1860319.3983333334</v>
      </c>
      <c r="FB295" s="341">
        <v>1850732.9058333328</v>
      </c>
      <c r="FC295" s="341">
        <v>1850732.9058333328</v>
      </c>
      <c r="FD295" s="341">
        <v>1850732.9058333328</v>
      </c>
      <c r="FE295" s="341">
        <v>1850732.9058333328</v>
      </c>
      <c r="FF295" s="341">
        <v>1931829.4616666667</v>
      </c>
      <c r="FG295" s="341">
        <v>1929704.3816666668</v>
      </c>
      <c r="FH295" s="341">
        <v>1921162.7116666667</v>
      </c>
      <c r="FI295" s="341">
        <v>1920662.7116666667</v>
      </c>
      <c r="FJ295" s="341">
        <v>1927678.7016666669</v>
      </c>
      <c r="FK295" s="341">
        <v>1927612.7316666667</v>
      </c>
      <c r="FL295" s="341">
        <v>1934953.7116666667</v>
      </c>
      <c r="FM295" s="341">
        <v>1934887.7116666667</v>
      </c>
      <c r="FN295" s="341">
        <v>1926953.7016666669</v>
      </c>
      <c r="FO295" s="341">
        <v>1926887.7016666669</v>
      </c>
      <c r="FP295" s="341">
        <v>1926953.7016666669</v>
      </c>
      <c r="FQ295" s="341">
        <v>1908616.3716666668</v>
      </c>
      <c r="FR295" s="341">
        <f>SUM(FR296:FR298)</f>
        <v>2286478.65</v>
      </c>
      <c r="FS295" s="341">
        <f t="shared" ref="FS295:GC295" si="68">SUM(FS296:FS298)</f>
        <v>2696315.32</v>
      </c>
      <c r="FT295" s="341">
        <f t="shared" si="68"/>
        <v>2201685.66</v>
      </c>
      <c r="FU295" s="341">
        <f t="shared" si="68"/>
        <v>2099351.77</v>
      </c>
      <c r="FV295" s="341">
        <f t="shared" si="68"/>
        <v>2095618.4400000002</v>
      </c>
      <c r="FW295" s="341">
        <f t="shared" si="68"/>
        <v>2114652.44</v>
      </c>
      <c r="FX295" s="341">
        <f t="shared" si="68"/>
        <v>2156960.7999999998</v>
      </c>
      <c r="FY295" s="341">
        <f t="shared" si="68"/>
        <v>2238795.79</v>
      </c>
      <c r="FZ295" s="341">
        <f t="shared" si="68"/>
        <v>2144222.69</v>
      </c>
      <c r="GA295" s="341">
        <f t="shared" si="68"/>
        <v>2082319.17</v>
      </c>
      <c r="GB295" s="341">
        <f t="shared" si="68"/>
        <v>2095277.52</v>
      </c>
      <c r="GC295" s="341">
        <f t="shared" si="68"/>
        <v>2062841.6800000002</v>
      </c>
      <c r="GE295" s="447">
        <f>SUM(FR295:GD295)</f>
        <v>26274519.929999996</v>
      </c>
    </row>
    <row r="296" spans="1:187" ht="30">
      <c r="D296" s="72" t="str">
        <f t="shared" si="64"/>
        <v>4151p</v>
      </c>
      <c r="E296" s="76" t="s">
        <v>186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70">
        <v>1391775.75</v>
      </c>
      <c r="CY296" s="273">
        <v>1391775.75</v>
      </c>
      <c r="CZ296" s="273">
        <v>1391775.75</v>
      </c>
      <c r="DA296" s="273">
        <v>1391775.75</v>
      </c>
      <c r="DB296" s="273">
        <v>1391775.75</v>
      </c>
      <c r="DC296" s="273">
        <v>1391775.75</v>
      </c>
      <c r="DD296" s="273">
        <v>1391775.75</v>
      </c>
      <c r="DE296" s="273">
        <v>1391775.75</v>
      </c>
      <c r="DF296" s="273">
        <v>1391775.75</v>
      </c>
      <c r="DG296" s="273">
        <v>1391775.75</v>
      </c>
      <c r="DH296" s="273">
        <v>1391775.75</v>
      </c>
      <c r="DI296" s="269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84"/>
      <c r="DW296" s="284"/>
      <c r="DX296" s="284"/>
      <c r="DY296" s="284"/>
      <c r="DZ296" s="284"/>
      <c r="EA296" s="284"/>
      <c r="EB296" s="284"/>
      <c r="EC296" s="284"/>
      <c r="ED296" s="284"/>
      <c r="EE296" s="284"/>
      <c r="EF296" s="284"/>
      <c r="EG296" s="284"/>
      <c r="EH296" s="284"/>
      <c r="EI296" s="284"/>
      <c r="EJ296" s="284"/>
      <c r="EK296" s="284"/>
      <c r="EL296" s="284"/>
      <c r="EM296" s="284"/>
      <c r="EN296" s="284"/>
      <c r="EO296" s="284"/>
      <c r="EP296" s="284"/>
      <c r="EQ296" s="284"/>
      <c r="ER296" s="284"/>
      <c r="ES296" s="284"/>
      <c r="FR296" s="263">
        <v>1463250</v>
      </c>
      <c r="FS296" s="263">
        <v>1463250</v>
      </c>
      <c r="FT296" s="263">
        <v>1463250</v>
      </c>
      <c r="FU296" s="263">
        <v>1463250</v>
      </c>
      <c r="FV296" s="263">
        <v>1463250</v>
      </c>
      <c r="FW296" s="263">
        <v>1463250</v>
      </c>
      <c r="FX296" s="263">
        <v>1463250</v>
      </c>
      <c r="FY296" s="263">
        <v>1463250</v>
      </c>
      <c r="FZ296" s="263">
        <v>1463250</v>
      </c>
      <c r="GA296" s="263">
        <v>1463250</v>
      </c>
      <c r="GB296" s="263">
        <v>1463250</v>
      </c>
      <c r="GC296" s="263">
        <v>1463250</v>
      </c>
      <c r="GE296" s="448">
        <f>SUM(FR296:GD296)</f>
        <v>17559000</v>
      </c>
    </row>
    <row r="297" spans="1:187" ht="30">
      <c r="D297" s="72" t="str">
        <f t="shared" si="64"/>
        <v>4152p</v>
      </c>
      <c r="E297" s="76" t="s">
        <v>188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70">
        <v>125527.68416666666</v>
      </c>
      <c r="CY297" s="273">
        <v>125527.68416666666</v>
      </c>
      <c r="CZ297" s="273">
        <v>125527.68416666666</v>
      </c>
      <c r="DA297" s="273">
        <v>125527.68416666666</v>
      </c>
      <c r="DB297" s="273">
        <v>125527.68416666666</v>
      </c>
      <c r="DC297" s="273">
        <v>125527.68416666666</v>
      </c>
      <c r="DD297" s="273">
        <v>125527.68416666666</v>
      </c>
      <c r="DE297" s="273">
        <v>125527.68416666666</v>
      </c>
      <c r="DF297" s="273">
        <v>125527.68416666666</v>
      </c>
      <c r="DG297" s="273">
        <v>125527.68416666666</v>
      </c>
      <c r="DH297" s="273">
        <v>125527.68416666666</v>
      </c>
      <c r="DI297" s="269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84"/>
      <c r="DW297" s="284"/>
      <c r="DX297" s="284"/>
      <c r="DY297" s="284"/>
      <c r="DZ297" s="284"/>
      <c r="EA297" s="284"/>
      <c r="EB297" s="284"/>
      <c r="EC297" s="284"/>
      <c r="ED297" s="284"/>
      <c r="EE297" s="284"/>
      <c r="EF297" s="284"/>
      <c r="EG297" s="284"/>
      <c r="EH297" s="284"/>
      <c r="EI297" s="284"/>
      <c r="EJ297" s="284"/>
      <c r="EK297" s="284"/>
      <c r="EL297" s="284"/>
      <c r="EM297" s="284"/>
      <c r="EN297" s="284"/>
      <c r="EO297" s="284"/>
      <c r="EP297" s="284"/>
      <c r="EQ297" s="284"/>
      <c r="ER297" s="284"/>
      <c r="ES297" s="284"/>
      <c r="FR297" s="263">
        <v>320804.33</v>
      </c>
      <c r="FS297" s="263">
        <v>605005</v>
      </c>
      <c r="FT297" s="263">
        <v>340971</v>
      </c>
      <c r="FU297" s="263">
        <v>245026.55</v>
      </c>
      <c r="FV297" s="263">
        <v>299109.87</v>
      </c>
      <c r="FW297" s="263">
        <v>286643.85000000003</v>
      </c>
      <c r="FX297" s="263">
        <v>298177.22000000003</v>
      </c>
      <c r="FY297" s="263">
        <v>408887.21</v>
      </c>
      <c r="FZ297" s="263">
        <v>318564.11000000004</v>
      </c>
      <c r="GA297" s="263">
        <v>295502.25</v>
      </c>
      <c r="GB297" s="263">
        <v>289902.27</v>
      </c>
      <c r="GC297" s="263">
        <v>248266.34</v>
      </c>
      <c r="GE297" s="448">
        <f t="shared" ref="GE297:GE298" si="69">SUM(FR297:GD297)</f>
        <v>3956860</v>
      </c>
    </row>
    <row r="298" spans="1:187">
      <c r="D298" s="72" t="str">
        <f t="shared" si="64"/>
        <v>4153p</v>
      </c>
      <c r="E298" s="76" t="s">
        <v>190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70">
        <v>287313.49916666659</v>
      </c>
      <c r="CY298" s="273">
        <v>287313.49916666659</v>
      </c>
      <c r="CZ298" s="273">
        <v>287313.49916666659</v>
      </c>
      <c r="DA298" s="273">
        <v>287313.49916666659</v>
      </c>
      <c r="DB298" s="273">
        <v>287313.49916666659</v>
      </c>
      <c r="DC298" s="273">
        <v>287313.49916666659</v>
      </c>
      <c r="DD298" s="273">
        <v>287313.49916666659</v>
      </c>
      <c r="DE298" s="273">
        <v>287313.49916666659</v>
      </c>
      <c r="DF298" s="273">
        <v>287313.49916666659</v>
      </c>
      <c r="DG298" s="273">
        <v>287313.49916666659</v>
      </c>
      <c r="DH298" s="273">
        <v>287313.49916666659</v>
      </c>
      <c r="DI298" s="269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84"/>
      <c r="DW298" s="284"/>
      <c r="DX298" s="284"/>
      <c r="DY298" s="284"/>
      <c r="DZ298" s="284"/>
      <c r="EA298" s="284"/>
      <c r="EB298" s="284"/>
      <c r="EC298" s="284"/>
      <c r="ED298" s="284"/>
      <c r="EE298" s="284"/>
      <c r="EF298" s="284"/>
      <c r="EG298" s="284"/>
      <c r="EH298" s="284"/>
      <c r="EI298" s="284"/>
      <c r="EJ298" s="284"/>
      <c r="EK298" s="284"/>
      <c r="EL298" s="284"/>
      <c r="EM298" s="284"/>
      <c r="EN298" s="284"/>
      <c r="EO298" s="284"/>
      <c r="EP298" s="284"/>
      <c r="EQ298" s="284"/>
      <c r="ER298" s="284"/>
      <c r="ES298" s="284"/>
      <c r="FR298" s="263">
        <v>502424.32000000001</v>
      </c>
      <c r="FS298" s="263">
        <v>628060.31999999995</v>
      </c>
      <c r="FT298" s="263">
        <v>397464.66000000003</v>
      </c>
      <c r="FU298" s="263">
        <v>391075.22000000003</v>
      </c>
      <c r="FV298" s="263">
        <v>333258.57</v>
      </c>
      <c r="FW298" s="263">
        <v>364758.59</v>
      </c>
      <c r="FX298" s="263">
        <v>395533.58</v>
      </c>
      <c r="FY298" s="263">
        <v>366658.58</v>
      </c>
      <c r="FZ298" s="263">
        <v>362408.58</v>
      </c>
      <c r="GA298" s="263">
        <v>323566.92000000004</v>
      </c>
      <c r="GB298" s="263">
        <v>342125.25</v>
      </c>
      <c r="GC298" s="263">
        <v>351325.33999999997</v>
      </c>
      <c r="GE298" s="448">
        <f t="shared" si="69"/>
        <v>4758659.93</v>
      </c>
    </row>
    <row r="299" spans="1:187" s="9" customFormat="1">
      <c r="A299" s="118"/>
      <c r="B299" s="118"/>
      <c r="C299" s="118">
        <v>416</v>
      </c>
      <c r="D299" s="118" t="str">
        <f t="shared" si="64"/>
        <v>416p</v>
      </c>
      <c r="E299" s="119" t="s">
        <v>192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0">+SUM(CL300:CL301)</f>
        <v>5866967.2749999994</v>
      </c>
      <c r="CM299" s="121">
        <f t="shared" si="70"/>
        <v>5866967.2749999994</v>
      </c>
      <c r="CN299" s="121">
        <f t="shared" si="70"/>
        <v>5866967.2749999994</v>
      </c>
      <c r="CO299" s="121">
        <f t="shared" si="70"/>
        <v>5866967.2749999994</v>
      </c>
      <c r="CP299" s="121">
        <f t="shared" si="70"/>
        <v>5866967.2749999994</v>
      </c>
      <c r="CQ299" s="121">
        <f t="shared" si="70"/>
        <v>5866967.2749999994</v>
      </c>
      <c r="CR299" s="121">
        <f t="shared" si="70"/>
        <v>5866967.2749999994</v>
      </c>
      <c r="CS299" s="121">
        <f t="shared" si="70"/>
        <v>5866967.2749999994</v>
      </c>
      <c r="CT299" s="121">
        <f t="shared" si="70"/>
        <v>5866967.2749999994</v>
      </c>
      <c r="CU299" s="121">
        <f t="shared" si="70"/>
        <v>5866967.2749999994</v>
      </c>
      <c r="CV299" s="121">
        <f t="shared" si="70"/>
        <v>5866967.2749999994</v>
      </c>
      <c r="CW299" s="122">
        <f t="shared" si="70"/>
        <v>5866967.2749999994</v>
      </c>
      <c r="CX299" s="271">
        <f t="shared" si="70"/>
        <v>6297113.5108333332</v>
      </c>
      <c r="CY299" s="274">
        <f t="shared" ref="CY299:DI299" si="71">+SUM(CY300:CY301)</f>
        <v>6297113.5108333332</v>
      </c>
      <c r="CZ299" s="274">
        <f t="shared" si="71"/>
        <v>6297113.5108333332</v>
      </c>
      <c r="DA299" s="274">
        <f t="shared" si="71"/>
        <v>6297113.5108333332</v>
      </c>
      <c r="DB299" s="274">
        <f t="shared" si="71"/>
        <v>6297113.5108333332</v>
      </c>
      <c r="DC299" s="274">
        <f t="shared" si="71"/>
        <v>6297113.5108333332</v>
      </c>
      <c r="DD299" s="274">
        <f t="shared" si="71"/>
        <v>6297113.5108333332</v>
      </c>
      <c r="DE299" s="274">
        <f t="shared" si="71"/>
        <v>6297113.5108333332</v>
      </c>
      <c r="DF299" s="274">
        <f t="shared" si="71"/>
        <v>6297113.5108333332</v>
      </c>
      <c r="DG299" s="274">
        <f t="shared" si="71"/>
        <v>6297113.5108333332</v>
      </c>
      <c r="DH299" s="274">
        <f t="shared" si="71"/>
        <v>6297113.5108333332</v>
      </c>
      <c r="DI299" s="272">
        <f t="shared" si="71"/>
        <v>6297113.5108333332</v>
      </c>
      <c r="DJ299" s="120">
        <f>+SUM(DJ300:DJ301)</f>
        <v>6313823.6641666666</v>
      </c>
      <c r="DK299" s="121">
        <f t="shared" ref="DK299:DU299" si="72">+SUM(DK300:DK301)</f>
        <v>6313823.6641666666</v>
      </c>
      <c r="DL299" s="121">
        <f t="shared" si="72"/>
        <v>6313823.6641666666</v>
      </c>
      <c r="DM299" s="121">
        <f t="shared" si="72"/>
        <v>6313823.6641666666</v>
      </c>
      <c r="DN299" s="121">
        <f t="shared" si="72"/>
        <v>6313823.6641666666</v>
      </c>
      <c r="DO299" s="121">
        <f t="shared" si="72"/>
        <v>6313823.6641666666</v>
      </c>
      <c r="DP299" s="121">
        <f t="shared" si="72"/>
        <v>6313823.6641666666</v>
      </c>
      <c r="DQ299" s="121">
        <f t="shared" si="72"/>
        <v>6313823.6641666666</v>
      </c>
      <c r="DR299" s="121">
        <f t="shared" si="72"/>
        <v>6313823.6641666666</v>
      </c>
      <c r="DS299" s="121">
        <f t="shared" si="72"/>
        <v>6313823.6641666666</v>
      </c>
      <c r="DT299" s="121">
        <f t="shared" si="72"/>
        <v>6313823.6641666666</v>
      </c>
      <c r="DU299" s="122">
        <f t="shared" si="72"/>
        <v>6313823.6641666666</v>
      </c>
      <c r="DV299" s="285">
        <v>6374029.6833333336</v>
      </c>
      <c r="DW299" s="285">
        <v>6374029.6833333336</v>
      </c>
      <c r="DX299" s="285">
        <v>6374029.6833333336</v>
      </c>
      <c r="DY299" s="285">
        <v>6374029.6833333336</v>
      </c>
      <c r="DZ299" s="285">
        <v>6374029.6833333336</v>
      </c>
      <c r="EA299" s="285">
        <v>6374029.6833333336</v>
      </c>
      <c r="EB299" s="285">
        <v>6374029.6833333336</v>
      </c>
      <c r="EC299" s="285">
        <v>6374029.6833333336</v>
      </c>
      <c r="ED299" s="285">
        <v>6374029.6833333336</v>
      </c>
      <c r="EE299" s="285">
        <v>6374029.6833333336</v>
      </c>
      <c r="EF299" s="285">
        <v>6374029.6833333336</v>
      </c>
      <c r="EG299" s="285">
        <v>6374029.6833333336</v>
      </c>
      <c r="EH299" s="285">
        <v>3333757.43</v>
      </c>
      <c r="EI299" s="285">
        <v>1096671.53</v>
      </c>
      <c r="EJ299" s="285">
        <v>36126290.18</v>
      </c>
      <c r="EK299" s="285">
        <v>21246911.27</v>
      </c>
      <c r="EL299" s="285">
        <v>16205436.859999999</v>
      </c>
      <c r="EM299" s="285">
        <v>2300084.98</v>
      </c>
      <c r="EN299" s="285">
        <v>5535297.3899999997</v>
      </c>
      <c r="EO299" s="285">
        <v>1275261.51</v>
      </c>
      <c r="EP299" s="285">
        <v>1875594.36</v>
      </c>
      <c r="EQ299" s="285">
        <v>394180.91</v>
      </c>
      <c r="ER299" s="285">
        <v>3829719.18</v>
      </c>
      <c r="ES299" s="285">
        <v>2144420.31</v>
      </c>
      <c r="ET299" s="341">
        <v>7122725</v>
      </c>
      <c r="EU299" s="341">
        <v>7122725</v>
      </c>
      <c r="EV299" s="341">
        <v>7122725</v>
      </c>
      <c r="EW299" s="341">
        <v>7122725</v>
      </c>
      <c r="EX299" s="341">
        <v>7122725</v>
      </c>
      <c r="EY299" s="341">
        <v>7122725</v>
      </c>
      <c r="EZ299" s="341">
        <v>7122725</v>
      </c>
      <c r="FA299" s="341">
        <v>7122725</v>
      </c>
      <c r="FB299" s="341">
        <v>7615225</v>
      </c>
      <c r="FC299" s="341">
        <v>7615225</v>
      </c>
      <c r="FD299" s="341">
        <v>7615225</v>
      </c>
      <c r="FE299" s="341">
        <v>7615225</v>
      </c>
      <c r="FF299" s="341">
        <v>7980725.0000000009</v>
      </c>
      <c r="FG299" s="341">
        <v>986719.96000000054</v>
      </c>
      <c r="FH299" s="341">
        <v>28101499.100000001</v>
      </c>
      <c r="FI299" s="341">
        <v>18499732.100000001</v>
      </c>
      <c r="FJ299" s="341">
        <v>14045836.270000001</v>
      </c>
      <c r="FK299" s="341">
        <v>1973802.6600000008</v>
      </c>
      <c r="FL299" s="341">
        <v>8764475.7899999991</v>
      </c>
      <c r="FM299" s="341">
        <v>1297206.1400000008</v>
      </c>
      <c r="FN299" s="341">
        <v>3140325.8000000007</v>
      </c>
      <c r="FO299" s="341">
        <v>1321292.0800000008</v>
      </c>
      <c r="FP299" s="341">
        <v>7803737.330000001</v>
      </c>
      <c r="FQ299" s="341">
        <v>1837347.7700000007</v>
      </c>
      <c r="FR299" s="341">
        <f>+FR300+FR301</f>
        <v>7335723.4099999992</v>
      </c>
      <c r="FS299" s="341">
        <f t="shared" ref="FS299:GC299" si="73">+FS300+FS301</f>
        <v>928779.86</v>
      </c>
      <c r="FT299" s="341">
        <f t="shared" si="73"/>
        <v>28199649.48</v>
      </c>
      <c r="FU299" s="341">
        <f t="shared" si="73"/>
        <v>23249046.659999996</v>
      </c>
      <c r="FV299" s="341">
        <f t="shared" si="73"/>
        <v>1037535.54</v>
      </c>
      <c r="FW299" s="341">
        <f t="shared" si="73"/>
        <v>5389892.4699999997</v>
      </c>
      <c r="FX299" s="341">
        <f t="shared" si="73"/>
        <v>7774686.2800000003</v>
      </c>
      <c r="FY299" s="341">
        <f t="shared" si="73"/>
        <v>978609.86</v>
      </c>
      <c r="FZ299" s="341">
        <f t="shared" si="73"/>
        <v>2382646</v>
      </c>
      <c r="GA299" s="341">
        <f t="shared" si="73"/>
        <v>17563137.57</v>
      </c>
      <c r="GB299" s="341">
        <f t="shared" si="73"/>
        <v>4162851.0300000003</v>
      </c>
      <c r="GC299" s="341">
        <f t="shared" si="73"/>
        <v>5247085.92</v>
      </c>
      <c r="GE299" s="447">
        <f t="shared" ref="GE299:GE306" si="74">SUM(FR299:GD299)</f>
        <v>104249644.08</v>
      </c>
    </row>
    <row r="300" spans="1:187">
      <c r="D300" s="72" t="str">
        <f t="shared" si="64"/>
        <v>4161p</v>
      </c>
      <c r="E300" s="76" t="s">
        <v>194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70">
        <v>817754.84511759283</v>
      </c>
      <c r="CY300" s="273">
        <v>817754.84511759283</v>
      </c>
      <c r="CZ300" s="273">
        <v>817754.84511759283</v>
      </c>
      <c r="DA300" s="273">
        <v>817754.84511759283</v>
      </c>
      <c r="DB300" s="273">
        <v>817754.84511759283</v>
      </c>
      <c r="DC300" s="273">
        <v>817754.84511759283</v>
      </c>
      <c r="DD300" s="273">
        <v>817754.84511759283</v>
      </c>
      <c r="DE300" s="273">
        <v>817754.84511759283</v>
      </c>
      <c r="DF300" s="273">
        <v>817754.84511759283</v>
      </c>
      <c r="DG300" s="273">
        <v>817754.84511759283</v>
      </c>
      <c r="DH300" s="273">
        <v>817754.84511759283</v>
      </c>
      <c r="DI300" s="269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84"/>
      <c r="DW300" s="284"/>
      <c r="DX300" s="284"/>
      <c r="DY300" s="284"/>
      <c r="DZ300" s="284"/>
      <c r="EA300" s="284"/>
      <c r="EB300" s="284"/>
      <c r="EC300" s="284"/>
      <c r="ED300" s="284"/>
      <c r="EE300" s="284"/>
      <c r="EF300" s="284"/>
      <c r="EG300" s="284"/>
      <c r="EH300" s="284"/>
      <c r="EI300" s="284"/>
      <c r="EJ300" s="284"/>
      <c r="EK300" s="284"/>
      <c r="EL300" s="284"/>
      <c r="EM300" s="284"/>
      <c r="EN300" s="284"/>
      <c r="EO300" s="284"/>
      <c r="EP300" s="284"/>
      <c r="EQ300" s="284"/>
      <c r="ER300" s="284"/>
      <c r="ES300" s="284"/>
      <c r="FR300" s="263">
        <v>192605.77</v>
      </c>
      <c r="FS300" s="263">
        <v>329510.48</v>
      </c>
      <c r="FT300" s="263">
        <v>235058.12</v>
      </c>
      <c r="FU300" s="263">
        <v>5505894.8300000001</v>
      </c>
      <c r="FV300" s="263">
        <v>194211.62</v>
      </c>
      <c r="FW300" s="263">
        <v>257397.27</v>
      </c>
      <c r="FX300" s="263">
        <v>193595.09</v>
      </c>
      <c r="FY300" s="263">
        <v>309188.38</v>
      </c>
      <c r="FZ300" s="263">
        <v>206598.11</v>
      </c>
      <c r="GA300" s="263">
        <v>952816.15999999992</v>
      </c>
      <c r="GB300" s="263">
        <v>3398057.3000000003</v>
      </c>
      <c r="GC300" s="263">
        <v>203862.87</v>
      </c>
      <c r="GE300" s="448">
        <f t="shared" si="74"/>
        <v>11978796</v>
      </c>
    </row>
    <row r="301" spans="1:187">
      <c r="D301" s="72" t="str">
        <f t="shared" si="64"/>
        <v>4162p</v>
      </c>
      <c r="E301" s="76" t="s">
        <v>196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70">
        <v>5479358.6657157401</v>
      </c>
      <c r="CY301" s="273">
        <v>5479358.6657157401</v>
      </c>
      <c r="CZ301" s="273">
        <v>5479358.6657157401</v>
      </c>
      <c r="DA301" s="273">
        <v>5479358.6657157401</v>
      </c>
      <c r="DB301" s="273">
        <v>5479358.6657157401</v>
      </c>
      <c r="DC301" s="273">
        <v>5479358.6657157401</v>
      </c>
      <c r="DD301" s="273">
        <v>5479358.6657157401</v>
      </c>
      <c r="DE301" s="273">
        <v>5479358.6657157401</v>
      </c>
      <c r="DF301" s="273">
        <v>5479358.6657157401</v>
      </c>
      <c r="DG301" s="273">
        <v>5479358.6657157401</v>
      </c>
      <c r="DH301" s="273">
        <v>5479358.6657157401</v>
      </c>
      <c r="DI301" s="269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84"/>
      <c r="DW301" s="284"/>
      <c r="DX301" s="284"/>
      <c r="DY301" s="284"/>
      <c r="DZ301" s="284"/>
      <c r="EA301" s="284"/>
      <c r="EB301" s="284"/>
      <c r="EC301" s="284"/>
      <c r="ED301" s="284"/>
      <c r="EE301" s="284"/>
      <c r="EF301" s="284"/>
      <c r="EG301" s="284"/>
      <c r="EH301" s="284"/>
      <c r="EI301" s="284"/>
      <c r="EJ301" s="284"/>
      <c r="EK301" s="284"/>
      <c r="EL301" s="284"/>
      <c r="EM301" s="284"/>
      <c r="EN301" s="284"/>
      <c r="EO301" s="284"/>
      <c r="EP301" s="284"/>
      <c r="EQ301" s="284"/>
      <c r="ER301" s="284"/>
      <c r="ES301" s="284"/>
      <c r="FR301" s="263">
        <v>7143117.6399999997</v>
      </c>
      <c r="FS301" s="263">
        <v>599269.38</v>
      </c>
      <c r="FT301" s="263">
        <v>27964591.359999999</v>
      </c>
      <c r="FU301" s="263">
        <v>17743151.829999998</v>
      </c>
      <c r="FV301" s="263">
        <v>843323.92</v>
      </c>
      <c r="FW301" s="263">
        <v>5132495.2</v>
      </c>
      <c r="FX301" s="263">
        <v>7581091.1900000004</v>
      </c>
      <c r="FY301" s="263">
        <v>669421.48</v>
      </c>
      <c r="FZ301" s="263">
        <v>2176047.89</v>
      </c>
      <c r="GA301" s="263">
        <v>16610321.41</v>
      </c>
      <c r="GB301" s="263">
        <v>764793.73</v>
      </c>
      <c r="GC301" s="263">
        <v>5043223.05</v>
      </c>
      <c r="GE301" s="448">
        <f t="shared" si="74"/>
        <v>92270848.079999998</v>
      </c>
    </row>
    <row r="302" spans="1:187" s="9" customFormat="1">
      <c r="A302" s="118"/>
      <c r="B302" s="118"/>
      <c r="C302" s="118">
        <v>417</v>
      </c>
      <c r="D302" s="118" t="str">
        <f t="shared" si="64"/>
        <v>417p</v>
      </c>
      <c r="E302" s="119" t="s">
        <v>198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5">+SUM(CL303:CL305)</f>
        <v>656311.6166666667</v>
      </c>
      <c r="CM302" s="121">
        <f t="shared" si="75"/>
        <v>656311.6166666667</v>
      </c>
      <c r="CN302" s="121">
        <f t="shared" si="75"/>
        <v>656311.6166666667</v>
      </c>
      <c r="CO302" s="121">
        <f t="shared" si="75"/>
        <v>656311.6166666667</v>
      </c>
      <c r="CP302" s="121">
        <f t="shared" si="75"/>
        <v>656311.6166666667</v>
      </c>
      <c r="CQ302" s="121">
        <f t="shared" si="75"/>
        <v>656311.6166666667</v>
      </c>
      <c r="CR302" s="121">
        <f t="shared" si="75"/>
        <v>656311.6166666667</v>
      </c>
      <c r="CS302" s="121">
        <f t="shared" si="75"/>
        <v>656311.6166666667</v>
      </c>
      <c r="CT302" s="121">
        <f t="shared" si="75"/>
        <v>656311.6166666667</v>
      </c>
      <c r="CU302" s="121">
        <f t="shared" si="75"/>
        <v>656311.6166666667</v>
      </c>
      <c r="CV302" s="121">
        <f t="shared" si="75"/>
        <v>656311.6166666667</v>
      </c>
      <c r="CW302" s="122">
        <f t="shared" si="75"/>
        <v>656311.6166666667</v>
      </c>
      <c r="CX302" s="271">
        <f t="shared" si="75"/>
        <v>678983.51166666672</v>
      </c>
      <c r="CY302" s="274">
        <f t="shared" ref="CY302:DI302" si="76">+SUM(CY303:CY305)</f>
        <v>678983.51166666672</v>
      </c>
      <c r="CZ302" s="274">
        <f t="shared" si="76"/>
        <v>678983.51166666672</v>
      </c>
      <c r="DA302" s="274">
        <f t="shared" si="76"/>
        <v>678983.51166666672</v>
      </c>
      <c r="DB302" s="274">
        <f t="shared" si="76"/>
        <v>678983.51166666672</v>
      </c>
      <c r="DC302" s="274">
        <f t="shared" si="76"/>
        <v>678983.51166666672</v>
      </c>
      <c r="DD302" s="274">
        <f t="shared" si="76"/>
        <v>678983.51166666672</v>
      </c>
      <c r="DE302" s="274">
        <f t="shared" si="76"/>
        <v>678983.51166666672</v>
      </c>
      <c r="DF302" s="274">
        <f t="shared" si="76"/>
        <v>678983.51166666672</v>
      </c>
      <c r="DG302" s="274">
        <f t="shared" si="76"/>
        <v>678983.51166666672</v>
      </c>
      <c r="DH302" s="274">
        <f t="shared" si="76"/>
        <v>678983.51166666672</v>
      </c>
      <c r="DI302" s="272">
        <f t="shared" si="76"/>
        <v>678983.51166666672</v>
      </c>
      <c r="DJ302" s="120">
        <f>+SUM(DJ303:DJ305)</f>
        <v>693996.7074999999</v>
      </c>
      <c r="DK302" s="121">
        <f t="shared" ref="DK302:DU302" si="77">+SUM(DK303:DK305)</f>
        <v>693996.7074999999</v>
      </c>
      <c r="DL302" s="121">
        <f t="shared" si="77"/>
        <v>693996.7074999999</v>
      </c>
      <c r="DM302" s="121">
        <f t="shared" si="77"/>
        <v>693996.7074999999</v>
      </c>
      <c r="DN302" s="121">
        <f t="shared" si="77"/>
        <v>693996.7074999999</v>
      </c>
      <c r="DO302" s="121">
        <f t="shared" si="77"/>
        <v>693996.7074999999</v>
      </c>
      <c r="DP302" s="121">
        <f t="shared" si="77"/>
        <v>693996.7074999999</v>
      </c>
      <c r="DQ302" s="121">
        <f t="shared" si="77"/>
        <v>693996.7074999999</v>
      </c>
      <c r="DR302" s="121">
        <f t="shared" si="77"/>
        <v>693996.7074999999</v>
      </c>
      <c r="DS302" s="121">
        <f t="shared" si="77"/>
        <v>693996.7074999999</v>
      </c>
      <c r="DT302" s="121">
        <f t="shared" si="77"/>
        <v>693996.7074999999</v>
      </c>
      <c r="DU302" s="122">
        <f t="shared" si="77"/>
        <v>693996.7074999999</v>
      </c>
      <c r="DV302" s="285">
        <v>677038.21083333332</v>
      </c>
      <c r="DW302" s="285">
        <v>677038.21083333332</v>
      </c>
      <c r="DX302" s="285">
        <v>677038.21083333332</v>
      </c>
      <c r="DY302" s="285">
        <v>677038.21083333332</v>
      </c>
      <c r="DZ302" s="285">
        <v>677038.21083333332</v>
      </c>
      <c r="EA302" s="285">
        <v>677038.21083333332</v>
      </c>
      <c r="EB302" s="285">
        <v>677038.21083333332</v>
      </c>
      <c r="EC302" s="285">
        <v>677038.21083333332</v>
      </c>
      <c r="ED302" s="285">
        <v>677038.21083333332</v>
      </c>
      <c r="EE302" s="285">
        <v>677038.21083333332</v>
      </c>
      <c r="EF302" s="285">
        <v>677038.21083333332</v>
      </c>
      <c r="EG302" s="285">
        <v>677038.21083333332</v>
      </c>
      <c r="EH302" s="285">
        <v>776981.62666666659</v>
      </c>
      <c r="EI302" s="285">
        <v>776981.62666666659</v>
      </c>
      <c r="EJ302" s="285">
        <v>776981.62666666659</v>
      </c>
      <c r="EK302" s="285">
        <v>776981.62666666659</v>
      </c>
      <c r="EL302" s="285">
        <v>776981.62666666659</v>
      </c>
      <c r="EM302" s="285">
        <v>776981.62666666659</v>
      </c>
      <c r="EN302" s="285">
        <v>776981.62666666659</v>
      </c>
      <c r="EO302" s="285">
        <v>776981.62666666659</v>
      </c>
      <c r="EP302" s="285">
        <v>776981.62666666659</v>
      </c>
      <c r="EQ302" s="285">
        <v>776981.62666666659</v>
      </c>
      <c r="ER302" s="285">
        <v>776981.62666666659</v>
      </c>
      <c r="ES302" s="285">
        <v>776981.62666666659</v>
      </c>
      <c r="ET302" s="341">
        <v>800010.93333333347</v>
      </c>
      <c r="EU302" s="341">
        <v>800010.93333333347</v>
      </c>
      <c r="EV302" s="341">
        <v>800010.93333333347</v>
      </c>
      <c r="EW302" s="341">
        <v>800010.93333333347</v>
      </c>
      <c r="EX302" s="341">
        <v>800010.93333333347</v>
      </c>
      <c r="EY302" s="341">
        <v>800010.93333333347</v>
      </c>
      <c r="EZ302" s="341">
        <v>800010.93333333347</v>
      </c>
      <c r="FA302" s="341">
        <v>800010.93333333347</v>
      </c>
      <c r="FB302" s="341">
        <v>986109.29833333322</v>
      </c>
      <c r="FC302" s="341">
        <v>986109.29833333322</v>
      </c>
      <c r="FD302" s="341">
        <v>986109.29833333322</v>
      </c>
      <c r="FE302" s="341">
        <v>986109.29833333322</v>
      </c>
      <c r="FF302" s="341">
        <v>832820.39</v>
      </c>
      <c r="FG302" s="341">
        <v>780840.39</v>
      </c>
      <c r="FH302" s="341">
        <v>793807.47</v>
      </c>
      <c r="FI302" s="341">
        <v>776070.39</v>
      </c>
      <c r="FJ302" s="341">
        <v>793070.39</v>
      </c>
      <c r="FK302" s="341">
        <v>826070.39</v>
      </c>
      <c r="FL302" s="341">
        <v>846570.39</v>
      </c>
      <c r="FM302" s="341">
        <v>846570.39</v>
      </c>
      <c r="FN302" s="341">
        <v>826570.39</v>
      </c>
      <c r="FO302" s="341">
        <v>826570.39</v>
      </c>
      <c r="FP302" s="341">
        <v>826570.39</v>
      </c>
      <c r="FQ302" s="341">
        <v>845570.39</v>
      </c>
      <c r="FR302" s="341">
        <f>+FR303+FR304+FR305</f>
        <v>945137.55</v>
      </c>
      <c r="FS302" s="341">
        <f t="shared" ref="FS302:GC302" si="78">+FS303+FS304+FS305</f>
        <v>912063.00000000012</v>
      </c>
      <c r="FT302" s="341">
        <f t="shared" si="78"/>
        <v>901321.29</v>
      </c>
      <c r="FU302" s="341">
        <f t="shared" si="78"/>
        <v>900771.29</v>
      </c>
      <c r="FV302" s="341">
        <f t="shared" si="78"/>
        <v>900771.29</v>
      </c>
      <c r="FW302" s="341">
        <f t="shared" si="78"/>
        <v>900771.31</v>
      </c>
      <c r="FX302" s="341">
        <f t="shared" si="78"/>
        <v>905771.31000000017</v>
      </c>
      <c r="FY302" s="341">
        <f t="shared" si="78"/>
        <v>898771.30000000016</v>
      </c>
      <c r="FZ302" s="341">
        <f t="shared" si="78"/>
        <v>898756.30000000016</v>
      </c>
      <c r="GA302" s="341">
        <f t="shared" si="78"/>
        <v>895696.31000000017</v>
      </c>
      <c r="GB302" s="341">
        <f t="shared" si="78"/>
        <v>885862.9800000001</v>
      </c>
      <c r="GC302" s="341">
        <f t="shared" si="78"/>
        <v>885862.83</v>
      </c>
      <c r="GE302" s="447">
        <f t="shared" si="74"/>
        <v>10831556.760000002</v>
      </c>
    </row>
    <row r="303" spans="1:187">
      <c r="D303" s="72" t="str">
        <f t="shared" si="64"/>
        <v>4171p</v>
      </c>
      <c r="E303" s="76" t="s">
        <v>200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70">
        <v>626458.00631098787</v>
      </c>
      <c r="CY303" s="273">
        <v>626458.00631098787</v>
      </c>
      <c r="CZ303" s="273">
        <v>626458.00631098787</v>
      </c>
      <c r="DA303" s="273">
        <v>626458.00631098787</v>
      </c>
      <c r="DB303" s="273">
        <v>626458.00631098787</v>
      </c>
      <c r="DC303" s="273">
        <v>626458.00631098787</v>
      </c>
      <c r="DD303" s="273">
        <v>626458.00631098787</v>
      </c>
      <c r="DE303" s="273">
        <v>626458.00631098787</v>
      </c>
      <c r="DF303" s="273">
        <v>626458.00631098787</v>
      </c>
      <c r="DG303" s="273">
        <v>626458.00631098787</v>
      </c>
      <c r="DH303" s="273">
        <v>626458.00631098787</v>
      </c>
      <c r="DI303" s="269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84"/>
      <c r="DW303" s="284"/>
      <c r="DX303" s="284"/>
      <c r="DY303" s="284"/>
      <c r="DZ303" s="284"/>
      <c r="EA303" s="284"/>
      <c r="EB303" s="284"/>
      <c r="EC303" s="284"/>
      <c r="ED303" s="284"/>
      <c r="EE303" s="284"/>
      <c r="EF303" s="284"/>
      <c r="EG303" s="284"/>
      <c r="EH303" s="284"/>
      <c r="EI303" s="282"/>
      <c r="EJ303" s="282"/>
      <c r="EK303" s="282"/>
      <c r="EL303" s="282"/>
      <c r="EM303" s="282"/>
      <c r="EN303" s="282"/>
      <c r="EO303" s="282"/>
      <c r="EP303" s="282"/>
      <c r="EQ303" s="282"/>
      <c r="ER303" s="282"/>
      <c r="ES303" s="282"/>
      <c r="FR303" s="263">
        <v>926150.55</v>
      </c>
      <c r="FS303" s="263">
        <v>888075.97000000009</v>
      </c>
      <c r="FT303" s="263">
        <v>882334.29</v>
      </c>
      <c r="FU303" s="263">
        <v>881784.29</v>
      </c>
      <c r="FV303" s="263">
        <v>881784.29</v>
      </c>
      <c r="FW303" s="263">
        <v>881784.29</v>
      </c>
      <c r="FX303" s="263">
        <v>882950.96000000008</v>
      </c>
      <c r="FY303" s="263">
        <v>880950.96000000008</v>
      </c>
      <c r="FZ303" s="263">
        <v>880935.96000000008</v>
      </c>
      <c r="GA303" s="263">
        <v>877875.97000000009</v>
      </c>
      <c r="GB303" s="263">
        <v>868042.64</v>
      </c>
      <c r="GC303" s="263">
        <v>868042.59</v>
      </c>
      <c r="GE303" s="448">
        <f t="shared" si="74"/>
        <v>10600712.760000002</v>
      </c>
    </row>
    <row r="304" spans="1:187">
      <c r="D304" s="72" t="str">
        <f t="shared" si="64"/>
        <v>4172p</v>
      </c>
      <c r="E304" s="76" t="s">
        <v>202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70">
        <v>51229.481959962628</v>
      </c>
      <c r="CY304" s="273">
        <v>51229.481959962628</v>
      </c>
      <c r="CZ304" s="273">
        <v>51229.481959962628</v>
      </c>
      <c r="DA304" s="273">
        <v>51229.481959962628</v>
      </c>
      <c r="DB304" s="273">
        <v>51229.481959962628</v>
      </c>
      <c r="DC304" s="273">
        <v>51229.481959962628</v>
      </c>
      <c r="DD304" s="273">
        <v>51229.481959962628</v>
      </c>
      <c r="DE304" s="273">
        <v>51229.481959962628</v>
      </c>
      <c r="DF304" s="273">
        <v>51229.481959962628</v>
      </c>
      <c r="DG304" s="273">
        <v>51229.481959962628</v>
      </c>
      <c r="DH304" s="273">
        <v>51229.481959962628</v>
      </c>
      <c r="DI304" s="269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84"/>
      <c r="DW304" s="284"/>
      <c r="DX304" s="284"/>
      <c r="DY304" s="284"/>
      <c r="DZ304" s="284"/>
      <c r="EA304" s="284"/>
      <c r="EB304" s="284"/>
      <c r="EC304" s="284"/>
      <c r="ED304" s="284"/>
      <c r="EE304" s="284"/>
      <c r="EF304" s="284"/>
      <c r="EG304" s="284"/>
      <c r="EH304" s="284"/>
      <c r="EI304" s="282"/>
      <c r="EJ304" s="282"/>
      <c r="EK304" s="282"/>
      <c r="EL304" s="282"/>
      <c r="EM304" s="282"/>
      <c r="EN304" s="282"/>
      <c r="EO304" s="282"/>
      <c r="EP304" s="282"/>
      <c r="EQ304" s="282"/>
      <c r="ER304" s="282"/>
      <c r="ES304" s="282"/>
      <c r="FR304" s="263">
        <v>17030.330000000002</v>
      </c>
      <c r="FS304" s="263">
        <v>22030.36</v>
      </c>
      <c r="FT304" s="263">
        <v>17030.330000000002</v>
      </c>
      <c r="FU304" s="263">
        <v>17030.330000000002</v>
      </c>
      <c r="FV304" s="263">
        <v>17030.330000000002</v>
      </c>
      <c r="FW304" s="263">
        <v>17030.349999999999</v>
      </c>
      <c r="FX304" s="263">
        <v>20863.68</v>
      </c>
      <c r="FY304" s="263">
        <v>15863.67</v>
      </c>
      <c r="FZ304" s="263">
        <v>15863.67</v>
      </c>
      <c r="GA304" s="263">
        <v>15863.67</v>
      </c>
      <c r="GB304" s="263">
        <v>15863.67</v>
      </c>
      <c r="GC304" s="263">
        <v>15863.609999999999</v>
      </c>
      <c r="GE304" s="448">
        <f t="shared" si="74"/>
        <v>207364.00000000003</v>
      </c>
    </row>
    <row r="305" spans="1:187">
      <c r="D305" s="72" t="str">
        <f t="shared" si="64"/>
        <v>4173p</v>
      </c>
      <c r="E305" s="76" t="s">
        <v>204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70">
        <v>1296.0233957162704</v>
      </c>
      <c r="CY305" s="273">
        <v>1296.0233957162704</v>
      </c>
      <c r="CZ305" s="273">
        <v>1296.0233957162704</v>
      </c>
      <c r="DA305" s="273">
        <v>1296.0233957162704</v>
      </c>
      <c r="DB305" s="273">
        <v>1296.0233957162704</v>
      </c>
      <c r="DC305" s="273">
        <v>1296.0233957162704</v>
      </c>
      <c r="DD305" s="273">
        <v>1296.0233957162704</v>
      </c>
      <c r="DE305" s="273">
        <v>1296.0233957162704</v>
      </c>
      <c r="DF305" s="273">
        <v>1296.0233957162704</v>
      </c>
      <c r="DG305" s="273">
        <v>1296.0233957162704</v>
      </c>
      <c r="DH305" s="273">
        <v>1296.0233957162704</v>
      </c>
      <c r="DI305" s="269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84"/>
      <c r="DW305" s="284"/>
      <c r="DX305" s="284"/>
      <c r="DY305" s="284"/>
      <c r="DZ305" s="284"/>
      <c r="EA305" s="284"/>
      <c r="EB305" s="284"/>
      <c r="EC305" s="284"/>
      <c r="ED305" s="284"/>
      <c r="EE305" s="284"/>
      <c r="EF305" s="284"/>
      <c r="EG305" s="284"/>
      <c r="EH305" s="284"/>
      <c r="EI305" s="282"/>
      <c r="EJ305" s="282"/>
      <c r="EK305" s="282"/>
      <c r="EL305" s="282"/>
      <c r="EM305" s="282"/>
      <c r="EN305" s="282"/>
      <c r="EO305" s="282"/>
      <c r="EP305" s="282"/>
      <c r="EQ305" s="282"/>
      <c r="ER305" s="282"/>
      <c r="ES305" s="282"/>
      <c r="FR305" s="263">
        <v>1956.67</v>
      </c>
      <c r="FS305" s="263">
        <v>1956.67</v>
      </c>
      <c r="FT305" s="263">
        <v>1956.67</v>
      </c>
      <c r="FU305" s="263">
        <v>1956.67</v>
      </c>
      <c r="FV305" s="263">
        <v>1956.67</v>
      </c>
      <c r="FW305" s="263">
        <v>1956.67</v>
      </c>
      <c r="FX305" s="263">
        <v>1956.67</v>
      </c>
      <c r="FY305" s="263">
        <v>1956.67</v>
      </c>
      <c r="FZ305" s="263">
        <v>1956.67</v>
      </c>
      <c r="GA305" s="263">
        <v>1956.67</v>
      </c>
      <c r="GB305" s="263">
        <v>1956.67</v>
      </c>
      <c r="GC305" s="263">
        <v>1956.63</v>
      </c>
      <c r="GE305" s="448">
        <f t="shared" si="74"/>
        <v>23479.999999999996</v>
      </c>
    </row>
    <row r="306" spans="1:187" s="9" customFormat="1">
      <c r="A306" s="118"/>
      <c r="B306" s="118"/>
      <c r="C306" s="118">
        <v>418</v>
      </c>
      <c r="D306" s="118" t="str">
        <f t="shared" si="64"/>
        <v>418p</v>
      </c>
      <c r="E306" s="119" t="s">
        <v>206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9">+SUM(CL307:CL309)</f>
        <v>1185833.3333333333</v>
      </c>
      <c r="CM306" s="121">
        <f t="shared" si="79"/>
        <v>1185833.3333333333</v>
      </c>
      <c r="CN306" s="121">
        <f t="shared" si="79"/>
        <v>1185833.3333333333</v>
      </c>
      <c r="CO306" s="121">
        <f t="shared" si="79"/>
        <v>1185833.3333333333</v>
      </c>
      <c r="CP306" s="121">
        <f t="shared" si="79"/>
        <v>1185833.3333333333</v>
      </c>
      <c r="CQ306" s="121">
        <f t="shared" si="79"/>
        <v>1185833.3333333333</v>
      </c>
      <c r="CR306" s="121">
        <f t="shared" si="79"/>
        <v>1185833.3333333333</v>
      </c>
      <c r="CS306" s="121">
        <f t="shared" si="79"/>
        <v>1185833.3333333333</v>
      </c>
      <c r="CT306" s="121">
        <f t="shared" si="79"/>
        <v>1185833.3333333333</v>
      </c>
      <c r="CU306" s="121">
        <f t="shared" si="79"/>
        <v>1185833.3333333333</v>
      </c>
      <c r="CV306" s="121">
        <f t="shared" si="79"/>
        <v>1185833.3333333333</v>
      </c>
      <c r="CW306" s="122">
        <f t="shared" si="79"/>
        <v>1185833.3333333333</v>
      </c>
      <c r="CX306" s="271">
        <f t="shared" si="79"/>
        <v>1572883.3333333333</v>
      </c>
      <c r="CY306" s="274">
        <f t="shared" ref="CY306:DI306" si="80">+SUM(CY307:CY309)</f>
        <v>1572883.3333333333</v>
      </c>
      <c r="CZ306" s="274">
        <f t="shared" si="80"/>
        <v>1572883.3333333333</v>
      </c>
      <c r="DA306" s="274">
        <f t="shared" si="80"/>
        <v>1572883.3333333333</v>
      </c>
      <c r="DB306" s="274">
        <f t="shared" si="80"/>
        <v>1572883.3333333333</v>
      </c>
      <c r="DC306" s="274">
        <f t="shared" si="80"/>
        <v>1572883.3333333333</v>
      </c>
      <c r="DD306" s="274">
        <f t="shared" si="80"/>
        <v>1572883.3333333333</v>
      </c>
      <c r="DE306" s="274">
        <f t="shared" si="80"/>
        <v>1572883.3333333333</v>
      </c>
      <c r="DF306" s="274">
        <f t="shared" si="80"/>
        <v>1572883.3333333333</v>
      </c>
      <c r="DG306" s="274">
        <f t="shared" si="80"/>
        <v>1572883.3333333333</v>
      </c>
      <c r="DH306" s="274">
        <f t="shared" si="80"/>
        <v>1572883.3333333333</v>
      </c>
      <c r="DI306" s="272">
        <f t="shared" si="80"/>
        <v>1572883.3333333333</v>
      </c>
      <c r="DJ306" s="120">
        <f>+SUM(DJ307:DJ309)</f>
        <v>1770966.6666666667</v>
      </c>
      <c r="DK306" s="121">
        <f t="shared" ref="DK306:DU306" si="81">+SUM(DK307:DK309)</f>
        <v>1770966.6666666667</v>
      </c>
      <c r="DL306" s="121">
        <f t="shared" si="81"/>
        <v>1770966.6666666667</v>
      </c>
      <c r="DM306" s="121">
        <f t="shared" si="81"/>
        <v>1770966.6666666667</v>
      </c>
      <c r="DN306" s="121">
        <f t="shared" si="81"/>
        <v>1770966.6666666667</v>
      </c>
      <c r="DO306" s="121">
        <f t="shared" si="81"/>
        <v>1770966.6666666667</v>
      </c>
      <c r="DP306" s="121">
        <f t="shared" si="81"/>
        <v>1770966.6666666667</v>
      </c>
      <c r="DQ306" s="121">
        <f t="shared" si="81"/>
        <v>1770966.6666666667</v>
      </c>
      <c r="DR306" s="121">
        <f t="shared" si="81"/>
        <v>1770966.6666666667</v>
      </c>
      <c r="DS306" s="121">
        <f t="shared" si="81"/>
        <v>1770966.6666666667</v>
      </c>
      <c r="DT306" s="121">
        <f t="shared" si="81"/>
        <v>1770966.6666666667</v>
      </c>
      <c r="DU306" s="122">
        <f t="shared" si="81"/>
        <v>1770966.6666666667</v>
      </c>
      <c r="DV306" s="285">
        <v>1707816.6666666667</v>
      </c>
      <c r="DW306" s="285">
        <v>1707816.6666666667</v>
      </c>
      <c r="DX306" s="285">
        <v>1707816.6666666667</v>
      </c>
      <c r="DY306" s="285">
        <v>1707816.6666666667</v>
      </c>
      <c r="DZ306" s="285">
        <v>1707816.6666666667</v>
      </c>
      <c r="EA306" s="285">
        <v>1707816.6666666667</v>
      </c>
      <c r="EB306" s="285">
        <v>1707816.6666666667</v>
      </c>
      <c r="EC306" s="285">
        <v>1707816.6666666667</v>
      </c>
      <c r="ED306" s="285">
        <v>1707816.6666666667</v>
      </c>
      <c r="EE306" s="285">
        <v>1707816.6666666667</v>
      </c>
      <c r="EF306" s="285">
        <v>1707816.6666666667</v>
      </c>
      <c r="EG306" s="285">
        <v>1707816.6666666667</v>
      </c>
      <c r="EH306" s="285">
        <v>1661453.33</v>
      </c>
      <c r="EI306" s="285">
        <v>1661453.33</v>
      </c>
      <c r="EJ306" s="285">
        <v>1661453.33</v>
      </c>
      <c r="EK306" s="285">
        <v>1661453.33</v>
      </c>
      <c r="EL306" s="285">
        <v>1661453.33</v>
      </c>
      <c r="EM306" s="285">
        <v>1661453.33</v>
      </c>
      <c r="EN306" s="285">
        <v>2492180</v>
      </c>
      <c r="EO306" s="285">
        <v>2492180</v>
      </c>
      <c r="EP306" s="285">
        <v>2492180</v>
      </c>
      <c r="EQ306" s="285">
        <v>2492180</v>
      </c>
      <c r="ER306" s="285">
        <v>2492180</v>
      </c>
      <c r="ES306" s="285">
        <v>2492180</v>
      </c>
      <c r="ET306" s="341">
        <v>2250983.3333333335</v>
      </c>
      <c r="EU306" s="341">
        <v>2250983.3333333335</v>
      </c>
      <c r="EV306" s="341">
        <v>2250983.3333333335</v>
      </c>
      <c r="EW306" s="341">
        <v>2250983.3333333335</v>
      </c>
      <c r="EX306" s="341">
        <v>2250983.3333333335</v>
      </c>
      <c r="EY306" s="341">
        <v>2250983.3333333335</v>
      </c>
      <c r="EZ306" s="341">
        <v>2250983.3333333335</v>
      </c>
      <c r="FA306" s="341">
        <v>2250983.3333333335</v>
      </c>
      <c r="FB306" s="341">
        <v>2180983.3333333344</v>
      </c>
      <c r="FC306" s="341">
        <v>2180983.3333333344</v>
      </c>
      <c r="FD306" s="341">
        <v>2180983.3333333344</v>
      </c>
      <c r="FE306" s="341">
        <v>2180983.3333333344</v>
      </c>
      <c r="FF306" s="341">
        <v>2149037.4966666666</v>
      </c>
      <c r="FG306" s="341">
        <v>2320829.9566666665</v>
      </c>
      <c r="FH306" s="341">
        <v>4834564.4966666671</v>
      </c>
      <c r="FI306" s="341">
        <v>2443787.4966666666</v>
      </c>
      <c r="FJ306" s="341">
        <v>2190037.4966666666</v>
      </c>
      <c r="FK306" s="341">
        <v>1990037.4966666666</v>
      </c>
      <c r="FL306" s="341">
        <v>1956704.1566666667</v>
      </c>
      <c r="FM306" s="341">
        <v>2253357.6966666663</v>
      </c>
      <c r="FN306" s="341">
        <v>4447481.1566666672</v>
      </c>
      <c r="FO306" s="341">
        <v>2156704.1566666663</v>
      </c>
      <c r="FP306" s="341">
        <v>2056704.1966666668</v>
      </c>
      <c r="FQ306" s="341">
        <v>2015354.1966666668</v>
      </c>
      <c r="FR306" s="341">
        <f>+FR307+FR308+FR309</f>
        <v>3622778.29</v>
      </c>
      <c r="FS306" s="341">
        <f t="shared" ref="FS306:GC306" si="82">+FS307+FS308+FS309</f>
        <v>3639444.95</v>
      </c>
      <c r="FT306" s="341">
        <f t="shared" si="82"/>
        <v>3925861.62</v>
      </c>
      <c r="FU306" s="341">
        <f t="shared" si="82"/>
        <v>3925861.62</v>
      </c>
      <c r="FV306" s="341">
        <f t="shared" si="82"/>
        <v>3672111.62</v>
      </c>
      <c r="FW306" s="341">
        <f t="shared" si="82"/>
        <v>3472111.62</v>
      </c>
      <c r="FX306" s="341">
        <f t="shared" si="82"/>
        <v>3355444.96</v>
      </c>
      <c r="FY306" s="341">
        <f t="shared" si="82"/>
        <v>3355444.96</v>
      </c>
      <c r="FZ306" s="341">
        <f t="shared" si="82"/>
        <v>3455444.97</v>
      </c>
      <c r="GA306" s="341">
        <f t="shared" si="82"/>
        <v>3555444.97</v>
      </c>
      <c r="GB306" s="341">
        <f t="shared" si="82"/>
        <v>3455444.97</v>
      </c>
      <c r="GC306" s="341">
        <f t="shared" si="82"/>
        <v>3307944.98</v>
      </c>
      <c r="GE306" s="447">
        <f t="shared" si="74"/>
        <v>42743339.530000001</v>
      </c>
    </row>
    <row r="307" spans="1:187" ht="30">
      <c r="D307" s="72" t="str">
        <f t="shared" si="64"/>
        <v>4181p</v>
      </c>
      <c r="E307" s="76" t="s">
        <v>208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70">
        <v>1572883.3333333333</v>
      </c>
      <c r="CY307" s="273">
        <v>1572883.3333333333</v>
      </c>
      <c r="CZ307" s="273">
        <v>1572883.3333333333</v>
      </c>
      <c r="DA307" s="273">
        <v>1572883.3333333333</v>
      </c>
      <c r="DB307" s="273">
        <v>1572883.3333333333</v>
      </c>
      <c r="DC307" s="273">
        <v>1572883.3333333333</v>
      </c>
      <c r="DD307" s="273">
        <v>1572883.3333333333</v>
      </c>
      <c r="DE307" s="273">
        <v>1572883.3333333333</v>
      </c>
      <c r="DF307" s="273">
        <v>1572883.3333333333</v>
      </c>
      <c r="DG307" s="273">
        <v>1572883.3333333333</v>
      </c>
      <c r="DH307" s="273">
        <v>1572883.3333333333</v>
      </c>
      <c r="DI307" s="269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84"/>
      <c r="DW307" s="284"/>
      <c r="DX307" s="284"/>
      <c r="DY307" s="284"/>
      <c r="DZ307" s="284"/>
      <c r="EA307" s="284"/>
      <c r="EB307" s="284"/>
      <c r="EC307" s="284"/>
      <c r="ED307" s="284"/>
      <c r="EE307" s="284"/>
      <c r="EF307" s="284"/>
      <c r="EG307" s="284"/>
      <c r="EH307" s="284"/>
      <c r="EI307" s="282"/>
      <c r="EJ307" s="282"/>
      <c r="EK307" s="282"/>
      <c r="EL307" s="282"/>
      <c r="EM307" s="282"/>
      <c r="EN307" s="282"/>
      <c r="EO307" s="282"/>
      <c r="EP307" s="282"/>
      <c r="EQ307" s="282"/>
      <c r="ER307" s="282"/>
      <c r="ES307" s="282"/>
      <c r="FR307" s="263">
        <v>3622778.29</v>
      </c>
      <c r="FS307" s="263">
        <v>3639444.95</v>
      </c>
      <c r="FT307" s="263">
        <v>3925861.62</v>
      </c>
      <c r="FU307" s="263">
        <v>3925861.62</v>
      </c>
      <c r="FV307" s="263">
        <v>3672111.62</v>
      </c>
      <c r="FW307" s="263">
        <v>3472111.62</v>
      </c>
      <c r="FX307" s="263">
        <v>3355444.96</v>
      </c>
      <c r="FY307" s="263">
        <v>3355444.96</v>
      </c>
      <c r="FZ307" s="263">
        <v>3455444.97</v>
      </c>
      <c r="GA307" s="263">
        <v>3555444.97</v>
      </c>
      <c r="GB307" s="263">
        <v>3455444.97</v>
      </c>
      <c r="GC307" s="263">
        <v>3307944.98</v>
      </c>
      <c r="GE307" s="448">
        <f>SUM(FQ307:GD307)</f>
        <v>42743339.530000001</v>
      </c>
    </row>
    <row r="308" spans="1:187">
      <c r="D308" s="72" t="str">
        <f t="shared" si="64"/>
        <v>4182p</v>
      </c>
      <c r="E308" s="76" t="s">
        <v>210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70">
        <v>0</v>
      </c>
      <c r="CY308" s="273">
        <v>0</v>
      </c>
      <c r="CZ308" s="273">
        <v>0</v>
      </c>
      <c r="DA308" s="273">
        <v>0</v>
      </c>
      <c r="DB308" s="273">
        <v>0</v>
      </c>
      <c r="DC308" s="273">
        <v>0</v>
      </c>
      <c r="DD308" s="273">
        <v>0</v>
      </c>
      <c r="DE308" s="273">
        <v>0</v>
      </c>
      <c r="DF308" s="273">
        <v>0</v>
      </c>
      <c r="DG308" s="273">
        <v>0</v>
      </c>
      <c r="DH308" s="273">
        <v>0</v>
      </c>
      <c r="DI308" s="269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84"/>
      <c r="DW308" s="284"/>
      <c r="DX308" s="284"/>
      <c r="DY308" s="284"/>
      <c r="DZ308" s="284"/>
      <c r="EA308" s="284"/>
      <c r="EB308" s="284"/>
      <c r="EC308" s="284"/>
      <c r="ED308" s="284"/>
      <c r="EE308" s="284"/>
      <c r="EF308" s="284"/>
      <c r="EG308" s="284"/>
      <c r="EH308" s="284"/>
      <c r="EI308" s="282"/>
      <c r="EJ308" s="282"/>
      <c r="EK308" s="282"/>
      <c r="EL308" s="282"/>
      <c r="EM308" s="282"/>
      <c r="EN308" s="282"/>
      <c r="EO308" s="282"/>
      <c r="EP308" s="282"/>
      <c r="EQ308" s="282"/>
      <c r="ER308" s="282"/>
      <c r="ES308" s="282"/>
      <c r="FR308" s="263"/>
      <c r="FS308" s="263"/>
      <c r="FT308" s="263"/>
      <c r="FU308" s="263"/>
      <c r="FV308" s="263"/>
      <c r="FW308" s="263"/>
      <c r="FX308" s="263"/>
      <c r="FY308" s="263"/>
      <c r="FZ308" s="263"/>
      <c r="GA308" s="263"/>
      <c r="GB308" s="263"/>
      <c r="GC308" s="263"/>
      <c r="GE308" s="448">
        <f t="shared" ref="GE308:GE309" si="83">SUM(FQ308:GD308)</f>
        <v>0</v>
      </c>
    </row>
    <row r="309" spans="1:187">
      <c r="D309" s="72" t="str">
        <f t="shared" si="64"/>
        <v>4183p</v>
      </c>
      <c r="E309" s="76" t="s">
        <v>212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70">
        <v>0</v>
      </c>
      <c r="CY309" s="273">
        <v>0</v>
      </c>
      <c r="CZ309" s="273">
        <v>0</v>
      </c>
      <c r="DA309" s="273">
        <v>0</v>
      </c>
      <c r="DB309" s="273">
        <v>0</v>
      </c>
      <c r="DC309" s="273">
        <v>0</v>
      </c>
      <c r="DD309" s="273">
        <v>0</v>
      </c>
      <c r="DE309" s="273">
        <v>0</v>
      </c>
      <c r="DF309" s="273">
        <v>0</v>
      </c>
      <c r="DG309" s="273">
        <v>0</v>
      </c>
      <c r="DH309" s="273">
        <v>0</v>
      </c>
      <c r="DI309" s="269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84"/>
      <c r="DW309" s="284"/>
      <c r="DX309" s="284"/>
      <c r="DY309" s="284"/>
      <c r="DZ309" s="284"/>
      <c r="EA309" s="284"/>
      <c r="EB309" s="284"/>
      <c r="EC309" s="284"/>
      <c r="ED309" s="284"/>
      <c r="EE309" s="284"/>
      <c r="EF309" s="284"/>
      <c r="EG309" s="284"/>
      <c r="EH309" s="284"/>
      <c r="EI309" s="282"/>
      <c r="EJ309" s="282"/>
      <c r="EK309" s="282"/>
      <c r="EL309" s="282"/>
      <c r="EM309" s="282"/>
      <c r="EN309" s="282"/>
      <c r="EO309" s="282"/>
      <c r="EP309" s="282"/>
      <c r="EQ309" s="282"/>
      <c r="ER309" s="282"/>
      <c r="ES309" s="282"/>
      <c r="FR309" s="263"/>
      <c r="FS309" s="263"/>
      <c r="FT309" s="263"/>
      <c r="FU309" s="263"/>
      <c r="FV309" s="263"/>
      <c r="FW309" s="263"/>
      <c r="FX309" s="263"/>
      <c r="FY309" s="263"/>
      <c r="FZ309" s="263"/>
      <c r="GA309" s="263"/>
      <c r="GB309" s="263"/>
      <c r="GC309" s="263"/>
      <c r="GE309" s="448">
        <f t="shared" si="83"/>
        <v>0</v>
      </c>
    </row>
    <row r="310" spans="1:187" s="9" customFormat="1">
      <c r="A310" s="118"/>
      <c r="B310" s="118"/>
      <c r="C310" s="118">
        <v>419</v>
      </c>
      <c r="D310" s="118" t="str">
        <f t="shared" si="64"/>
        <v>419p</v>
      </c>
      <c r="E310" s="119" t="s">
        <v>214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4">+SUM(CL311:CL319)</f>
        <v>2119159.9008333334</v>
      </c>
      <c r="CM310" s="121">
        <f t="shared" si="84"/>
        <v>2119159.9008333334</v>
      </c>
      <c r="CN310" s="121">
        <f t="shared" si="84"/>
        <v>2119159.9008333334</v>
      </c>
      <c r="CO310" s="121">
        <f t="shared" si="84"/>
        <v>2119159.9008333334</v>
      </c>
      <c r="CP310" s="121">
        <f t="shared" si="84"/>
        <v>2119159.9008333334</v>
      </c>
      <c r="CQ310" s="121">
        <f t="shared" si="84"/>
        <v>2119159.9008333334</v>
      </c>
      <c r="CR310" s="121">
        <f t="shared" si="84"/>
        <v>2119159.9008333334</v>
      </c>
      <c r="CS310" s="121">
        <f t="shared" si="84"/>
        <v>2119159.9008333334</v>
      </c>
      <c r="CT310" s="121">
        <f t="shared" si="84"/>
        <v>2119159.9008333334</v>
      </c>
      <c r="CU310" s="121">
        <f t="shared" si="84"/>
        <v>2119159.9008333334</v>
      </c>
      <c r="CV310" s="121">
        <f t="shared" si="84"/>
        <v>2119159.9008333334</v>
      </c>
      <c r="CW310" s="122">
        <f t="shared" si="84"/>
        <v>2119159.9008333334</v>
      </c>
      <c r="CX310" s="271">
        <f t="shared" si="84"/>
        <v>2186482.9354613866</v>
      </c>
      <c r="CY310" s="274">
        <f t="shared" ref="CY310:DI310" si="85">+SUM(CY311:CY319)</f>
        <v>2186482.9354613866</v>
      </c>
      <c r="CZ310" s="274">
        <f t="shared" si="85"/>
        <v>2186482.9354613866</v>
      </c>
      <c r="DA310" s="274">
        <f t="shared" si="85"/>
        <v>2186482.9354613866</v>
      </c>
      <c r="DB310" s="274">
        <f t="shared" si="85"/>
        <v>2186482.9354613866</v>
      </c>
      <c r="DC310" s="274">
        <f t="shared" si="85"/>
        <v>2186482.9354613866</v>
      </c>
      <c r="DD310" s="274">
        <f t="shared" si="85"/>
        <v>2186482.9354613866</v>
      </c>
      <c r="DE310" s="274">
        <f t="shared" si="85"/>
        <v>2186482.9354613866</v>
      </c>
      <c r="DF310" s="274">
        <f t="shared" si="85"/>
        <v>2186482.9354613866</v>
      </c>
      <c r="DG310" s="274">
        <f t="shared" si="85"/>
        <v>2186482.9354613866</v>
      </c>
      <c r="DH310" s="274">
        <f t="shared" si="85"/>
        <v>2186482.9354613866</v>
      </c>
      <c r="DI310" s="272">
        <f t="shared" si="85"/>
        <v>2186482.9354613866</v>
      </c>
      <c r="DJ310" s="120">
        <f>+SUM(DJ311:DJ319)</f>
        <v>2491662.8099999996</v>
      </c>
      <c r="DK310" s="121">
        <f t="shared" ref="DK310:DU310" si="86">+SUM(DK311:DK319)</f>
        <v>2491662.8099999996</v>
      </c>
      <c r="DL310" s="121">
        <f t="shared" si="86"/>
        <v>2491662.8099999996</v>
      </c>
      <c r="DM310" s="121">
        <f t="shared" si="86"/>
        <v>2491662.8099999996</v>
      </c>
      <c r="DN310" s="121">
        <f t="shared" si="86"/>
        <v>2491662.8099999996</v>
      </c>
      <c r="DO310" s="121">
        <f t="shared" si="86"/>
        <v>2491662.8099999996</v>
      </c>
      <c r="DP310" s="121">
        <f t="shared" si="86"/>
        <v>2491662.8099999996</v>
      </c>
      <c r="DQ310" s="121">
        <f t="shared" si="86"/>
        <v>2491662.8099999996</v>
      </c>
      <c r="DR310" s="121">
        <f t="shared" si="86"/>
        <v>2491662.8099999996</v>
      </c>
      <c r="DS310" s="121">
        <f t="shared" si="86"/>
        <v>2491662.8099999996</v>
      </c>
      <c r="DT310" s="121">
        <f t="shared" si="86"/>
        <v>2491662.8099999996</v>
      </c>
      <c r="DU310" s="122">
        <f t="shared" si="86"/>
        <v>2491662.8099999996</v>
      </c>
      <c r="DV310" s="285">
        <v>2775123.1733333333</v>
      </c>
      <c r="DW310" s="285">
        <v>2775123.1733333333</v>
      </c>
      <c r="DX310" s="285">
        <v>2775123.1733333333</v>
      </c>
      <c r="DY310" s="285">
        <v>2775123.1733333333</v>
      </c>
      <c r="DZ310" s="285">
        <v>2775123.1733333333</v>
      </c>
      <c r="EA310" s="285">
        <v>2775123.1733333333</v>
      </c>
      <c r="EB310" s="285">
        <v>2775123.1733333333</v>
      </c>
      <c r="EC310" s="285">
        <v>2775123.1733333333</v>
      </c>
      <c r="ED310" s="285">
        <v>2775123.1733333333</v>
      </c>
      <c r="EE310" s="285">
        <v>2775123.1733333333</v>
      </c>
      <c r="EF310" s="285">
        <v>2775123.1733333333</v>
      </c>
      <c r="EG310" s="285">
        <v>2775123.1733333333</v>
      </c>
      <c r="EH310" s="285">
        <v>2197329.84</v>
      </c>
      <c r="EI310" s="285">
        <v>2197329.84</v>
      </c>
      <c r="EJ310" s="285">
        <v>2197329.84</v>
      </c>
      <c r="EK310" s="285">
        <v>2197329.84</v>
      </c>
      <c r="EL310" s="285">
        <v>2197329.84</v>
      </c>
      <c r="EM310" s="285">
        <v>2197329.84</v>
      </c>
      <c r="EN310" s="285">
        <v>3295994.75</v>
      </c>
      <c r="EO310" s="285">
        <v>3295994.75</v>
      </c>
      <c r="EP310" s="285">
        <v>3295994.75</v>
      </c>
      <c r="EQ310" s="285">
        <v>3295994.75</v>
      </c>
      <c r="ER310" s="285">
        <v>3295994.75</v>
      </c>
      <c r="ES310" s="285">
        <v>3295994.75</v>
      </c>
      <c r="ET310" s="341">
        <v>2581823.9339999999</v>
      </c>
      <c r="EU310" s="341">
        <v>2581823.9339999999</v>
      </c>
      <c r="EV310" s="341">
        <v>2581823.9339999999</v>
      </c>
      <c r="EW310" s="341">
        <v>2696268.3784444444</v>
      </c>
      <c r="EX310" s="341">
        <v>2696268.3784444444</v>
      </c>
      <c r="EY310" s="341">
        <v>2696268.3784444444</v>
      </c>
      <c r="EZ310" s="341">
        <v>3987180.345444445</v>
      </c>
      <c r="FA310" s="341">
        <v>3987180.345444445</v>
      </c>
      <c r="FB310" s="341">
        <v>3877323.0754444436</v>
      </c>
      <c r="FC310" s="341">
        <v>3877323.0754444436</v>
      </c>
      <c r="FD310" s="341">
        <v>3877323.0754444436</v>
      </c>
      <c r="FE310" s="341">
        <v>3877323.0754444436</v>
      </c>
      <c r="FF310" s="341">
        <v>3473855.870833334</v>
      </c>
      <c r="FG310" s="341">
        <v>4119817.790833334</v>
      </c>
      <c r="FH310" s="341">
        <v>5047234.1108333347</v>
      </c>
      <c r="FI310" s="341">
        <v>3132271.9408333339</v>
      </c>
      <c r="FJ310" s="341">
        <v>3070265.2508333339</v>
      </c>
      <c r="FK310" s="341">
        <v>3309652.560833334</v>
      </c>
      <c r="FL310" s="341">
        <v>4122049.5508333351</v>
      </c>
      <c r="FM310" s="341">
        <v>3027649.6708333334</v>
      </c>
      <c r="FN310" s="341">
        <v>2986649.6408333336</v>
      </c>
      <c r="FO310" s="341">
        <v>2977759.6208333336</v>
      </c>
      <c r="FP310" s="341">
        <v>3014504.6508333334</v>
      </c>
      <c r="FQ310" s="341">
        <v>2914612.7408333337</v>
      </c>
      <c r="FR310" s="341">
        <f>SUM(FR311:FR319)</f>
        <v>4115577.13</v>
      </c>
      <c r="FS310" s="341">
        <f t="shared" ref="FS310:GC310" si="87">SUM(FS311:FS319)</f>
        <v>6792053.1799999997</v>
      </c>
      <c r="FT310" s="341">
        <f t="shared" si="87"/>
        <v>6197274.4199999999</v>
      </c>
      <c r="FU310" s="341">
        <f t="shared" si="87"/>
        <v>3825280.2199999997</v>
      </c>
      <c r="FV310" s="341">
        <f t="shared" si="87"/>
        <v>3602760.09</v>
      </c>
      <c r="FW310" s="341">
        <f t="shared" si="87"/>
        <v>4810145.05</v>
      </c>
      <c r="FX310" s="341">
        <f t="shared" si="87"/>
        <v>4825002.3</v>
      </c>
      <c r="FY310" s="341">
        <f t="shared" si="87"/>
        <v>4773959.99</v>
      </c>
      <c r="FZ310" s="341">
        <f t="shared" si="87"/>
        <v>3796779.7399999998</v>
      </c>
      <c r="GA310" s="341">
        <f t="shared" si="87"/>
        <v>3630044.6599999997</v>
      </c>
      <c r="GB310" s="341">
        <f t="shared" si="87"/>
        <v>3523906.6199999996</v>
      </c>
      <c r="GC310" s="341">
        <f t="shared" si="87"/>
        <v>3649227.88</v>
      </c>
      <c r="GE310" s="447">
        <f>SUM(FR310:GD310)</f>
        <v>53542011.279999994</v>
      </c>
    </row>
    <row r="311" spans="1:187" ht="30">
      <c r="D311" s="72" t="str">
        <f t="shared" si="64"/>
        <v>4191p</v>
      </c>
      <c r="E311" s="76" t="s">
        <v>216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70">
        <v>338522.19022414373</v>
      </c>
      <c r="CY311" s="273">
        <v>338522.19022414373</v>
      </c>
      <c r="CZ311" s="273">
        <v>338522.19022414373</v>
      </c>
      <c r="DA311" s="273">
        <v>338522.19022414373</v>
      </c>
      <c r="DB311" s="273">
        <v>338522.19022414373</v>
      </c>
      <c r="DC311" s="273">
        <v>338522.19022414373</v>
      </c>
      <c r="DD311" s="273">
        <v>338522.19022414373</v>
      </c>
      <c r="DE311" s="273">
        <v>338522.19022414373</v>
      </c>
      <c r="DF311" s="273">
        <v>338522.19022414373</v>
      </c>
      <c r="DG311" s="273">
        <v>338522.19022414373</v>
      </c>
      <c r="DH311" s="273">
        <v>338522.19022414373</v>
      </c>
      <c r="DI311" s="269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84"/>
      <c r="DW311" s="284"/>
      <c r="DX311" s="284"/>
      <c r="DY311" s="284"/>
      <c r="DZ311" s="284"/>
      <c r="EA311" s="284"/>
      <c r="EB311" s="284"/>
      <c r="EC311" s="284"/>
      <c r="ED311" s="284"/>
      <c r="EE311" s="284"/>
      <c r="EF311" s="284"/>
      <c r="EG311" s="284"/>
      <c r="EH311" s="284"/>
      <c r="EI311" s="282"/>
      <c r="EJ311" s="282"/>
      <c r="EK311" s="282"/>
      <c r="EL311" s="282"/>
      <c r="EM311" s="282"/>
      <c r="EN311" s="282"/>
      <c r="EO311" s="282"/>
      <c r="EP311" s="282"/>
      <c r="EQ311" s="282"/>
      <c r="ER311" s="282"/>
      <c r="ES311" s="282"/>
      <c r="FR311" s="263">
        <v>779328.4</v>
      </c>
      <c r="FS311" s="263">
        <v>755570.03</v>
      </c>
      <c r="FT311" s="263">
        <v>739459.25</v>
      </c>
      <c r="FU311" s="263">
        <v>737847.94</v>
      </c>
      <c r="FV311" s="263">
        <v>727786.93</v>
      </c>
      <c r="FW311" s="263">
        <v>745848.94</v>
      </c>
      <c r="FX311" s="263">
        <v>707351.25</v>
      </c>
      <c r="FY311" s="263">
        <v>695717.91</v>
      </c>
      <c r="FZ311" s="263">
        <v>684317.15</v>
      </c>
      <c r="GA311" s="263">
        <v>678383.82</v>
      </c>
      <c r="GB311" s="263">
        <v>675483.82</v>
      </c>
      <c r="GC311" s="263">
        <v>670600.57000000007</v>
      </c>
      <c r="GE311" s="448">
        <f>SUM(FR311:GD311)</f>
        <v>8597696.0100000016</v>
      </c>
    </row>
    <row r="312" spans="1:187" ht="30">
      <c r="D312" s="72" t="str">
        <f t="shared" si="64"/>
        <v>4192p</v>
      </c>
      <c r="E312" s="76" t="s">
        <v>218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70">
        <v>198115.64551112629</v>
      </c>
      <c r="CY312" s="273">
        <v>198115.64551112629</v>
      </c>
      <c r="CZ312" s="273">
        <v>198115.64551112629</v>
      </c>
      <c r="DA312" s="273">
        <v>198115.64551112629</v>
      </c>
      <c r="DB312" s="273">
        <v>198115.64551112629</v>
      </c>
      <c r="DC312" s="273">
        <v>198115.64551112629</v>
      </c>
      <c r="DD312" s="273">
        <v>198115.64551112629</v>
      </c>
      <c r="DE312" s="273">
        <v>198115.64551112629</v>
      </c>
      <c r="DF312" s="273">
        <v>198115.64551112629</v>
      </c>
      <c r="DG312" s="273">
        <v>198115.64551112629</v>
      </c>
      <c r="DH312" s="273">
        <v>198115.64551112629</v>
      </c>
      <c r="DI312" s="269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84"/>
      <c r="DW312" s="284"/>
      <c r="DX312" s="284"/>
      <c r="DY312" s="284"/>
      <c r="DZ312" s="284"/>
      <c r="EA312" s="284"/>
      <c r="EB312" s="284"/>
      <c r="EC312" s="284"/>
      <c r="ED312" s="284"/>
      <c r="EE312" s="284"/>
      <c r="EF312" s="284"/>
      <c r="EG312" s="284"/>
      <c r="EH312" s="284"/>
      <c r="EI312" s="282"/>
      <c r="EJ312" s="282"/>
      <c r="EK312" s="282"/>
      <c r="EL312" s="282"/>
      <c r="EM312" s="282"/>
      <c r="EN312" s="282"/>
      <c r="EO312" s="282"/>
      <c r="EP312" s="282"/>
      <c r="EQ312" s="282"/>
      <c r="ER312" s="282"/>
      <c r="ES312" s="282"/>
      <c r="FR312" s="263">
        <v>165803.92000000001</v>
      </c>
      <c r="FS312" s="263">
        <v>166315.25</v>
      </c>
      <c r="FT312" s="263">
        <v>166205.25</v>
      </c>
      <c r="FU312" s="263">
        <v>165585.26</v>
      </c>
      <c r="FV312" s="263">
        <v>165585.26</v>
      </c>
      <c r="FW312" s="263">
        <v>165385.25</v>
      </c>
      <c r="FX312" s="263">
        <v>166718.59000000003</v>
      </c>
      <c r="FY312" s="263">
        <v>166218.59000000003</v>
      </c>
      <c r="FZ312" s="263">
        <v>165718.59000000003</v>
      </c>
      <c r="GA312" s="263">
        <v>165718.59000000003</v>
      </c>
      <c r="GB312" s="263">
        <v>165718.59000000003</v>
      </c>
      <c r="GC312" s="263">
        <v>165651.86000000002</v>
      </c>
      <c r="GE312" s="448">
        <f t="shared" ref="GE312:GE319" si="88">SUM(FR312:GD312)</f>
        <v>1990625.0000000005</v>
      </c>
    </row>
    <row r="313" spans="1:187">
      <c r="D313" s="72" t="str">
        <f t="shared" si="64"/>
        <v>4193p</v>
      </c>
      <c r="E313" s="76" t="s">
        <v>220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70">
        <v>624553.1953420419</v>
      </c>
      <c r="CY313" s="273">
        <v>624553.1953420419</v>
      </c>
      <c r="CZ313" s="273">
        <v>624553.1953420419</v>
      </c>
      <c r="DA313" s="273">
        <v>624553.1953420419</v>
      </c>
      <c r="DB313" s="273">
        <v>624553.1953420419</v>
      </c>
      <c r="DC313" s="273">
        <v>624553.1953420419</v>
      </c>
      <c r="DD313" s="273">
        <v>624553.1953420419</v>
      </c>
      <c r="DE313" s="273">
        <v>624553.1953420419</v>
      </c>
      <c r="DF313" s="273">
        <v>624553.1953420419</v>
      </c>
      <c r="DG313" s="273">
        <v>624553.1953420419</v>
      </c>
      <c r="DH313" s="273">
        <v>624553.1953420419</v>
      </c>
      <c r="DI313" s="269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84"/>
      <c r="DW313" s="284"/>
      <c r="DX313" s="284"/>
      <c r="DY313" s="284"/>
      <c r="DZ313" s="284"/>
      <c r="EA313" s="284"/>
      <c r="EB313" s="284"/>
      <c r="EC313" s="284"/>
      <c r="ED313" s="284"/>
      <c r="EE313" s="284"/>
      <c r="EF313" s="284"/>
      <c r="EG313" s="284"/>
      <c r="EH313" s="284"/>
      <c r="EI313" s="282"/>
      <c r="EJ313" s="282"/>
      <c r="EK313" s="282"/>
      <c r="EL313" s="282"/>
      <c r="EM313" s="282"/>
      <c r="EN313" s="282"/>
      <c r="EO313" s="282"/>
      <c r="EP313" s="282"/>
      <c r="EQ313" s="282"/>
      <c r="ER313" s="282"/>
      <c r="ES313" s="282"/>
      <c r="FR313" s="263">
        <v>1186988.97</v>
      </c>
      <c r="FS313" s="263">
        <v>2522586.62</v>
      </c>
      <c r="FT313" s="263">
        <v>3411934.79</v>
      </c>
      <c r="FU313" s="263">
        <v>1189901.46</v>
      </c>
      <c r="FV313" s="263">
        <v>1154901.46</v>
      </c>
      <c r="FW313" s="263">
        <v>2397401.46</v>
      </c>
      <c r="FX313" s="263">
        <v>1384842.41</v>
      </c>
      <c r="FY313" s="263">
        <v>2209241.08</v>
      </c>
      <c r="FZ313" s="263">
        <v>1217363</v>
      </c>
      <c r="GA313" s="263">
        <v>1201464.6299999999</v>
      </c>
      <c r="GB313" s="263">
        <v>1191284.6599999999</v>
      </c>
      <c r="GC313" s="263">
        <v>1329088.8099999998</v>
      </c>
      <c r="GE313" s="448">
        <f t="shared" si="88"/>
        <v>20396999.350000001</v>
      </c>
    </row>
    <row r="314" spans="1:187">
      <c r="D314" s="72" t="str">
        <f t="shared" si="64"/>
        <v>4194p</v>
      </c>
      <c r="E314" s="76" t="s">
        <v>222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70">
        <v>185467.19903700319</v>
      </c>
      <c r="CY314" s="273">
        <v>185467.19903700319</v>
      </c>
      <c r="CZ314" s="273">
        <v>185467.19903700319</v>
      </c>
      <c r="DA314" s="273">
        <v>185467.19903700319</v>
      </c>
      <c r="DB314" s="273">
        <v>185467.19903700319</v>
      </c>
      <c r="DC314" s="273">
        <v>185467.19903700319</v>
      </c>
      <c r="DD314" s="273">
        <v>185467.19903700319</v>
      </c>
      <c r="DE314" s="273">
        <v>185467.19903700319</v>
      </c>
      <c r="DF314" s="273">
        <v>185467.19903700319</v>
      </c>
      <c r="DG314" s="273">
        <v>185467.19903700319</v>
      </c>
      <c r="DH314" s="273">
        <v>185467.19903700319</v>
      </c>
      <c r="DI314" s="269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84"/>
      <c r="DW314" s="284"/>
      <c r="DX314" s="284"/>
      <c r="DY314" s="284"/>
      <c r="DZ314" s="284"/>
      <c r="EA314" s="284"/>
      <c r="EB314" s="284"/>
      <c r="EC314" s="284"/>
      <c r="ED314" s="284"/>
      <c r="EE314" s="284"/>
      <c r="EF314" s="284"/>
      <c r="EG314" s="284"/>
      <c r="EH314" s="284"/>
      <c r="EI314" s="282"/>
      <c r="EJ314" s="282"/>
      <c r="EK314" s="282"/>
      <c r="EL314" s="282"/>
      <c r="EM314" s="282"/>
      <c r="EN314" s="282"/>
      <c r="EO314" s="282"/>
      <c r="EP314" s="282"/>
      <c r="EQ314" s="282"/>
      <c r="ER314" s="282"/>
      <c r="ES314" s="282"/>
      <c r="FR314" s="263">
        <v>252426.77</v>
      </c>
      <c r="FS314" s="263">
        <v>253164.81999999998</v>
      </c>
      <c r="FT314" s="263">
        <v>252213.15</v>
      </c>
      <c r="FU314" s="263">
        <v>252213.15</v>
      </c>
      <c r="FV314" s="263">
        <v>252213.15</v>
      </c>
      <c r="FW314" s="263">
        <v>252213.15</v>
      </c>
      <c r="FX314" s="263">
        <v>252768.15</v>
      </c>
      <c r="FY314" s="263">
        <v>253968.18</v>
      </c>
      <c r="FZ314" s="263">
        <v>252113.38999999998</v>
      </c>
      <c r="GA314" s="263">
        <v>252113.38999999998</v>
      </c>
      <c r="GB314" s="263">
        <v>231113.4</v>
      </c>
      <c r="GC314" s="263">
        <v>231700.1</v>
      </c>
      <c r="GE314" s="448">
        <f t="shared" si="88"/>
        <v>2988220.8</v>
      </c>
    </row>
    <row r="315" spans="1:187" ht="45">
      <c r="D315" s="72" t="str">
        <f t="shared" si="64"/>
        <v>4195p</v>
      </c>
      <c r="E315" s="76" t="s">
        <v>224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70">
        <v>331173.49028020015</v>
      </c>
      <c r="CY315" s="273">
        <v>331173.49028020015</v>
      </c>
      <c r="CZ315" s="273">
        <v>331173.49028020015</v>
      </c>
      <c r="DA315" s="273">
        <v>331173.49028020015</v>
      </c>
      <c r="DB315" s="273">
        <v>331173.49028020015</v>
      </c>
      <c r="DC315" s="273">
        <v>331173.49028020015</v>
      </c>
      <c r="DD315" s="273">
        <v>331173.49028020015</v>
      </c>
      <c r="DE315" s="273">
        <v>331173.49028020015</v>
      </c>
      <c r="DF315" s="273">
        <v>331173.49028020015</v>
      </c>
      <c r="DG315" s="273">
        <v>331173.49028020015</v>
      </c>
      <c r="DH315" s="273">
        <v>331173.49028020015</v>
      </c>
      <c r="DI315" s="269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84"/>
      <c r="DW315" s="284"/>
      <c r="DX315" s="284"/>
      <c r="DY315" s="284"/>
      <c r="DZ315" s="284"/>
      <c r="EA315" s="284"/>
      <c r="EB315" s="284"/>
      <c r="EC315" s="284"/>
      <c r="ED315" s="284"/>
      <c r="EE315" s="284"/>
      <c r="EF315" s="284"/>
      <c r="EG315" s="284"/>
      <c r="EH315" s="284"/>
      <c r="EI315" s="282"/>
      <c r="EJ315" s="282"/>
      <c r="EK315" s="282"/>
      <c r="EL315" s="282"/>
      <c r="EM315" s="282"/>
      <c r="EN315" s="282"/>
      <c r="EO315" s="282"/>
      <c r="EP315" s="282"/>
      <c r="EQ315" s="282"/>
      <c r="ER315" s="282"/>
      <c r="ES315" s="282"/>
      <c r="FR315" s="263">
        <v>717129.61</v>
      </c>
      <c r="FS315" s="263">
        <v>1586519.65</v>
      </c>
      <c r="FT315" s="263">
        <v>598078.84</v>
      </c>
      <c r="FU315" s="263">
        <v>333370.27</v>
      </c>
      <c r="FV315" s="263">
        <v>273071.19</v>
      </c>
      <c r="FW315" s="263">
        <v>225807.59999999998</v>
      </c>
      <c r="FX315" s="263">
        <v>1207314.1100000001</v>
      </c>
      <c r="FY315" s="263">
        <v>372758.44</v>
      </c>
      <c r="FZ315" s="263">
        <v>371807.84</v>
      </c>
      <c r="GA315" s="263">
        <v>251808.46</v>
      </c>
      <c r="GB315" s="263">
        <v>190750.37999999998</v>
      </c>
      <c r="GC315" s="263">
        <v>190552.02</v>
      </c>
      <c r="GE315" s="448">
        <f t="shared" si="88"/>
        <v>6318968.4099999992</v>
      </c>
    </row>
    <row r="316" spans="1:187">
      <c r="D316" s="72" t="str">
        <f t="shared" si="64"/>
        <v>4196p</v>
      </c>
      <c r="E316" s="76" t="s">
        <v>226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70">
        <v>301413.99206139107</v>
      </c>
      <c r="CY316" s="273">
        <v>301413.99206139107</v>
      </c>
      <c r="CZ316" s="273">
        <v>301413.99206139107</v>
      </c>
      <c r="DA316" s="273">
        <v>301413.99206139107</v>
      </c>
      <c r="DB316" s="273">
        <v>301413.99206139107</v>
      </c>
      <c r="DC316" s="273">
        <v>301413.99206139107</v>
      </c>
      <c r="DD316" s="273">
        <v>301413.99206139107</v>
      </c>
      <c r="DE316" s="273">
        <v>301413.99206139107</v>
      </c>
      <c r="DF316" s="273">
        <v>301413.99206139107</v>
      </c>
      <c r="DG316" s="273">
        <v>301413.99206139107</v>
      </c>
      <c r="DH316" s="273">
        <v>301413.99206139107</v>
      </c>
      <c r="DI316" s="269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84"/>
      <c r="DW316" s="284"/>
      <c r="DX316" s="284"/>
      <c r="DY316" s="284"/>
      <c r="DZ316" s="284"/>
      <c r="EA316" s="284"/>
      <c r="EB316" s="284"/>
      <c r="EC316" s="284"/>
      <c r="ED316" s="284"/>
      <c r="EE316" s="284"/>
      <c r="EF316" s="284"/>
      <c r="EG316" s="284"/>
      <c r="EH316" s="284"/>
      <c r="EI316" s="282"/>
      <c r="EJ316" s="282"/>
      <c r="EK316" s="282"/>
      <c r="EL316" s="282"/>
      <c r="EM316" s="282"/>
      <c r="EN316" s="282"/>
      <c r="EO316" s="282"/>
      <c r="EP316" s="282"/>
      <c r="EQ316" s="282"/>
      <c r="ER316" s="282"/>
      <c r="ES316" s="282"/>
      <c r="FR316" s="263">
        <v>211927.38</v>
      </c>
      <c r="FS316" s="263">
        <v>593108.38</v>
      </c>
      <c r="FT316" s="263">
        <v>249321.38</v>
      </c>
      <c r="FU316" s="263">
        <v>367300.38</v>
      </c>
      <c r="FV316" s="263">
        <v>250586.38</v>
      </c>
      <c r="FW316" s="263">
        <v>245038.38</v>
      </c>
      <c r="FX316" s="263">
        <v>303060.38</v>
      </c>
      <c r="FY316" s="263">
        <v>309608.38</v>
      </c>
      <c r="FZ316" s="263">
        <v>339012.37</v>
      </c>
      <c r="GA316" s="263">
        <v>314108.37</v>
      </c>
      <c r="GB316" s="263">
        <v>303108.37</v>
      </c>
      <c r="GC316" s="263">
        <v>296120.40999999997</v>
      </c>
      <c r="GE316" s="448">
        <f t="shared" si="88"/>
        <v>3782300.56</v>
      </c>
    </row>
    <row r="317" spans="1:187">
      <c r="D317" s="72" t="str">
        <f t="shared" si="64"/>
        <v>4197p</v>
      </c>
      <c r="E317" s="76" t="s">
        <v>228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70">
        <v>105.61633532026926</v>
      </c>
      <c r="CY317" s="273">
        <v>105.61633532026926</v>
      </c>
      <c r="CZ317" s="273">
        <v>105.61633532026926</v>
      </c>
      <c r="DA317" s="273">
        <v>105.61633532026926</v>
      </c>
      <c r="DB317" s="273">
        <v>105.61633532026926</v>
      </c>
      <c r="DC317" s="273">
        <v>105.61633532026926</v>
      </c>
      <c r="DD317" s="273">
        <v>105.61633532026926</v>
      </c>
      <c r="DE317" s="273">
        <v>105.61633532026926</v>
      </c>
      <c r="DF317" s="273">
        <v>105.61633532026926</v>
      </c>
      <c r="DG317" s="273">
        <v>105.61633532026926</v>
      </c>
      <c r="DH317" s="273">
        <v>105.61633532026926</v>
      </c>
      <c r="DI317" s="269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84"/>
      <c r="DW317" s="284"/>
      <c r="DX317" s="284"/>
      <c r="DY317" s="284"/>
      <c r="DZ317" s="284"/>
      <c r="EA317" s="284"/>
      <c r="EB317" s="284"/>
      <c r="EC317" s="284"/>
      <c r="ED317" s="284"/>
      <c r="EE317" s="284"/>
      <c r="EF317" s="284"/>
      <c r="EG317" s="284"/>
      <c r="EH317" s="284"/>
      <c r="EI317" s="282"/>
      <c r="EJ317" s="282"/>
      <c r="EK317" s="282"/>
      <c r="EL317" s="282"/>
      <c r="EM317" s="282"/>
      <c r="EN317" s="282"/>
      <c r="EO317" s="282"/>
      <c r="EP317" s="282"/>
      <c r="EQ317" s="282"/>
      <c r="ER317" s="282"/>
      <c r="ES317" s="282"/>
      <c r="FR317" s="263">
        <v>150.08000000000001</v>
      </c>
      <c r="FS317" s="263">
        <v>108.42</v>
      </c>
      <c r="FT317" s="263">
        <v>108.42</v>
      </c>
      <c r="FU317" s="263">
        <v>108.42</v>
      </c>
      <c r="FV317" s="263">
        <v>108.42</v>
      </c>
      <c r="FW317" s="263">
        <v>108.42</v>
      </c>
      <c r="FX317" s="263">
        <v>184.8</v>
      </c>
      <c r="FY317" s="263">
        <v>184.8</v>
      </c>
      <c r="FZ317" s="263">
        <v>184.8</v>
      </c>
      <c r="GA317" s="263">
        <v>184.8</v>
      </c>
      <c r="GB317" s="263">
        <v>184.8</v>
      </c>
      <c r="GC317" s="263">
        <v>184.82000000000002</v>
      </c>
      <c r="GE317" s="448">
        <f t="shared" si="88"/>
        <v>1800.9999999999998</v>
      </c>
    </row>
    <row r="318" spans="1:187">
      <c r="D318" s="72" t="str">
        <f t="shared" si="64"/>
        <v>4198p</v>
      </c>
      <c r="E318" s="76" t="s">
        <v>49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70">
        <v>1654.0740118339691</v>
      </c>
      <c r="CY318" s="273">
        <v>1654.0740118339691</v>
      </c>
      <c r="CZ318" s="273">
        <v>1654.0740118339691</v>
      </c>
      <c r="DA318" s="273">
        <v>1654.0740118339691</v>
      </c>
      <c r="DB318" s="273">
        <v>1654.0740118339691</v>
      </c>
      <c r="DC318" s="273">
        <v>1654.0740118339691</v>
      </c>
      <c r="DD318" s="273">
        <v>1654.0740118339691</v>
      </c>
      <c r="DE318" s="273">
        <v>1654.0740118339691</v>
      </c>
      <c r="DF318" s="273">
        <v>1654.0740118339691</v>
      </c>
      <c r="DG318" s="273">
        <v>1654.0740118339691</v>
      </c>
      <c r="DH318" s="273">
        <v>1654.0740118339691</v>
      </c>
      <c r="DI318" s="269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84"/>
      <c r="DW318" s="284"/>
      <c r="DX318" s="284"/>
      <c r="DY318" s="284"/>
      <c r="DZ318" s="284"/>
      <c r="EA318" s="284"/>
      <c r="EB318" s="284"/>
      <c r="EC318" s="284"/>
      <c r="ED318" s="284"/>
      <c r="EE318" s="284"/>
      <c r="EF318" s="284"/>
      <c r="EG318" s="284"/>
      <c r="EH318" s="284"/>
      <c r="EI318" s="282"/>
      <c r="EJ318" s="282"/>
      <c r="EK318" s="282"/>
      <c r="EL318" s="282"/>
      <c r="EM318" s="282"/>
      <c r="EN318" s="282"/>
      <c r="EO318" s="282"/>
      <c r="EP318" s="282"/>
      <c r="EQ318" s="282"/>
      <c r="ER318" s="282"/>
      <c r="ES318" s="282"/>
      <c r="FR318" s="263">
        <v>2620</v>
      </c>
      <c r="FS318" s="263">
        <v>2620</v>
      </c>
      <c r="FT318" s="263">
        <v>2620</v>
      </c>
      <c r="FU318" s="263">
        <v>2620</v>
      </c>
      <c r="FV318" s="263">
        <v>2620</v>
      </c>
      <c r="FW318" s="263">
        <v>2620</v>
      </c>
      <c r="FX318" s="263">
        <v>37620</v>
      </c>
      <c r="FY318" s="263">
        <v>2620</v>
      </c>
      <c r="FZ318" s="263">
        <v>2620</v>
      </c>
      <c r="GA318" s="263">
        <v>2620</v>
      </c>
      <c r="GB318" s="263">
        <v>2620</v>
      </c>
      <c r="GC318" s="263">
        <v>2620</v>
      </c>
      <c r="GE318" s="448">
        <f t="shared" si="88"/>
        <v>66440</v>
      </c>
    </row>
    <row r="319" spans="1:187">
      <c r="D319" s="72" t="str">
        <f t="shared" si="64"/>
        <v>4199p</v>
      </c>
      <c r="E319" s="76" t="s">
        <v>230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70">
        <v>205477.53265832629</v>
      </c>
      <c r="CY319" s="273">
        <v>205477.53265832629</v>
      </c>
      <c r="CZ319" s="273">
        <v>205477.53265832629</v>
      </c>
      <c r="DA319" s="273">
        <v>205477.53265832629</v>
      </c>
      <c r="DB319" s="273">
        <v>205477.53265832629</v>
      </c>
      <c r="DC319" s="273">
        <v>205477.53265832629</v>
      </c>
      <c r="DD319" s="273">
        <v>205477.53265832629</v>
      </c>
      <c r="DE319" s="273">
        <v>205477.53265832629</v>
      </c>
      <c r="DF319" s="273">
        <v>205477.53265832629</v>
      </c>
      <c r="DG319" s="273">
        <v>205477.53265832629</v>
      </c>
      <c r="DH319" s="273">
        <v>205477.53265832629</v>
      </c>
      <c r="DI319" s="269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84"/>
      <c r="DW319" s="284"/>
      <c r="DX319" s="284"/>
      <c r="DY319" s="284"/>
      <c r="DZ319" s="284"/>
      <c r="EA319" s="284"/>
      <c r="EB319" s="284"/>
      <c r="EC319" s="284"/>
      <c r="ED319" s="284"/>
      <c r="EE319" s="284"/>
      <c r="EF319" s="284"/>
      <c r="EG319" s="284"/>
      <c r="EH319" s="284"/>
      <c r="EI319" s="282"/>
      <c r="EJ319" s="282"/>
      <c r="EK319" s="282"/>
      <c r="EL319" s="282"/>
      <c r="EM319" s="282"/>
      <c r="EN319" s="282"/>
      <c r="EO319" s="282"/>
      <c r="EP319" s="282"/>
      <c r="EQ319" s="282"/>
      <c r="ER319" s="282"/>
      <c r="ES319" s="282"/>
      <c r="FR319" s="263">
        <v>799202</v>
      </c>
      <c r="FS319" s="263">
        <v>912060.01</v>
      </c>
      <c r="FT319" s="263">
        <v>777333.34000000008</v>
      </c>
      <c r="FU319" s="263">
        <v>776333.34000000008</v>
      </c>
      <c r="FV319" s="263">
        <v>775887.3</v>
      </c>
      <c r="FW319" s="263">
        <v>775721.85</v>
      </c>
      <c r="FX319" s="263">
        <v>765142.61</v>
      </c>
      <c r="FY319" s="263">
        <v>763642.61</v>
      </c>
      <c r="FZ319" s="263">
        <v>763642.6</v>
      </c>
      <c r="GA319" s="263">
        <v>763642.6</v>
      </c>
      <c r="GB319" s="263">
        <v>763642.6</v>
      </c>
      <c r="GC319" s="263">
        <v>762709.29</v>
      </c>
      <c r="GE319" s="448">
        <f t="shared" si="88"/>
        <v>9398960.1499999985</v>
      </c>
    </row>
    <row r="320" spans="1:187" s="9" customFormat="1">
      <c r="A320" s="118"/>
      <c r="B320" s="118">
        <v>42</v>
      </c>
      <c r="C320" s="118" t="s">
        <v>94</v>
      </c>
      <c r="D320" s="118" t="str">
        <f t="shared" si="64"/>
        <v>p</v>
      </c>
      <c r="E320" s="119" t="s">
        <v>232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9">+CL321+CL330+CL336+CL344+CL346</f>
        <v>41489393.925000004</v>
      </c>
      <c r="CM320" s="121">
        <f t="shared" si="89"/>
        <v>41489393.925000004</v>
      </c>
      <c r="CN320" s="121">
        <f t="shared" si="89"/>
        <v>41489393.925000004</v>
      </c>
      <c r="CO320" s="121">
        <f t="shared" si="89"/>
        <v>41489393.925000004</v>
      </c>
      <c r="CP320" s="121">
        <f t="shared" si="89"/>
        <v>41489393.925000004</v>
      </c>
      <c r="CQ320" s="121">
        <f t="shared" si="89"/>
        <v>41489393.925000004</v>
      </c>
      <c r="CR320" s="121">
        <f t="shared" si="89"/>
        <v>41489393.925000004</v>
      </c>
      <c r="CS320" s="121">
        <f t="shared" si="89"/>
        <v>41489393.925000004</v>
      </c>
      <c r="CT320" s="121">
        <f t="shared" si="89"/>
        <v>41489393.925000004</v>
      </c>
      <c r="CU320" s="121">
        <f t="shared" si="89"/>
        <v>41489393.925000004</v>
      </c>
      <c r="CV320" s="121">
        <f t="shared" si="89"/>
        <v>41489393.925000004</v>
      </c>
      <c r="CW320" s="122">
        <f t="shared" si="89"/>
        <v>41489393.925000004</v>
      </c>
      <c r="CX320" s="271">
        <f t="shared" si="89"/>
        <v>41226949.914166674</v>
      </c>
      <c r="CY320" s="274">
        <f t="shared" si="89"/>
        <v>41226949.914166674</v>
      </c>
      <c r="CZ320" s="274">
        <f t="shared" si="89"/>
        <v>41226949.914166674</v>
      </c>
      <c r="DA320" s="274">
        <f t="shared" si="89"/>
        <v>41226949.914166674</v>
      </c>
      <c r="DB320" s="274">
        <f t="shared" si="89"/>
        <v>41226949.914166674</v>
      </c>
      <c r="DC320" s="274">
        <f t="shared" si="89"/>
        <v>41226949.914166674</v>
      </c>
      <c r="DD320" s="274">
        <f t="shared" si="89"/>
        <v>41226949.914166674</v>
      </c>
      <c r="DE320" s="274">
        <f t="shared" si="89"/>
        <v>41226949.914166674</v>
      </c>
      <c r="DF320" s="274">
        <f t="shared" si="89"/>
        <v>41226949.914166674</v>
      </c>
      <c r="DG320" s="274">
        <f t="shared" si="89"/>
        <v>41226949.914166674</v>
      </c>
      <c r="DH320" s="274">
        <f t="shared" si="89"/>
        <v>41226949.914166674</v>
      </c>
      <c r="DI320" s="272">
        <f t="shared" si="89"/>
        <v>41226949.914166674</v>
      </c>
      <c r="DJ320" s="120">
        <f t="shared" si="89"/>
        <v>42070460.416666664</v>
      </c>
      <c r="DK320" s="121">
        <f t="shared" si="89"/>
        <v>42070460.416666664</v>
      </c>
      <c r="DL320" s="121">
        <f t="shared" si="89"/>
        <v>42070460.416666664</v>
      </c>
      <c r="DM320" s="121">
        <f t="shared" si="89"/>
        <v>42070460.416666664</v>
      </c>
      <c r="DN320" s="121">
        <f t="shared" si="89"/>
        <v>42070460.416666664</v>
      </c>
      <c r="DO320" s="121">
        <f t="shared" si="89"/>
        <v>42070460.416666664</v>
      </c>
      <c r="DP320" s="121">
        <f t="shared" si="89"/>
        <v>42070460.416666664</v>
      </c>
      <c r="DQ320" s="121">
        <f t="shared" si="89"/>
        <v>42070460.416666664</v>
      </c>
      <c r="DR320" s="121">
        <f t="shared" si="89"/>
        <v>42070460.416666664</v>
      </c>
      <c r="DS320" s="121">
        <f t="shared" si="89"/>
        <v>42070460.416666664</v>
      </c>
      <c r="DT320" s="121">
        <f t="shared" si="89"/>
        <v>42070460.416666664</v>
      </c>
      <c r="DU320" s="122">
        <f t="shared" si="89"/>
        <v>42070460.416666664</v>
      </c>
      <c r="DV320" s="285">
        <v>44366018.364166662</v>
      </c>
      <c r="DW320" s="285">
        <v>44366018.364166662</v>
      </c>
      <c r="DX320" s="285">
        <v>44366018.364166662</v>
      </c>
      <c r="DY320" s="285">
        <v>44366018.364166662</v>
      </c>
      <c r="DZ320" s="285">
        <v>44366018.364166662</v>
      </c>
      <c r="EA320" s="285">
        <v>44366018.364166662</v>
      </c>
      <c r="EB320" s="285">
        <v>44366018.364166662</v>
      </c>
      <c r="EC320" s="285">
        <v>44366018.364166662</v>
      </c>
      <c r="ED320" s="285">
        <v>44366018.364166662</v>
      </c>
      <c r="EE320" s="285">
        <v>44366018.364166662</v>
      </c>
      <c r="EF320" s="285">
        <v>44366018.364166662</v>
      </c>
      <c r="EG320" s="285">
        <v>44366018.364166662</v>
      </c>
      <c r="EH320" s="285">
        <v>47576508.75</v>
      </c>
      <c r="EI320" s="285">
        <v>47576508.75</v>
      </c>
      <c r="EJ320" s="285">
        <v>47576508.75</v>
      </c>
      <c r="EK320" s="285">
        <v>47576508.75</v>
      </c>
      <c r="EL320" s="285">
        <v>47576508.75</v>
      </c>
      <c r="EM320" s="285">
        <v>47576508.75</v>
      </c>
      <c r="EN320" s="285">
        <v>47576508.75</v>
      </c>
      <c r="EO320" s="285">
        <v>47576508.75</v>
      </c>
      <c r="EP320" s="285">
        <v>47576508.75</v>
      </c>
      <c r="EQ320" s="285">
        <v>47576508.75</v>
      </c>
      <c r="ER320" s="285">
        <v>47576508.75</v>
      </c>
      <c r="ES320" s="285">
        <v>47576508.75</v>
      </c>
      <c r="ET320" s="341">
        <v>45950724.162500009</v>
      </c>
      <c r="EU320" s="341">
        <v>45950724.162500009</v>
      </c>
      <c r="EV320" s="341">
        <v>45950724.162500009</v>
      </c>
      <c r="EW320" s="341">
        <v>45950724.162500009</v>
      </c>
      <c r="EX320" s="341">
        <v>45950724.162500009</v>
      </c>
      <c r="EY320" s="341">
        <v>45950724.162500009</v>
      </c>
      <c r="EZ320" s="341">
        <v>45950724.162500009</v>
      </c>
      <c r="FA320" s="341">
        <v>45950724.162500009</v>
      </c>
      <c r="FB320" s="341">
        <v>47831745.139999971</v>
      </c>
      <c r="FC320" s="341">
        <v>47831745.139999971</v>
      </c>
      <c r="FD320" s="341">
        <v>47831745.139999971</v>
      </c>
      <c r="FE320" s="341">
        <v>47831745.139999971</v>
      </c>
      <c r="FF320" s="341">
        <v>46204849.909999982</v>
      </c>
      <c r="FG320" s="341">
        <v>46206149.810000002</v>
      </c>
      <c r="FH320" s="341">
        <v>46206149.810000002</v>
      </c>
      <c r="FI320" s="341">
        <v>46206149.810000002</v>
      </c>
      <c r="FJ320" s="341">
        <v>46206149.810000002</v>
      </c>
      <c r="FK320" s="341">
        <v>46206149.810000002</v>
      </c>
      <c r="FL320" s="341">
        <v>46206149.810000002</v>
      </c>
      <c r="FM320" s="341">
        <v>46206149.810000002</v>
      </c>
      <c r="FN320" s="341">
        <v>46206149.810000002</v>
      </c>
      <c r="FO320" s="341">
        <v>47329512.010000005</v>
      </c>
      <c r="FP320" s="341">
        <v>47329512.010000005</v>
      </c>
      <c r="FQ320" s="341">
        <v>47329512.010000005</v>
      </c>
      <c r="FR320" s="341">
        <f>+FR321+FR330+FR336+FR344+FR346</f>
        <v>47723189.039999999</v>
      </c>
      <c r="FS320" s="341">
        <f t="shared" ref="FS320:GC320" si="90">+FS321+FS330+FS336+FS344+FS346</f>
        <v>48997792.730000004</v>
      </c>
      <c r="FT320" s="341">
        <f t="shared" si="90"/>
        <v>48715192.849999994</v>
      </c>
      <c r="FU320" s="341">
        <f t="shared" si="90"/>
        <v>48715192.829999998</v>
      </c>
      <c r="FV320" s="341">
        <f t="shared" si="90"/>
        <v>48715192.829999998</v>
      </c>
      <c r="FW320" s="341">
        <f t="shared" si="90"/>
        <v>48715192.82</v>
      </c>
      <c r="FX320" s="341">
        <f t="shared" si="90"/>
        <v>48715192.829999998</v>
      </c>
      <c r="FY320" s="341">
        <f t="shared" si="90"/>
        <v>48715192.840000004</v>
      </c>
      <c r="FZ320" s="341">
        <f t="shared" si="90"/>
        <v>48715192.840000004</v>
      </c>
      <c r="GA320" s="341">
        <f t="shared" si="90"/>
        <v>46644429.549999997</v>
      </c>
      <c r="GB320" s="341">
        <f t="shared" si="90"/>
        <v>46644429.880000003</v>
      </c>
      <c r="GC320" s="341">
        <f t="shared" si="90"/>
        <v>46644429.670000009</v>
      </c>
      <c r="GE320" s="447">
        <f>SUM(FR320:GD320)</f>
        <v>577660620.71000004</v>
      </c>
    </row>
    <row r="321" spans="1:187" s="9" customFormat="1">
      <c r="A321" s="118"/>
      <c r="B321" s="118"/>
      <c r="C321" s="118">
        <v>421</v>
      </c>
      <c r="D321" s="118" t="str">
        <f t="shared" si="64"/>
        <v>421p</v>
      </c>
      <c r="E321" s="119" t="s">
        <v>234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91">+SUM(CL322:CL328)</f>
        <v>5084083.333333333</v>
      </c>
      <c r="CM321" s="121">
        <f t="shared" si="91"/>
        <v>5084083.333333333</v>
      </c>
      <c r="CN321" s="121">
        <f t="shared" si="91"/>
        <v>5084083.333333333</v>
      </c>
      <c r="CO321" s="121">
        <f t="shared" si="91"/>
        <v>5084083.333333333</v>
      </c>
      <c r="CP321" s="121">
        <f t="shared" si="91"/>
        <v>5084083.333333333</v>
      </c>
      <c r="CQ321" s="121">
        <f t="shared" si="91"/>
        <v>5084083.333333333</v>
      </c>
      <c r="CR321" s="121">
        <f t="shared" si="91"/>
        <v>5084083.333333333</v>
      </c>
      <c r="CS321" s="121">
        <f t="shared" si="91"/>
        <v>5084083.333333333</v>
      </c>
      <c r="CT321" s="121">
        <f t="shared" si="91"/>
        <v>5084083.333333333</v>
      </c>
      <c r="CU321" s="121">
        <f t="shared" si="91"/>
        <v>5084083.333333333</v>
      </c>
      <c r="CV321" s="121">
        <f t="shared" si="91"/>
        <v>5084083.333333333</v>
      </c>
      <c r="CW321" s="122">
        <f t="shared" si="91"/>
        <v>5084083.333333333</v>
      </c>
      <c r="CX321" s="271">
        <f t="shared" si="91"/>
        <v>4887083.333333333</v>
      </c>
      <c r="CY321" s="274">
        <f t="shared" ref="CY321:DI321" si="92">+SUM(CY322:CY328)</f>
        <v>4887083.333333333</v>
      </c>
      <c r="CZ321" s="274">
        <f t="shared" si="92"/>
        <v>4887083.333333333</v>
      </c>
      <c r="DA321" s="274">
        <f t="shared" si="92"/>
        <v>4887083.333333333</v>
      </c>
      <c r="DB321" s="274">
        <f t="shared" si="92"/>
        <v>4887083.333333333</v>
      </c>
      <c r="DC321" s="274">
        <f t="shared" si="92"/>
        <v>4887083.333333333</v>
      </c>
      <c r="DD321" s="274">
        <f t="shared" si="92"/>
        <v>4887083.333333333</v>
      </c>
      <c r="DE321" s="274">
        <f t="shared" si="92"/>
        <v>4887083.333333333</v>
      </c>
      <c r="DF321" s="274">
        <f t="shared" si="92"/>
        <v>4887083.333333333</v>
      </c>
      <c r="DG321" s="274">
        <f t="shared" si="92"/>
        <v>4887083.333333333</v>
      </c>
      <c r="DH321" s="274">
        <f t="shared" si="92"/>
        <v>4887083.333333333</v>
      </c>
      <c r="DI321" s="272">
        <f t="shared" si="92"/>
        <v>4887083.333333333</v>
      </c>
      <c r="DJ321" s="120">
        <f>+SUM(DJ322:DJ328)</f>
        <v>5044218.75</v>
      </c>
      <c r="DK321" s="121">
        <f t="shared" ref="DK321:DU321" si="93">+SUM(DK322:DK328)</f>
        <v>5044218.75</v>
      </c>
      <c r="DL321" s="121">
        <f t="shared" si="93"/>
        <v>5044218.75</v>
      </c>
      <c r="DM321" s="121">
        <f t="shared" si="93"/>
        <v>5044218.75</v>
      </c>
      <c r="DN321" s="121">
        <f t="shared" si="93"/>
        <v>5044218.75</v>
      </c>
      <c r="DO321" s="121">
        <f t="shared" si="93"/>
        <v>5044218.75</v>
      </c>
      <c r="DP321" s="121">
        <f t="shared" si="93"/>
        <v>5044218.75</v>
      </c>
      <c r="DQ321" s="121">
        <f t="shared" si="93"/>
        <v>5044218.75</v>
      </c>
      <c r="DR321" s="121">
        <f t="shared" si="93"/>
        <v>5044218.75</v>
      </c>
      <c r="DS321" s="121">
        <f t="shared" si="93"/>
        <v>5044218.75</v>
      </c>
      <c r="DT321" s="121">
        <f t="shared" si="93"/>
        <v>5044218.75</v>
      </c>
      <c r="DU321" s="122">
        <f t="shared" si="93"/>
        <v>5044218.75</v>
      </c>
      <c r="DV321" s="285">
        <v>6050468.75</v>
      </c>
      <c r="DW321" s="285">
        <v>6050468.75</v>
      </c>
      <c r="DX321" s="285">
        <v>6050468.75</v>
      </c>
      <c r="DY321" s="285">
        <v>6050468.75</v>
      </c>
      <c r="DZ321" s="285">
        <v>6050468.75</v>
      </c>
      <c r="EA321" s="285">
        <v>6050468.75</v>
      </c>
      <c r="EB321" s="285">
        <v>6050468.75</v>
      </c>
      <c r="EC321" s="285">
        <v>6050468.75</v>
      </c>
      <c r="ED321" s="285">
        <v>6050468.75</v>
      </c>
      <c r="EE321" s="285">
        <v>6050468.75</v>
      </c>
      <c r="EF321" s="285">
        <v>6050468.75</v>
      </c>
      <c r="EG321" s="285">
        <v>6050468.75</v>
      </c>
      <c r="EH321" s="285">
        <v>9559635.416666666</v>
      </c>
      <c r="EI321" s="285">
        <v>9559635.416666666</v>
      </c>
      <c r="EJ321" s="285">
        <v>9559635.416666666</v>
      </c>
      <c r="EK321" s="285">
        <v>9559635.416666666</v>
      </c>
      <c r="EL321" s="285">
        <v>9559635.416666666</v>
      </c>
      <c r="EM321" s="285">
        <v>9559635.416666666</v>
      </c>
      <c r="EN321" s="285">
        <v>9559635.416666666</v>
      </c>
      <c r="EO321" s="285">
        <v>9559635.416666666</v>
      </c>
      <c r="EP321" s="285">
        <v>9559635.416666666</v>
      </c>
      <c r="EQ321" s="285">
        <v>9559635.416666666</v>
      </c>
      <c r="ER321" s="285">
        <v>9559635.416666666</v>
      </c>
      <c r="ES321" s="285">
        <v>9559635.416666666</v>
      </c>
      <c r="ET321" s="341">
        <v>6651000</v>
      </c>
      <c r="EU321" s="341">
        <v>6651000</v>
      </c>
      <c r="EV321" s="341">
        <v>6651000</v>
      </c>
      <c r="EW321" s="341">
        <v>6651000</v>
      </c>
      <c r="EX321" s="341">
        <v>6651000</v>
      </c>
      <c r="EY321" s="341">
        <v>6651000</v>
      </c>
      <c r="EZ321" s="341">
        <v>6651000</v>
      </c>
      <c r="FA321" s="341">
        <v>6651000</v>
      </c>
      <c r="FB321" s="341">
        <v>7394520.9774999991</v>
      </c>
      <c r="FC321" s="341">
        <v>7394520.9774999991</v>
      </c>
      <c r="FD321" s="341">
        <v>7394520.9774999991</v>
      </c>
      <c r="FE321" s="341">
        <v>7394520.9774999991</v>
      </c>
      <c r="FF321" s="341">
        <v>6747975.0000000028</v>
      </c>
      <c r="FG321" s="341">
        <v>6749275.0000000028</v>
      </c>
      <c r="FH321" s="341">
        <v>6749275.0000000028</v>
      </c>
      <c r="FI321" s="341">
        <v>6749275.0000000028</v>
      </c>
      <c r="FJ321" s="341">
        <v>6749275.0000000028</v>
      </c>
      <c r="FK321" s="341">
        <v>6749275.0000000028</v>
      </c>
      <c r="FL321" s="341">
        <v>6749275.0000000028</v>
      </c>
      <c r="FM321" s="341">
        <v>6749275.0000000028</v>
      </c>
      <c r="FN321" s="341">
        <v>6749275.0000000028</v>
      </c>
      <c r="FO321" s="341">
        <v>6749275.0000000028</v>
      </c>
      <c r="FP321" s="341">
        <v>6749275.0000000028</v>
      </c>
      <c r="FQ321" s="341">
        <v>6749275.0000000028</v>
      </c>
      <c r="FR321" s="341">
        <f>SUM(FR322:FR329)</f>
        <v>6449804</v>
      </c>
      <c r="FS321" s="341">
        <f t="shared" ref="FS321:GC321" si="94">SUM(FS322:FS329)</f>
        <v>7724407.6900000004</v>
      </c>
      <c r="FT321" s="341">
        <f t="shared" si="94"/>
        <v>7441807.8099999996</v>
      </c>
      <c r="FU321" s="341">
        <f t="shared" si="94"/>
        <v>7441807.79</v>
      </c>
      <c r="FV321" s="341">
        <f t="shared" si="94"/>
        <v>7441807.79</v>
      </c>
      <c r="FW321" s="341">
        <f t="shared" si="94"/>
        <v>7441807.7800000003</v>
      </c>
      <c r="FX321" s="341">
        <f t="shared" si="94"/>
        <v>7441807.79</v>
      </c>
      <c r="FY321" s="341">
        <f t="shared" si="94"/>
        <v>7441807.7999999998</v>
      </c>
      <c r="FZ321" s="341">
        <f t="shared" si="94"/>
        <v>7441807.7999999998</v>
      </c>
      <c r="GA321" s="341">
        <f t="shared" si="94"/>
        <v>5371044.5099999998</v>
      </c>
      <c r="GB321" s="341">
        <f t="shared" si="94"/>
        <v>5371044.8400000008</v>
      </c>
      <c r="GC321" s="341">
        <f t="shared" si="94"/>
        <v>5371044.4000000004</v>
      </c>
      <c r="GE321" s="447">
        <f>SUM(FR321:GD321)</f>
        <v>82380000</v>
      </c>
    </row>
    <row r="322" spans="1:187">
      <c r="C322" s="72" t="s">
        <v>94</v>
      </c>
      <c r="D322" s="72" t="str">
        <f t="shared" ref="D322:D328" si="95">+CONCATENATE(D113,"p")</f>
        <v>4211p</v>
      </c>
      <c r="E322" s="76" t="s">
        <v>236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70">
        <v>450000</v>
      </c>
      <c r="CY322" s="273">
        <v>450000</v>
      </c>
      <c r="CZ322" s="273">
        <v>450000</v>
      </c>
      <c r="DA322" s="273">
        <v>450000</v>
      </c>
      <c r="DB322" s="273">
        <v>450000</v>
      </c>
      <c r="DC322" s="273">
        <v>450000</v>
      </c>
      <c r="DD322" s="273">
        <v>450000</v>
      </c>
      <c r="DE322" s="273">
        <v>450000</v>
      </c>
      <c r="DF322" s="273">
        <v>450000</v>
      </c>
      <c r="DG322" s="273">
        <v>450000</v>
      </c>
      <c r="DH322" s="273">
        <v>450000</v>
      </c>
      <c r="DI322" s="269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84"/>
      <c r="DW322" s="284"/>
      <c r="DX322" s="284"/>
      <c r="DY322" s="284"/>
      <c r="DZ322" s="284"/>
      <c r="EA322" s="284"/>
      <c r="EB322" s="284"/>
      <c r="EC322" s="284"/>
      <c r="ED322" s="284"/>
      <c r="EE322" s="284"/>
      <c r="EF322" s="284"/>
      <c r="EG322" s="284"/>
      <c r="EH322" s="284"/>
      <c r="EI322" s="282"/>
      <c r="EJ322" s="282"/>
      <c r="EK322" s="282"/>
      <c r="EL322" s="282"/>
      <c r="EM322" s="282"/>
      <c r="EN322" s="282"/>
      <c r="EO322" s="282"/>
      <c r="EP322" s="282"/>
      <c r="EQ322" s="282"/>
      <c r="ER322" s="282"/>
      <c r="ES322" s="282"/>
      <c r="FR322" s="263">
        <v>371855.94</v>
      </c>
      <c r="FS322" s="263">
        <v>427634.34</v>
      </c>
      <c r="FT322" s="263">
        <v>427634.34</v>
      </c>
      <c r="FU322" s="263">
        <v>427634.34</v>
      </c>
      <c r="FV322" s="263">
        <v>427634.34</v>
      </c>
      <c r="FW322" s="263">
        <v>427634.33</v>
      </c>
      <c r="FX322" s="263">
        <v>427634.34</v>
      </c>
      <c r="FY322" s="263">
        <v>427634.35</v>
      </c>
      <c r="FZ322" s="263">
        <v>427634.35</v>
      </c>
      <c r="GA322" s="263">
        <v>502356.35</v>
      </c>
      <c r="GB322" s="263">
        <v>502356.67</v>
      </c>
      <c r="GC322" s="263">
        <v>502356.31</v>
      </c>
      <c r="GE322" s="448">
        <f>SUM(FR322:GD322)</f>
        <v>5300000</v>
      </c>
    </row>
    <row r="323" spans="1:187">
      <c r="D323" s="72" t="str">
        <f t="shared" si="95"/>
        <v>4212p</v>
      </c>
      <c r="E323" s="76" t="s">
        <v>238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70">
        <v>693333.33333333337</v>
      </c>
      <c r="CY323" s="273">
        <v>693333.33333333337</v>
      </c>
      <c r="CZ323" s="273">
        <v>693333.33333333337</v>
      </c>
      <c r="DA323" s="273">
        <v>693333.33333333337</v>
      </c>
      <c r="DB323" s="273">
        <v>693333.33333333337</v>
      </c>
      <c r="DC323" s="273">
        <v>693333.33333333337</v>
      </c>
      <c r="DD323" s="273">
        <v>693333.33333333337</v>
      </c>
      <c r="DE323" s="273">
        <v>693333.33333333337</v>
      </c>
      <c r="DF323" s="273">
        <v>693333.33333333337</v>
      </c>
      <c r="DG323" s="273">
        <v>693333.33333333337</v>
      </c>
      <c r="DH323" s="273">
        <v>693333.33333333337</v>
      </c>
      <c r="DI323" s="269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84"/>
      <c r="DW323" s="284"/>
      <c r="DX323" s="284"/>
      <c r="DY323" s="284"/>
      <c r="DZ323" s="284"/>
      <c r="EA323" s="284"/>
      <c r="EB323" s="284"/>
      <c r="EC323" s="284"/>
      <c r="ED323" s="284"/>
      <c r="EE323" s="284"/>
      <c r="EF323" s="284"/>
      <c r="EG323" s="284"/>
      <c r="EH323" s="284"/>
      <c r="EI323" s="282"/>
      <c r="EJ323" s="282"/>
      <c r="EK323" s="282"/>
      <c r="EL323" s="282"/>
      <c r="EM323" s="282"/>
      <c r="EN323" s="282"/>
      <c r="EO323" s="282"/>
      <c r="EP323" s="282"/>
      <c r="EQ323" s="282"/>
      <c r="ER323" s="282"/>
      <c r="ES323" s="282"/>
      <c r="FR323" s="263">
        <v>451972.07</v>
      </c>
      <c r="FS323" s="263">
        <v>474570.67</v>
      </c>
      <c r="FT323" s="263">
        <v>474570.67</v>
      </c>
      <c r="FU323" s="263">
        <v>474570.67</v>
      </c>
      <c r="FV323" s="263">
        <v>474570.67</v>
      </c>
      <c r="FW323" s="263">
        <v>474570.67</v>
      </c>
      <c r="FX323" s="263">
        <v>474570.67</v>
      </c>
      <c r="FY323" s="263">
        <v>474570.67</v>
      </c>
      <c r="FZ323" s="263">
        <v>474570.67</v>
      </c>
      <c r="GA323" s="263">
        <v>383820.86</v>
      </c>
      <c r="GB323" s="263">
        <v>383820.86</v>
      </c>
      <c r="GC323" s="263">
        <v>383820.85</v>
      </c>
      <c r="GE323" s="448">
        <f t="shared" ref="GE323:GE328" si="96">SUM(FR323:GD323)</f>
        <v>5400000</v>
      </c>
    </row>
    <row r="324" spans="1:187" ht="30">
      <c r="D324" s="72" t="str">
        <f t="shared" si="95"/>
        <v>4213p</v>
      </c>
      <c r="E324" s="76" t="s">
        <v>240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70">
        <v>1416666.6666666667</v>
      </c>
      <c r="CY324" s="273">
        <v>1416666.6666666667</v>
      </c>
      <c r="CZ324" s="273">
        <v>1416666.6666666667</v>
      </c>
      <c r="DA324" s="273">
        <v>1416666.6666666667</v>
      </c>
      <c r="DB324" s="273">
        <v>1416666.6666666667</v>
      </c>
      <c r="DC324" s="273">
        <v>1416666.6666666667</v>
      </c>
      <c r="DD324" s="273">
        <v>1416666.6666666667</v>
      </c>
      <c r="DE324" s="273">
        <v>1416666.6666666667</v>
      </c>
      <c r="DF324" s="273">
        <v>1416666.6666666667</v>
      </c>
      <c r="DG324" s="273">
        <v>1416666.6666666667</v>
      </c>
      <c r="DH324" s="273">
        <v>1416666.6666666667</v>
      </c>
      <c r="DI324" s="269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84"/>
      <c r="DW324" s="284"/>
      <c r="DX324" s="284"/>
      <c r="DY324" s="284"/>
      <c r="DZ324" s="284"/>
      <c r="EA324" s="284"/>
      <c r="EB324" s="284"/>
      <c r="EC324" s="284"/>
      <c r="ED324" s="284"/>
      <c r="EE324" s="284"/>
      <c r="EF324" s="284"/>
      <c r="EG324" s="284"/>
      <c r="EH324" s="284"/>
      <c r="EI324" s="282"/>
      <c r="EJ324" s="282"/>
      <c r="EK324" s="282"/>
      <c r="EL324" s="282"/>
      <c r="EM324" s="282"/>
      <c r="EN324" s="282"/>
      <c r="EO324" s="282"/>
      <c r="EP324" s="282"/>
      <c r="EQ324" s="282"/>
      <c r="ER324" s="282"/>
      <c r="ES324" s="282"/>
      <c r="FR324" s="263">
        <v>1090958.8600000001</v>
      </c>
      <c r="FS324" s="263">
        <v>1254602.7</v>
      </c>
      <c r="FT324" s="263">
        <v>1254602.7</v>
      </c>
      <c r="FU324" s="263">
        <v>1254602.69</v>
      </c>
      <c r="FV324" s="263">
        <v>1254602.69</v>
      </c>
      <c r="FW324" s="263">
        <v>1254602.69</v>
      </c>
      <c r="FX324" s="263">
        <v>1254602.69</v>
      </c>
      <c r="FY324" s="263">
        <v>1254602.69</v>
      </c>
      <c r="FZ324" s="263">
        <v>1254602.69</v>
      </c>
      <c r="GA324" s="263">
        <v>1457406.55</v>
      </c>
      <c r="GB324" s="263">
        <v>1457406.54</v>
      </c>
      <c r="GC324" s="263">
        <v>1457406.51</v>
      </c>
      <c r="GE324" s="448">
        <f t="shared" si="96"/>
        <v>15499999.999999998</v>
      </c>
    </row>
    <row r="325" spans="1:187">
      <c r="D325" s="72" t="str">
        <f t="shared" si="95"/>
        <v>4214p</v>
      </c>
      <c r="E325" s="76" t="s">
        <v>242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70">
        <v>1333333.3333333333</v>
      </c>
      <c r="CY325" s="273">
        <v>1333333.3333333333</v>
      </c>
      <c r="CZ325" s="273">
        <v>1333333.3333333333</v>
      </c>
      <c r="DA325" s="273">
        <v>1333333.3333333333</v>
      </c>
      <c r="DB325" s="273">
        <v>1333333.3333333333</v>
      </c>
      <c r="DC325" s="273">
        <v>1333333.3333333333</v>
      </c>
      <c r="DD325" s="273">
        <v>1333333.3333333333</v>
      </c>
      <c r="DE325" s="273">
        <v>1333333.3333333333</v>
      </c>
      <c r="DF325" s="273">
        <v>1333333.3333333333</v>
      </c>
      <c r="DG325" s="273">
        <v>1333333.3333333333</v>
      </c>
      <c r="DH325" s="273">
        <v>1333333.3333333333</v>
      </c>
      <c r="DI325" s="269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84"/>
      <c r="DW325" s="284"/>
      <c r="DX325" s="284"/>
      <c r="DY325" s="284"/>
      <c r="DZ325" s="284"/>
      <c r="EA325" s="284"/>
      <c r="EB325" s="284"/>
      <c r="EC325" s="284"/>
      <c r="ED325" s="284"/>
      <c r="EE325" s="284"/>
      <c r="EF325" s="284"/>
      <c r="EG325" s="284"/>
      <c r="EH325" s="284"/>
      <c r="EI325" s="282"/>
      <c r="EJ325" s="282"/>
      <c r="EK325" s="282"/>
      <c r="EL325" s="282"/>
      <c r="EM325" s="282"/>
      <c r="EN325" s="282"/>
      <c r="EO325" s="282"/>
      <c r="EP325" s="282"/>
      <c r="EQ325" s="282"/>
      <c r="ER325" s="282"/>
      <c r="ES325" s="282"/>
      <c r="FR325" s="263">
        <v>1227671.6000000001</v>
      </c>
      <c r="FS325" s="263">
        <v>1668731.32</v>
      </c>
      <c r="FT325" s="263">
        <v>1386131.44</v>
      </c>
      <c r="FU325" s="263">
        <v>1386131.44</v>
      </c>
      <c r="FV325" s="263">
        <v>1386131.44</v>
      </c>
      <c r="FW325" s="263">
        <v>1386131.44</v>
      </c>
      <c r="FX325" s="263">
        <v>1386131.44</v>
      </c>
      <c r="FY325" s="263">
        <v>1386131.44</v>
      </c>
      <c r="FZ325" s="263">
        <v>1386131.44</v>
      </c>
      <c r="GA325" s="263">
        <v>1333558.97</v>
      </c>
      <c r="GB325" s="263">
        <v>1333559</v>
      </c>
      <c r="GC325" s="263">
        <v>1333559.03</v>
      </c>
      <c r="GE325" s="448">
        <f t="shared" si="96"/>
        <v>16599999.999999996</v>
      </c>
    </row>
    <row r="326" spans="1:187">
      <c r="D326" s="72" t="str">
        <f t="shared" si="95"/>
        <v>4215p</v>
      </c>
      <c r="E326" s="76" t="s">
        <v>244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70">
        <v>681250</v>
      </c>
      <c r="CY326" s="273">
        <v>681250</v>
      </c>
      <c r="CZ326" s="273">
        <v>681250</v>
      </c>
      <c r="DA326" s="273">
        <v>681250</v>
      </c>
      <c r="DB326" s="273">
        <v>681250</v>
      </c>
      <c r="DC326" s="273">
        <v>681250</v>
      </c>
      <c r="DD326" s="273">
        <v>681250</v>
      </c>
      <c r="DE326" s="273">
        <v>681250</v>
      </c>
      <c r="DF326" s="273">
        <v>681250</v>
      </c>
      <c r="DG326" s="273">
        <v>681250</v>
      </c>
      <c r="DH326" s="273">
        <v>681250</v>
      </c>
      <c r="DI326" s="269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84"/>
      <c r="DW326" s="284"/>
      <c r="DX326" s="284"/>
      <c r="DY326" s="284"/>
      <c r="DZ326" s="284"/>
      <c r="EA326" s="284"/>
      <c r="EB326" s="284"/>
      <c r="EC326" s="284"/>
      <c r="ED326" s="284"/>
      <c r="EE326" s="284"/>
      <c r="EF326" s="284"/>
      <c r="EG326" s="284"/>
      <c r="EH326" s="284"/>
      <c r="EI326" s="282"/>
      <c r="EJ326" s="282"/>
      <c r="EK326" s="282"/>
      <c r="EL326" s="282"/>
      <c r="EM326" s="282"/>
      <c r="EN326" s="282"/>
      <c r="EO326" s="282"/>
      <c r="EP326" s="282"/>
      <c r="EQ326" s="282"/>
      <c r="ER326" s="282"/>
      <c r="ES326" s="282"/>
      <c r="FR326" s="263">
        <v>2251588.63</v>
      </c>
      <c r="FS326" s="263">
        <v>2589326.9300000002</v>
      </c>
      <c r="FT326" s="263">
        <v>2589326.9300000002</v>
      </c>
      <c r="FU326" s="263">
        <v>2589326.9300000002</v>
      </c>
      <c r="FV326" s="263">
        <v>2589326.9300000002</v>
      </c>
      <c r="FW326" s="263">
        <v>2589326.9300000002</v>
      </c>
      <c r="FX326" s="263">
        <v>2589326.9300000002</v>
      </c>
      <c r="FY326" s="263">
        <v>2589326.9300000002</v>
      </c>
      <c r="FZ326" s="263">
        <v>2589326.9300000002</v>
      </c>
      <c r="GA326" s="263">
        <v>731265.32</v>
      </c>
      <c r="GB326" s="263">
        <v>731265.32</v>
      </c>
      <c r="GC326" s="263">
        <v>731265.28999999992</v>
      </c>
      <c r="GE326" s="448">
        <f t="shared" si="96"/>
        <v>25160000</v>
      </c>
    </row>
    <row r="327" spans="1:187" ht="30">
      <c r="D327" s="72" t="str">
        <f t="shared" si="95"/>
        <v>4216p</v>
      </c>
      <c r="E327" s="76" t="s">
        <v>246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70">
        <v>54166.666666666664</v>
      </c>
      <c r="CY327" s="273">
        <v>54166.666666666664</v>
      </c>
      <c r="CZ327" s="273">
        <v>54166.666666666664</v>
      </c>
      <c r="DA327" s="273">
        <v>54166.666666666664</v>
      </c>
      <c r="DB327" s="273">
        <v>54166.666666666664</v>
      </c>
      <c r="DC327" s="273">
        <v>54166.666666666664</v>
      </c>
      <c r="DD327" s="273">
        <v>54166.666666666664</v>
      </c>
      <c r="DE327" s="273">
        <v>54166.666666666664</v>
      </c>
      <c r="DF327" s="273">
        <v>54166.666666666664</v>
      </c>
      <c r="DG327" s="273">
        <v>54166.666666666664</v>
      </c>
      <c r="DH327" s="273">
        <v>54166.666666666664</v>
      </c>
      <c r="DI327" s="269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84"/>
      <c r="DW327" s="284"/>
      <c r="DX327" s="284"/>
      <c r="DY327" s="284"/>
      <c r="DZ327" s="284"/>
      <c r="EA327" s="284"/>
      <c r="EB327" s="284"/>
      <c r="EC327" s="284"/>
      <c r="ED327" s="284"/>
      <c r="EE327" s="284"/>
      <c r="EF327" s="284"/>
      <c r="EG327" s="284"/>
      <c r="EH327" s="284"/>
      <c r="EI327" s="282"/>
      <c r="EJ327" s="282"/>
      <c r="EK327" s="282"/>
      <c r="EL327" s="282"/>
      <c r="EM327" s="282"/>
      <c r="EN327" s="282"/>
      <c r="EO327" s="282"/>
      <c r="EP327" s="282"/>
      <c r="EQ327" s="282"/>
      <c r="ER327" s="282"/>
      <c r="ES327" s="282"/>
      <c r="FR327" s="263">
        <v>21155.4</v>
      </c>
      <c r="FS327" s="263">
        <v>120000</v>
      </c>
      <c r="FT327" s="263">
        <v>120000</v>
      </c>
      <c r="FU327" s="263">
        <v>120000</v>
      </c>
      <c r="FV327" s="263">
        <v>120000</v>
      </c>
      <c r="FW327" s="263">
        <v>120000</v>
      </c>
      <c r="FX327" s="263">
        <v>120000</v>
      </c>
      <c r="FY327" s="263">
        <v>120000</v>
      </c>
      <c r="FZ327" s="263">
        <v>120000</v>
      </c>
      <c r="GA327" s="263">
        <v>72948.2</v>
      </c>
      <c r="GB327" s="263">
        <v>72948.2</v>
      </c>
      <c r="GC327" s="263">
        <v>72948.2</v>
      </c>
      <c r="GE327" s="448">
        <f t="shared" si="96"/>
        <v>1200000</v>
      </c>
    </row>
    <row r="328" spans="1:187" ht="30">
      <c r="D328" s="72" t="str">
        <f t="shared" si="95"/>
        <v>4217p</v>
      </c>
      <c r="E328" s="76" t="s">
        <v>248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70">
        <v>258333.33333333334</v>
      </c>
      <c r="CY328" s="273">
        <v>258333.33333333334</v>
      </c>
      <c r="CZ328" s="273">
        <v>258333.33333333334</v>
      </c>
      <c r="DA328" s="273">
        <v>258333.33333333334</v>
      </c>
      <c r="DB328" s="273">
        <v>258333.33333333334</v>
      </c>
      <c r="DC328" s="273">
        <v>258333.33333333334</v>
      </c>
      <c r="DD328" s="273">
        <v>258333.33333333334</v>
      </c>
      <c r="DE328" s="273">
        <v>258333.33333333334</v>
      </c>
      <c r="DF328" s="273">
        <v>258333.33333333334</v>
      </c>
      <c r="DG328" s="273">
        <v>258333.33333333334</v>
      </c>
      <c r="DH328" s="273">
        <v>258333.33333333334</v>
      </c>
      <c r="DI328" s="269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84"/>
      <c r="DW328" s="284"/>
      <c r="DX328" s="284"/>
      <c r="DY328" s="284"/>
      <c r="DZ328" s="284"/>
      <c r="EA328" s="284"/>
      <c r="EB328" s="284"/>
      <c r="EC328" s="284"/>
      <c r="ED328" s="284"/>
      <c r="EE328" s="284"/>
      <c r="EF328" s="284"/>
      <c r="EG328" s="284"/>
      <c r="EH328" s="284"/>
      <c r="EI328" s="282"/>
      <c r="EJ328" s="282"/>
      <c r="EK328" s="282"/>
      <c r="EL328" s="282"/>
      <c r="EM328" s="282"/>
      <c r="EN328" s="282"/>
      <c r="EO328" s="282"/>
      <c r="EP328" s="282"/>
      <c r="EQ328" s="282"/>
      <c r="ER328" s="282"/>
      <c r="ES328" s="282"/>
      <c r="FR328" s="263">
        <v>303008.34999999998</v>
      </c>
      <c r="FS328" s="263">
        <v>348209.6</v>
      </c>
      <c r="FT328" s="263">
        <v>348209.6</v>
      </c>
      <c r="FU328" s="263">
        <v>348209.6</v>
      </c>
      <c r="FV328" s="263">
        <v>348209.6</v>
      </c>
      <c r="FW328" s="263">
        <v>348209.6</v>
      </c>
      <c r="FX328" s="263">
        <v>348209.6</v>
      </c>
      <c r="FY328" s="263">
        <v>348209.6</v>
      </c>
      <c r="FZ328" s="263">
        <v>348209.6</v>
      </c>
      <c r="GA328" s="263">
        <v>377104.97</v>
      </c>
      <c r="GB328" s="263">
        <v>377104.96</v>
      </c>
      <c r="GC328" s="263">
        <v>377104.92000000004</v>
      </c>
      <c r="GE328" s="448">
        <f t="shared" si="96"/>
        <v>4220000</v>
      </c>
    </row>
    <row r="329" spans="1:187" s="368" customFormat="1" ht="30">
      <c r="A329" s="72"/>
      <c r="B329" s="72"/>
      <c r="C329" s="72"/>
      <c r="D329" s="72" t="s">
        <v>797</v>
      </c>
      <c r="E329" s="76" t="s">
        <v>721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70"/>
      <c r="CY329" s="273"/>
      <c r="CZ329" s="273"/>
      <c r="DA329" s="273"/>
      <c r="DB329" s="273"/>
      <c r="DC329" s="273"/>
      <c r="DD329" s="273"/>
      <c r="DE329" s="273"/>
      <c r="DF329" s="273"/>
      <c r="DG329" s="273"/>
      <c r="DH329" s="273"/>
      <c r="DI329" s="269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84"/>
      <c r="DW329" s="284"/>
      <c r="DX329" s="284"/>
      <c r="DY329" s="284"/>
      <c r="DZ329" s="284"/>
      <c r="EA329" s="284"/>
      <c r="EB329" s="284"/>
      <c r="EC329" s="284"/>
      <c r="ED329" s="284"/>
      <c r="EE329" s="284"/>
      <c r="EF329" s="284"/>
      <c r="EG329" s="284"/>
      <c r="EH329" s="284"/>
      <c r="EI329" s="282"/>
      <c r="EJ329" s="282"/>
      <c r="EK329" s="282"/>
      <c r="EL329" s="282"/>
      <c r="EM329" s="282"/>
      <c r="EN329" s="282"/>
      <c r="EO329" s="282"/>
      <c r="EP329" s="282"/>
      <c r="EQ329" s="282"/>
      <c r="ER329" s="282"/>
      <c r="ES329" s="282"/>
      <c r="FR329" s="263">
        <v>731593.15</v>
      </c>
      <c r="FS329" s="263">
        <v>841332.13</v>
      </c>
      <c r="FT329" s="263">
        <v>841332.13</v>
      </c>
      <c r="FU329" s="263">
        <v>841332.12</v>
      </c>
      <c r="FV329" s="263">
        <v>841332.12</v>
      </c>
      <c r="FW329" s="263">
        <v>841332.12</v>
      </c>
      <c r="FX329" s="263">
        <v>841332.12</v>
      </c>
      <c r="FY329" s="263">
        <v>841332.12</v>
      </c>
      <c r="FZ329" s="263">
        <v>841332.12</v>
      </c>
      <c r="GA329" s="263">
        <v>512583.29</v>
      </c>
      <c r="GB329" s="263">
        <v>512583.29</v>
      </c>
      <c r="GC329" s="263">
        <v>512583.29</v>
      </c>
      <c r="GE329" s="448">
        <f>SUM(FR329:GD329)</f>
        <v>9000000</v>
      </c>
    </row>
    <row r="330" spans="1:187" s="9" customFormat="1">
      <c r="A330" s="118"/>
      <c r="B330" s="118"/>
      <c r="C330" s="118">
        <v>422</v>
      </c>
      <c r="D330" s="118" t="str">
        <f t="shared" ref="D330:D361" si="97">+CONCATENATE(D121,"p")</f>
        <v>422p</v>
      </c>
      <c r="E330" s="119" t="s">
        <v>250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8">+SUM(CL331:CL335)</f>
        <v>1280004.1666666665</v>
      </c>
      <c r="CM330" s="121">
        <f t="shared" si="98"/>
        <v>1280004.1666666665</v>
      </c>
      <c r="CN330" s="121">
        <f t="shared" si="98"/>
        <v>1280004.1666666665</v>
      </c>
      <c r="CO330" s="121">
        <f t="shared" si="98"/>
        <v>1280004.1666666665</v>
      </c>
      <c r="CP330" s="121">
        <f t="shared" si="98"/>
        <v>1280004.1666666665</v>
      </c>
      <c r="CQ330" s="121">
        <f t="shared" si="98"/>
        <v>1280004.1666666665</v>
      </c>
      <c r="CR330" s="121">
        <f t="shared" si="98"/>
        <v>1280004.1666666665</v>
      </c>
      <c r="CS330" s="121">
        <f t="shared" si="98"/>
        <v>1280004.1666666665</v>
      </c>
      <c r="CT330" s="121">
        <f t="shared" si="98"/>
        <v>1280004.1666666665</v>
      </c>
      <c r="CU330" s="121">
        <f t="shared" si="98"/>
        <v>1280004.1666666665</v>
      </c>
      <c r="CV330" s="121">
        <f t="shared" si="98"/>
        <v>1280004.1666666665</v>
      </c>
      <c r="CW330" s="122">
        <f t="shared" si="98"/>
        <v>1280004.1666666665</v>
      </c>
      <c r="CX330" s="271">
        <f t="shared" si="98"/>
        <v>1438177</v>
      </c>
      <c r="CY330" s="274">
        <f t="shared" ref="CY330:DI330" si="99">+SUM(CY331:CY335)</f>
        <v>1438177</v>
      </c>
      <c r="CZ330" s="274">
        <f t="shared" si="99"/>
        <v>1438177</v>
      </c>
      <c r="DA330" s="274">
        <f t="shared" si="99"/>
        <v>1438177</v>
      </c>
      <c r="DB330" s="274">
        <f t="shared" si="99"/>
        <v>1438177</v>
      </c>
      <c r="DC330" s="274">
        <f t="shared" si="99"/>
        <v>1438177</v>
      </c>
      <c r="DD330" s="274">
        <f t="shared" si="99"/>
        <v>1438177</v>
      </c>
      <c r="DE330" s="274">
        <f t="shared" si="99"/>
        <v>1438177</v>
      </c>
      <c r="DF330" s="274">
        <f t="shared" si="99"/>
        <v>1438177</v>
      </c>
      <c r="DG330" s="274">
        <f t="shared" si="99"/>
        <v>1438177</v>
      </c>
      <c r="DH330" s="274">
        <f t="shared" si="99"/>
        <v>1438177</v>
      </c>
      <c r="DI330" s="272">
        <f t="shared" si="99"/>
        <v>1438177</v>
      </c>
      <c r="DJ330" s="120">
        <f>+SUM(DJ331:DJ335)</f>
        <v>1620000</v>
      </c>
      <c r="DK330" s="121">
        <f t="shared" ref="DK330:DU330" si="100">+SUM(DK331:DK335)</f>
        <v>1620000</v>
      </c>
      <c r="DL330" s="121">
        <f t="shared" si="100"/>
        <v>1620000</v>
      </c>
      <c r="DM330" s="121">
        <f t="shared" si="100"/>
        <v>1620000</v>
      </c>
      <c r="DN330" s="121">
        <f t="shared" si="100"/>
        <v>1620000</v>
      </c>
      <c r="DO330" s="121">
        <f t="shared" si="100"/>
        <v>1620000</v>
      </c>
      <c r="DP330" s="121">
        <f t="shared" si="100"/>
        <v>1620000</v>
      </c>
      <c r="DQ330" s="121">
        <f t="shared" si="100"/>
        <v>1620000</v>
      </c>
      <c r="DR330" s="121">
        <f t="shared" si="100"/>
        <v>1620000</v>
      </c>
      <c r="DS330" s="121">
        <f t="shared" si="100"/>
        <v>1620000</v>
      </c>
      <c r="DT330" s="121">
        <f t="shared" si="100"/>
        <v>1620000</v>
      </c>
      <c r="DU330" s="122">
        <f t="shared" si="100"/>
        <v>1620000</v>
      </c>
      <c r="DV330" s="285">
        <v>1900841.6666666667</v>
      </c>
      <c r="DW330" s="285">
        <v>1900841.6666666667</v>
      </c>
      <c r="DX330" s="285">
        <v>1900841.6666666667</v>
      </c>
      <c r="DY330" s="285">
        <v>1900841.6666666667</v>
      </c>
      <c r="DZ330" s="285">
        <v>1900841.6666666667</v>
      </c>
      <c r="EA330" s="285">
        <v>1900841.6666666667</v>
      </c>
      <c r="EB330" s="285">
        <v>1900841.6666666667</v>
      </c>
      <c r="EC330" s="285">
        <v>1900841.6666666667</v>
      </c>
      <c r="ED330" s="285">
        <v>1900841.6666666667</v>
      </c>
      <c r="EE330" s="285">
        <v>1900841.6666666667</v>
      </c>
      <c r="EF330" s="285">
        <v>1900841.6666666667</v>
      </c>
      <c r="EG330" s="285">
        <v>1900841.6666666667</v>
      </c>
      <c r="EH330" s="285">
        <v>1716373.3333333333</v>
      </c>
      <c r="EI330" s="285">
        <v>1716373.3333333333</v>
      </c>
      <c r="EJ330" s="285">
        <v>1716373.3333333333</v>
      </c>
      <c r="EK330" s="285">
        <v>1716373.3333333333</v>
      </c>
      <c r="EL330" s="285">
        <v>1716373.3333333333</v>
      </c>
      <c r="EM330" s="285">
        <v>1716373.3333333333</v>
      </c>
      <c r="EN330" s="285">
        <v>1716373.3333333333</v>
      </c>
      <c r="EO330" s="285">
        <v>1716373.3333333333</v>
      </c>
      <c r="EP330" s="285">
        <v>1716373.3333333333</v>
      </c>
      <c r="EQ330" s="285">
        <v>1716373.3333333333</v>
      </c>
      <c r="ER330" s="285">
        <v>1716373.3333333333</v>
      </c>
      <c r="ES330" s="285">
        <v>1716373.3333333333</v>
      </c>
      <c r="ET330" s="341">
        <v>1699899.96</v>
      </c>
      <c r="EU330" s="341">
        <v>1699899.96</v>
      </c>
      <c r="EV330" s="341">
        <v>1699899.96</v>
      </c>
      <c r="EW330" s="341">
        <v>1699899.96</v>
      </c>
      <c r="EX330" s="341">
        <v>1699899.96</v>
      </c>
      <c r="EY330" s="341">
        <v>1699899.96</v>
      </c>
      <c r="EZ330" s="341">
        <v>1699899.96</v>
      </c>
      <c r="FA330" s="341">
        <v>1699899.96</v>
      </c>
      <c r="FB330" s="341">
        <v>924899.9599999981</v>
      </c>
      <c r="FC330" s="341">
        <v>924899.9599999981</v>
      </c>
      <c r="FD330" s="341">
        <v>924899.9599999981</v>
      </c>
      <c r="FE330" s="341">
        <v>924899.9599999981</v>
      </c>
      <c r="FF330" s="341">
        <v>1236031.8000000014</v>
      </c>
      <c r="FG330" s="341">
        <v>1236031.8699999999</v>
      </c>
      <c r="FH330" s="341">
        <v>1236031.8699999999</v>
      </c>
      <c r="FI330" s="341">
        <v>1236031.8699999999</v>
      </c>
      <c r="FJ330" s="341">
        <v>1236031.8699999999</v>
      </c>
      <c r="FK330" s="341">
        <v>1236031.8699999999</v>
      </c>
      <c r="FL330" s="341">
        <v>1236031.8699999999</v>
      </c>
      <c r="FM330" s="341">
        <v>1236031.8699999999</v>
      </c>
      <c r="FN330" s="341">
        <v>1236031.8699999999</v>
      </c>
      <c r="FO330" s="341">
        <v>2359394.0699999998</v>
      </c>
      <c r="FP330" s="341">
        <v>2359394.0699999998</v>
      </c>
      <c r="FQ330" s="341">
        <v>2359394.0699999998</v>
      </c>
      <c r="FR330" s="341">
        <f>SUM(FR331:FR335)</f>
        <v>1873352</v>
      </c>
      <c r="FS330" s="341">
        <f t="shared" ref="FS330:GC330" si="101">SUM(FS331:FS335)</f>
        <v>1873352</v>
      </c>
      <c r="FT330" s="341">
        <f t="shared" si="101"/>
        <v>1873352</v>
      </c>
      <c r="FU330" s="341">
        <f t="shared" si="101"/>
        <v>1873352</v>
      </c>
      <c r="FV330" s="341">
        <f t="shared" si="101"/>
        <v>1873352</v>
      </c>
      <c r="FW330" s="341">
        <f t="shared" si="101"/>
        <v>1873352</v>
      </c>
      <c r="FX330" s="341">
        <f t="shared" si="101"/>
        <v>1873352</v>
      </c>
      <c r="FY330" s="341">
        <f t="shared" si="101"/>
        <v>1873352</v>
      </c>
      <c r="FZ330" s="341">
        <f t="shared" si="101"/>
        <v>1873352</v>
      </c>
      <c r="GA330" s="341">
        <f t="shared" si="101"/>
        <v>1873352</v>
      </c>
      <c r="GB330" s="341">
        <f t="shared" si="101"/>
        <v>1873352</v>
      </c>
      <c r="GC330" s="341">
        <f t="shared" si="101"/>
        <v>1873352.1700000002</v>
      </c>
      <c r="GE330" s="447">
        <f>SUM(FR330:GD330)</f>
        <v>22480224.170000002</v>
      </c>
    </row>
    <row r="331" spans="1:187">
      <c r="D331" s="72" t="str">
        <f t="shared" si="97"/>
        <v>4221p</v>
      </c>
      <c r="E331" s="76" t="s">
        <v>252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70">
        <v>0</v>
      </c>
      <c r="CY331" s="273">
        <v>0</v>
      </c>
      <c r="CZ331" s="273">
        <v>0</v>
      </c>
      <c r="DA331" s="273">
        <v>0</v>
      </c>
      <c r="DB331" s="273">
        <v>0</v>
      </c>
      <c r="DC331" s="273">
        <v>0</v>
      </c>
      <c r="DD331" s="273">
        <v>0</v>
      </c>
      <c r="DE331" s="273">
        <v>0</v>
      </c>
      <c r="DF331" s="273">
        <v>0</v>
      </c>
      <c r="DG331" s="273">
        <v>0</v>
      </c>
      <c r="DH331" s="273">
        <v>0</v>
      </c>
      <c r="DI331" s="269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84"/>
      <c r="DW331" s="284"/>
      <c r="DX331" s="284"/>
      <c r="DY331" s="284"/>
      <c r="DZ331" s="284"/>
      <c r="EA331" s="284"/>
      <c r="EB331" s="284"/>
      <c r="EC331" s="284"/>
      <c r="ED331" s="284"/>
      <c r="EE331" s="284"/>
      <c r="EF331" s="284"/>
      <c r="EG331" s="284"/>
      <c r="EH331" s="284"/>
      <c r="EI331" s="282"/>
      <c r="EJ331" s="282"/>
      <c r="EK331" s="282"/>
      <c r="EL331" s="282"/>
      <c r="EM331" s="282"/>
      <c r="EN331" s="282"/>
      <c r="EO331" s="282"/>
      <c r="EP331" s="282"/>
      <c r="EQ331" s="282"/>
      <c r="ER331" s="282"/>
      <c r="ES331" s="282"/>
      <c r="FR331" s="263">
        <v>70833.33</v>
      </c>
      <c r="FS331" s="263">
        <v>70833.33</v>
      </c>
      <c r="FT331" s="263">
        <v>70833.33</v>
      </c>
      <c r="FU331" s="263">
        <v>70833.33</v>
      </c>
      <c r="FV331" s="263">
        <v>70833.33</v>
      </c>
      <c r="FW331" s="263">
        <v>70833.33</v>
      </c>
      <c r="FX331" s="263">
        <v>70833.33</v>
      </c>
      <c r="FY331" s="263">
        <v>70833.33</v>
      </c>
      <c r="FZ331" s="263">
        <v>70833.33</v>
      </c>
      <c r="GA331" s="263">
        <v>70833.33</v>
      </c>
      <c r="GB331" s="263">
        <v>70833.33</v>
      </c>
      <c r="GC331" s="263">
        <v>70833.37</v>
      </c>
      <c r="GE331" s="448">
        <f>SUM(FR331:GD331)</f>
        <v>849999.99999999988</v>
      </c>
    </row>
    <row r="332" spans="1:187" ht="30">
      <c r="D332" s="72" t="str">
        <f t="shared" si="97"/>
        <v>4222p</v>
      </c>
      <c r="E332" s="76" t="s">
        <v>254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70">
        <v>606785.68544768298</v>
      </c>
      <c r="CY332" s="273">
        <v>606785.68544768298</v>
      </c>
      <c r="CZ332" s="273">
        <v>606785.68544768298</v>
      </c>
      <c r="DA332" s="273">
        <v>606785.68544768298</v>
      </c>
      <c r="DB332" s="273">
        <v>606785.68544768298</v>
      </c>
      <c r="DC332" s="273">
        <v>606785.68544768298</v>
      </c>
      <c r="DD332" s="273">
        <v>606785.68544768298</v>
      </c>
      <c r="DE332" s="273">
        <v>606785.68544768298</v>
      </c>
      <c r="DF332" s="273">
        <v>606785.68544768298</v>
      </c>
      <c r="DG332" s="273">
        <v>606785.68544768298</v>
      </c>
      <c r="DH332" s="273">
        <v>606785.68544768298</v>
      </c>
      <c r="DI332" s="269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84"/>
      <c r="DW332" s="284"/>
      <c r="DX332" s="284"/>
      <c r="DY332" s="284"/>
      <c r="DZ332" s="284"/>
      <c r="EA332" s="284"/>
      <c r="EB332" s="284"/>
      <c r="EC332" s="284"/>
      <c r="ED332" s="284"/>
      <c r="EE332" s="284"/>
      <c r="EF332" s="284"/>
      <c r="EG332" s="284"/>
      <c r="EH332" s="284"/>
      <c r="EI332" s="282"/>
      <c r="EJ332" s="282"/>
      <c r="EK332" s="282"/>
      <c r="EL332" s="282"/>
      <c r="EM332" s="282"/>
      <c r="EN332" s="282"/>
      <c r="EO332" s="282"/>
      <c r="EP332" s="282"/>
      <c r="EQ332" s="282"/>
      <c r="ER332" s="282"/>
      <c r="ES332" s="282"/>
      <c r="FR332" s="263">
        <v>198352.00999999998</v>
      </c>
      <c r="FS332" s="263">
        <v>198352.00999999998</v>
      </c>
      <c r="FT332" s="263">
        <v>198352.00999999998</v>
      </c>
      <c r="FU332" s="263">
        <v>198352.00999999998</v>
      </c>
      <c r="FV332" s="263">
        <v>198352.00999999998</v>
      </c>
      <c r="FW332" s="263">
        <v>198352.00999999998</v>
      </c>
      <c r="FX332" s="263">
        <v>198352.00999999998</v>
      </c>
      <c r="FY332" s="263">
        <v>198352.00999999998</v>
      </c>
      <c r="FZ332" s="263">
        <v>198352.00999999998</v>
      </c>
      <c r="GA332" s="263">
        <v>198352.00999999998</v>
      </c>
      <c r="GB332" s="263">
        <v>198352.00999999998</v>
      </c>
      <c r="GC332" s="263">
        <v>198352.05999999997</v>
      </c>
      <c r="GE332" s="448">
        <f t="shared" ref="GE332:GE335" si="102">SUM(FR332:GD332)</f>
        <v>2380224.17</v>
      </c>
    </row>
    <row r="333" spans="1:187">
      <c r="D333" s="72" t="str">
        <f t="shared" si="97"/>
        <v>4223p</v>
      </c>
      <c r="E333" s="76" t="s">
        <v>256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70">
        <v>0</v>
      </c>
      <c r="CY333" s="273">
        <v>0</v>
      </c>
      <c r="CZ333" s="273">
        <v>0</v>
      </c>
      <c r="DA333" s="273">
        <v>0</v>
      </c>
      <c r="DB333" s="273">
        <v>0</v>
      </c>
      <c r="DC333" s="273">
        <v>0</v>
      </c>
      <c r="DD333" s="273">
        <v>0</v>
      </c>
      <c r="DE333" s="273">
        <v>0</v>
      </c>
      <c r="DF333" s="273">
        <v>0</v>
      </c>
      <c r="DG333" s="273">
        <v>0</v>
      </c>
      <c r="DH333" s="273">
        <v>0</v>
      </c>
      <c r="DI333" s="269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84"/>
      <c r="DW333" s="284"/>
      <c r="DX333" s="284"/>
      <c r="DY333" s="284"/>
      <c r="DZ333" s="284"/>
      <c r="EA333" s="284"/>
      <c r="EB333" s="284"/>
      <c r="EC333" s="284"/>
      <c r="ED333" s="284"/>
      <c r="EE333" s="284"/>
      <c r="EF333" s="284"/>
      <c r="EG333" s="284"/>
      <c r="EH333" s="284"/>
      <c r="EI333" s="282"/>
      <c r="EJ333" s="282"/>
      <c r="EK333" s="282"/>
      <c r="EL333" s="282"/>
      <c r="EM333" s="282"/>
      <c r="EN333" s="282"/>
      <c r="EO333" s="282"/>
      <c r="EP333" s="282"/>
      <c r="EQ333" s="282"/>
      <c r="ER333" s="282"/>
      <c r="ES333" s="282"/>
      <c r="FR333" s="263"/>
      <c r="FS333" s="263"/>
      <c r="FT333" s="263"/>
      <c r="FU333" s="263"/>
      <c r="FV333" s="263"/>
      <c r="FW333" s="263"/>
      <c r="FX333" s="263"/>
      <c r="FY333" s="263"/>
      <c r="FZ333" s="263"/>
      <c r="GA333" s="263"/>
      <c r="GB333" s="263"/>
      <c r="GC333" s="263"/>
      <c r="GE333" s="448">
        <f t="shared" si="102"/>
        <v>0</v>
      </c>
    </row>
    <row r="334" spans="1:187">
      <c r="D334" s="72" t="str">
        <f t="shared" si="97"/>
        <v>4224p</v>
      </c>
      <c r="E334" s="76" t="s">
        <v>258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70">
        <v>831391.31455231691</v>
      </c>
      <c r="CY334" s="273">
        <v>831391.31455231691</v>
      </c>
      <c r="CZ334" s="273">
        <v>831391.31455231691</v>
      </c>
      <c r="DA334" s="273">
        <v>831391.31455231691</v>
      </c>
      <c r="DB334" s="273">
        <v>831391.31455231691</v>
      </c>
      <c r="DC334" s="273">
        <v>831391.31455231691</v>
      </c>
      <c r="DD334" s="273">
        <v>831391.31455231691</v>
      </c>
      <c r="DE334" s="273">
        <v>831391.31455231691</v>
      </c>
      <c r="DF334" s="273">
        <v>831391.31455231691</v>
      </c>
      <c r="DG334" s="273">
        <v>831391.31455231691</v>
      </c>
      <c r="DH334" s="273">
        <v>831391.31455231691</v>
      </c>
      <c r="DI334" s="269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84"/>
      <c r="DW334" s="284"/>
      <c r="DX334" s="284"/>
      <c r="DY334" s="284"/>
      <c r="DZ334" s="284"/>
      <c r="EA334" s="284"/>
      <c r="EB334" s="284"/>
      <c r="EC334" s="284"/>
      <c r="ED334" s="284"/>
      <c r="EE334" s="284"/>
      <c r="EF334" s="284"/>
      <c r="EG334" s="284"/>
      <c r="EH334" s="284"/>
      <c r="EI334" s="282"/>
      <c r="EJ334" s="282"/>
      <c r="EK334" s="282"/>
      <c r="EL334" s="282"/>
      <c r="EM334" s="282"/>
      <c r="EN334" s="282"/>
      <c r="EO334" s="282"/>
      <c r="EP334" s="282"/>
      <c r="EQ334" s="282"/>
      <c r="ER334" s="282"/>
      <c r="ES334" s="282"/>
      <c r="FR334" s="263">
        <v>1583333.33</v>
      </c>
      <c r="FS334" s="263">
        <v>1583333.33</v>
      </c>
      <c r="FT334" s="263">
        <v>1583333.33</v>
      </c>
      <c r="FU334" s="263">
        <v>1583333.33</v>
      </c>
      <c r="FV334" s="263">
        <v>1583333.33</v>
      </c>
      <c r="FW334" s="263">
        <v>1583333.33</v>
      </c>
      <c r="FX334" s="263">
        <v>1583333.33</v>
      </c>
      <c r="FY334" s="263">
        <v>1583333.33</v>
      </c>
      <c r="FZ334" s="263">
        <v>1583333.33</v>
      </c>
      <c r="GA334" s="263">
        <v>1583333.33</v>
      </c>
      <c r="GB334" s="263">
        <v>1583333.33</v>
      </c>
      <c r="GC334" s="263">
        <v>1583333.37</v>
      </c>
      <c r="GE334" s="448">
        <f t="shared" si="102"/>
        <v>19000000.000000004</v>
      </c>
    </row>
    <row r="335" spans="1:187">
      <c r="D335" s="72" t="str">
        <f t="shared" si="97"/>
        <v>4225p</v>
      </c>
      <c r="E335" s="76" t="s">
        <v>230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70">
        <v>0</v>
      </c>
      <c r="CY335" s="273">
        <v>0</v>
      </c>
      <c r="CZ335" s="273">
        <v>0</v>
      </c>
      <c r="DA335" s="273">
        <v>0</v>
      </c>
      <c r="DB335" s="273">
        <v>0</v>
      </c>
      <c r="DC335" s="273">
        <v>0</v>
      </c>
      <c r="DD335" s="273">
        <v>0</v>
      </c>
      <c r="DE335" s="273">
        <v>0</v>
      </c>
      <c r="DF335" s="273">
        <v>0</v>
      </c>
      <c r="DG335" s="273">
        <v>0</v>
      </c>
      <c r="DH335" s="273">
        <v>0</v>
      </c>
      <c r="DI335" s="269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84"/>
      <c r="DW335" s="284"/>
      <c r="DX335" s="284"/>
      <c r="DY335" s="284"/>
      <c r="DZ335" s="284"/>
      <c r="EA335" s="284"/>
      <c r="EB335" s="284"/>
      <c r="EC335" s="284"/>
      <c r="ED335" s="284"/>
      <c r="EE335" s="284"/>
      <c r="EF335" s="284"/>
      <c r="EG335" s="284"/>
      <c r="EH335" s="284"/>
      <c r="EI335" s="282"/>
      <c r="EJ335" s="282"/>
      <c r="EK335" s="282"/>
      <c r="EL335" s="282"/>
      <c r="EM335" s="282"/>
      <c r="EN335" s="282"/>
      <c r="EO335" s="282"/>
      <c r="EP335" s="282"/>
      <c r="EQ335" s="282"/>
      <c r="ER335" s="282"/>
      <c r="ES335" s="282"/>
      <c r="FR335" s="263">
        <v>20833.330000000002</v>
      </c>
      <c r="FS335" s="263">
        <v>20833.330000000002</v>
      </c>
      <c r="FT335" s="263">
        <v>20833.330000000002</v>
      </c>
      <c r="FU335" s="263">
        <v>20833.330000000002</v>
      </c>
      <c r="FV335" s="263">
        <v>20833.330000000002</v>
      </c>
      <c r="FW335" s="263">
        <v>20833.330000000002</v>
      </c>
      <c r="FX335" s="263">
        <v>20833.330000000002</v>
      </c>
      <c r="FY335" s="263">
        <v>20833.330000000002</v>
      </c>
      <c r="FZ335" s="263">
        <v>20833.330000000002</v>
      </c>
      <c r="GA335" s="263">
        <v>20833.330000000002</v>
      </c>
      <c r="GB335" s="263">
        <v>20833.330000000002</v>
      </c>
      <c r="GC335" s="263">
        <v>20833.370000000003</v>
      </c>
      <c r="GE335" s="448">
        <f t="shared" si="102"/>
        <v>250000.00000000006</v>
      </c>
    </row>
    <row r="336" spans="1:187" s="9" customFormat="1" ht="30">
      <c r="A336" s="118"/>
      <c r="B336" s="118"/>
      <c r="C336" s="118">
        <v>423</v>
      </c>
      <c r="D336" s="118" t="str">
        <f t="shared" si="97"/>
        <v>423p</v>
      </c>
      <c r="E336" s="119" t="s">
        <v>261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103">+SUM(CL337:CL343)</f>
        <v>33408639.758333333</v>
      </c>
      <c r="CM336" s="121">
        <f t="shared" si="103"/>
        <v>33408639.758333333</v>
      </c>
      <c r="CN336" s="121">
        <f t="shared" si="103"/>
        <v>33408639.758333333</v>
      </c>
      <c r="CO336" s="121">
        <f t="shared" si="103"/>
        <v>33408639.758333333</v>
      </c>
      <c r="CP336" s="121">
        <f t="shared" si="103"/>
        <v>33408639.758333333</v>
      </c>
      <c r="CQ336" s="121">
        <f t="shared" si="103"/>
        <v>33408639.758333333</v>
      </c>
      <c r="CR336" s="121">
        <f t="shared" si="103"/>
        <v>33408639.758333333</v>
      </c>
      <c r="CS336" s="121">
        <f t="shared" si="103"/>
        <v>33408639.758333333</v>
      </c>
      <c r="CT336" s="121">
        <f t="shared" si="103"/>
        <v>33408639.758333333</v>
      </c>
      <c r="CU336" s="121">
        <f t="shared" si="103"/>
        <v>33408639.758333333</v>
      </c>
      <c r="CV336" s="121">
        <f t="shared" si="103"/>
        <v>33408639.758333333</v>
      </c>
      <c r="CW336" s="122">
        <f t="shared" si="103"/>
        <v>33408639.758333333</v>
      </c>
      <c r="CX336" s="271">
        <f t="shared" si="103"/>
        <v>33110022.91416667</v>
      </c>
      <c r="CY336" s="274">
        <f t="shared" ref="CY336:DI336" si="104">+SUM(CY337:CY343)</f>
        <v>33110022.91416667</v>
      </c>
      <c r="CZ336" s="274">
        <f t="shared" si="104"/>
        <v>33110022.91416667</v>
      </c>
      <c r="DA336" s="274">
        <f t="shared" si="104"/>
        <v>33110022.91416667</v>
      </c>
      <c r="DB336" s="274">
        <f t="shared" si="104"/>
        <v>33110022.91416667</v>
      </c>
      <c r="DC336" s="274">
        <f t="shared" si="104"/>
        <v>33110022.91416667</v>
      </c>
      <c r="DD336" s="274">
        <f t="shared" si="104"/>
        <v>33110022.91416667</v>
      </c>
      <c r="DE336" s="274">
        <f t="shared" si="104"/>
        <v>33110022.91416667</v>
      </c>
      <c r="DF336" s="274">
        <f t="shared" si="104"/>
        <v>33110022.91416667</v>
      </c>
      <c r="DG336" s="274">
        <f t="shared" si="104"/>
        <v>33110022.91416667</v>
      </c>
      <c r="DH336" s="274">
        <f t="shared" si="104"/>
        <v>33110022.91416667</v>
      </c>
      <c r="DI336" s="272">
        <f t="shared" si="104"/>
        <v>33110022.91416667</v>
      </c>
      <c r="DJ336" s="120">
        <f>+SUM(DJ337:DJ343)</f>
        <v>33537908.333333332</v>
      </c>
      <c r="DK336" s="121">
        <f t="shared" ref="DK336:DU336" si="105">+SUM(DK337:DK343)</f>
        <v>33537908.333333332</v>
      </c>
      <c r="DL336" s="121">
        <f t="shared" si="105"/>
        <v>33537908.333333332</v>
      </c>
      <c r="DM336" s="121">
        <f t="shared" si="105"/>
        <v>33537908.333333332</v>
      </c>
      <c r="DN336" s="121">
        <f t="shared" si="105"/>
        <v>33537908.333333332</v>
      </c>
      <c r="DO336" s="121">
        <f t="shared" si="105"/>
        <v>33537908.333333332</v>
      </c>
      <c r="DP336" s="121">
        <f t="shared" si="105"/>
        <v>33537908.333333332</v>
      </c>
      <c r="DQ336" s="121">
        <f t="shared" si="105"/>
        <v>33537908.333333332</v>
      </c>
      <c r="DR336" s="121">
        <f t="shared" si="105"/>
        <v>33537908.333333332</v>
      </c>
      <c r="DS336" s="121">
        <f t="shared" si="105"/>
        <v>33537908.333333332</v>
      </c>
      <c r="DT336" s="121">
        <f t="shared" si="105"/>
        <v>33537908.333333332</v>
      </c>
      <c r="DU336" s="122">
        <f t="shared" si="105"/>
        <v>33537908.333333332</v>
      </c>
      <c r="DV336" s="291">
        <v>34500752.947499998</v>
      </c>
      <c r="DW336" s="291">
        <v>34500752.947499998</v>
      </c>
      <c r="DX336" s="291">
        <v>34500752.947499998</v>
      </c>
      <c r="DY336" s="291">
        <v>34500752.947499998</v>
      </c>
      <c r="DZ336" s="291">
        <v>34500752.947499998</v>
      </c>
      <c r="EA336" s="291">
        <v>34500752.947499998</v>
      </c>
      <c r="EB336" s="291">
        <v>34500752.947499998</v>
      </c>
      <c r="EC336" s="291">
        <v>34500752.947499998</v>
      </c>
      <c r="ED336" s="291">
        <v>34500752.947499998</v>
      </c>
      <c r="EE336" s="291">
        <v>34500752.947499998</v>
      </c>
      <c r="EF336" s="291">
        <v>34500752.947499998</v>
      </c>
      <c r="EG336" s="291">
        <v>34500752.947499998</v>
      </c>
      <c r="EH336" s="291">
        <v>34262500</v>
      </c>
      <c r="EI336" s="291">
        <v>34262500</v>
      </c>
      <c r="EJ336" s="291">
        <v>34262500</v>
      </c>
      <c r="EK336" s="291">
        <v>34262500</v>
      </c>
      <c r="EL336" s="291">
        <v>34262500</v>
      </c>
      <c r="EM336" s="291">
        <v>34262500</v>
      </c>
      <c r="EN336" s="291">
        <v>34262500</v>
      </c>
      <c r="EO336" s="291">
        <v>34262500</v>
      </c>
      <c r="EP336" s="291">
        <v>34262500</v>
      </c>
      <c r="EQ336" s="291">
        <v>34262500</v>
      </c>
      <c r="ER336" s="291">
        <v>34262500</v>
      </c>
      <c r="ES336" s="291">
        <v>34262500</v>
      </c>
      <c r="ET336" s="341">
        <v>35472732.535833336</v>
      </c>
      <c r="EU336" s="341">
        <v>35472732.535833336</v>
      </c>
      <c r="EV336" s="341">
        <v>35472732.535833336</v>
      </c>
      <c r="EW336" s="341">
        <v>35472732.535833336</v>
      </c>
      <c r="EX336" s="341">
        <v>35472732.535833336</v>
      </c>
      <c r="EY336" s="341">
        <v>35472732.535833336</v>
      </c>
      <c r="EZ336" s="341">
        <v>35472732.535833336</v>
      </c>
      <c r="FA336" s="341">
        <v>35472732.535833336</v>
      </c>
      <c r="FB336" s="341">
        <v>35472732.535833336</v>
      </c>
      <c r="FC336" s="341">
        <v>35472732.535833336</v>
      </c>
      <c r="FD336" s="341">
        <v>35472732.535833336</v>
      </c>
      <c r="FE336" s="341">
        <v>35472732.535833336</v>
      </c>
      <c r="FF336" s="341">
        <v>35752084.619999975</v>
      </c>
      <c r="FG336" s="341">
        <v>35752084.530000001</v>
      </c>
      <c r="FH336" s="341">
        <v>35752084.530000001</v>
      </c>
      <c r="FI336" s="341">
        <v>35752084.530000001</v>
      </c>
      <c r="FJ336" s="341">
        <v>35752084.530000001</v>
      </c>
      <c r="FK336" s="341">
        <v>35752084.530000001</v>
      </c>
      <c r="FL336" s="341">
        <v>35752084.530000001</v>
      </c>
      <c r="FM336" s="341">
        <v>35752084.530000001</v>
      </c>
      <c r="FN336" s="341">
        <v>35752084.530000001</v>
      </c>
      <c r="FO336" s="341">
        <v>35752084.530000001</v>
      </c>
      <c r="FP336" s="341">
        <v>35752084.530000001</v>
      </c>
      <c r="FQ336" s="341">
        <v>35752084.530000001</v>
      </c>
      <c r="FR336" s="341">
        <f>SUM(FR337:FR343)</f>
        <v>36847949.539999999</v>
      </c>
      <c r="FS336" s="341">
        <f t="shared" ref="FS336:GC336" si="106">SUM(FS337:FS343)</f>
        <v>36847949.539999999</v>
      </c>
      <c r="FT336" s="341">
        <f t="shared" si="106"/>
        <v>36847949.539999999</v>
      </c>
      <c r="FU336" s="341">
        <f t="shared" si="106"/>
        <v>36847949.539999999</v>
      </c>
      <c r="FV336" s="341">
        <f t="shared" si="106"/>
        <v>36847949.539999999</v>
      </c>
      <c r="FW336" s="341">
        <f t="shared" si="106"/>
        <v>36847949.539999999</v>
      </c>
      <c r="FX336" s="341">
        <f t="shared" si="106"/>
        <v>36847949.539999999</v>
      </c>
      <c r="FY336" s="341">
        <f t="shared" si="106"/>
        <v>36847949.539999999</v>
      </c>
      <c r="FZ336" s="341">
        <f t="shared" si="106"/>
        <v>36847949.539999999</v>
      </c>
      <c r="GA336" s="341">
        <f t="shared" si="106"/>
        <v>36847949.539999999</v>
      </c>
      <c r="GB336" s="341">
        <f t="shared" si="106"/>
        <v>36847949.539999999</v>
      </c>
      <c r="GC336" s="341">
        <f t="shared" si="106"/>
        <v>36847949.600000009</v>
      </c>
      <c r="GE336" s="447">
        <f>SUM(FR336:GD336)</f>
        <v>442175394.54000008</v>
      </c>
    </row>
    <row r="337" spans="1:187">
      <c r="D337" s="72" t="str">
        <f t="shared" si="97"/>
        <v>4231p</v>
      </c>
      <c r="E337" s="76" t="s">
        <v>263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70">
        <v>18679724.210000001</v>
      </c>
      <c r="CY337" s="273">
        <v>18679724.210000001</v>
      </c>
      <c r="CZ337" s="273">
        <v>18679724.210000001</v>
      </c>
      <c r="DA337" s="273">
        <v>18679724.210000001</v>
      </c>
      <c r="DB337" s="273">
        <v>18679724.210000001</v>
      </c>
      <c r="DC337" s="273">
        <v>18679724.210000001</v>
      </c>
      <c r="DD337" s="273">
        <v>18679724.210000001</v>
      </c>
      <c r="DE337" s="273">
        <v>18679724.210000001</v>
      </c>
      <c r="DF337" s="273">
        <v>18679724.210000001</v>
      </c>
      <c r="DG337" s="273">
        <v>18679724.210000001</v>
      </c>
      <c r="DH337" s="273">
        <v>18679724.210000001</v>
      </c>
      <c r="DI337" s="269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84"/>
      <c r="DW337" s="284"/>
      <c r="DX337" s="284"/>
      <c r="DY337" s="284"/>
      <c r="DZ337" s="284"/>
      <c r="EA337" s="284"/>
      <c r="EB337" s="284"/>
      <c r="EC337" s="284"/>
      <c r="ED337" s="284"/>
      <c r="EE337" s="284"/>
      <c r="EF337" s="284"/>
      <c r="EG337" s="284"/>
      <c r="EH337" s="284"/>
      <c r="EI337" s="282"/>
      <c r="EJ337" s="282"/>
      <c r="EK337" s="282"/>
      <c r="EL337" s="282"/>
      <c r="EM337" s="282"/>
      <c r="EN337" s="282"/>
      <c r="EO337" s="282"/>
      <c r="EP337" s="282"/>
      <c r="EQ337" s="282"/>
      <c r="ER337" s="282"/>
      <c r="ES337" s="282"/>
      <c r="FR337" s="263">
        <v>21791958.920000002</v>
      </c>
      <c r="FS337" s="263">
        <v>21791958.920000002</v>
      </c>
      <c r="FT337" s="263">
        <v>21791958.920000002</v>
      </c>
      <c r="FU337" s="263">
        <v>21791958.920000002</v>
      </c>
      <c r="FV337" s="263">
        <v>21791958.920000002</v>
      </c>
      <c r="FW337" s="263">
        <v>21791958.920000002</v>
      </c>
      <c r="FX337" s="263">
        <v>21791958.920000002</v>
      </c>
      <c r="FY337" s="263">
        <v>21791958.920000002</v>
      </c>
      <c r="FZ337" s="263">
        <v>21791958.920000002</v>
      </c>
      <c r="GA337" s="263">
        <v>21791958.920000002</v>
      </c>
      <c r="GB337" s="263">
        <v>21791958.920000002</v>
      </c>
      <c r="GC337" s="263">
        <v>21791958.900000002</v>
      </c>
      <c r="GE337" s="448">
        <f>SUM(FR337:GD337)</f>
        <v>261503507.02000007</v>
      </c>
    </row>
    <row r="338" spans="1:187">
      <c r="D338" s="72" t="str">
        <f t="shared" si="97"/>
        <v>4232p</v>
      </c>
      <c r="E338" s="76" t="s">
        <v>265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70">
        <v>6037116.8783333339</v>
      </c>
      <c r="CY338" s="273">
        <v>6037116.8783333339</v>
      </c>
      <c r="CZ338" s="273">
        <v>6037116.8783333339</v>
      </c>
      <c r="DA338" s="273">
        <v>6037116.8783333339</v>
      </c>
      <c r="DB338" s="273">
        <v>6037116.8783333339</v>
      </c>
      <c r="DC338" s="273">
        <v>6037116.8783333339</v>
      </c>
      <c r="DD338" s="273">
        <v>6037116.8783333339</v>
      </c>
      <c r="DE338" s="273">
        <v>6037116.8783333339</v>
      </c>
      <c r="DF338" s="273">
        <v>6037116.8783333339</v>
      </c>
      <c r="DG338" s="273">
        <v>6037116.8783333339</v>
      </c>
      <c r="DH338" s="273">
        <v>6037116.8783333339</v>
      </c>
      <c r="DI338" s="269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84"/>
      <c r="DW338" s="284"/>
      <c r="DX338" s="284"/>
      <c r="DY338" s="284"/>
      <c r="DZ338" s="284"/>
      <c r="EA338" s="284"/>
      <c r="EB338" s="284"/>
      <c r="EC338" s="284"/>
      <c r="ED338" s="284"/>
      <c r="EE338" s="284"/>
      <c r="EF338" s="284"/>
      <c r="EG338" s="284"/>
      <c r="EH338" s="284"/>
      <c r="EI338" s="282"/>
      <c r="EJ338" s="282"/>
      <c r="EK338" s="282"/>
      <c r="EL338" s="282"/>
      <c r="EM338" s="282"/>
      <c r="EN338" s="282"/>
      <c r="EO338" s="282"/>
      <c r="EP338" s="282"/>
      <c r="EQ338" s="282"/>
      <c r="ER338" s="282"/>
      <c r="ES338" s="282"/>
      <c r="FR338" s="263">
        <v>5683427.3099999996</v>
      </c>
      <c r="FS338" s="263">
        <v>5683427.3099999996</v>
      </c>
      <c r="FT338" s="263">
        <v>5683427.3099999996</v>
      </c>
      <c r="FU338" s="263">
        <v>5683427.3099999996</v>
      </c>
      <c r="FV338" s="263">
        <v>5683427.3099999996</v>
      </c>
      <c r="FW338" s="263">
        <v>5683427.3099999996</v>
      </c>
      <c r="FX338" s="263">
        <v>5683427.3099999996</v>
      </c>
      <c r="FY338" s="263">
        <v>5683427.3099999996</v>
      </c>
      <c r="FZ338" s="263">
        <v>5683427.3099999996</v>
      </c>
      <c r="GA338" s="263">
        <v>5683427.3099999996</v>
      </c>
      <c r="GB338" s="263">
        <v>5683427.3099999996</v>
      </c>
      <c r="GC338" s="263">
        <v>5683427.29</v>
      </c>
      <c r="GE338" s="448">
        <f t="shared" ref="GE338:GE343" si="107">SUM(FR338:GD338)</f>
        <v>68201127.700000018</v>
      </c>
    </row>
    <row r="339" spans="1:187">
      <c r="D339" s="72" t="str">
        <f t="shared" si="97"/>
        <v>4233p</v>
      </c>
      <c r="E339" s="76" t="s">
        <v>267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70">
        <v>6561091.7974999994</v>
      </c>
      <c r="CY339" s="273">
        <v>6561091.7974999994</v>
      </c>
      <c r="CZ339" s="273">
        <v>6561091.7974999994</v>
      </c>
      <c r="DA339" s="273">
        <v>6561091.7974999994</v>
      </c>
      <c r="DB339" s="273">
        <v>6561091.7974999994</v>
      </c>
      <c r="DC339" s="273">
        <v>6561091.7974999994</v>
      </c>
      <c r="DD339" s="273">
        <v>6561091.7974999994</v>
      </c>
      <c r="DE339" s="273">
        <v>6561091.7974999994</v>
      </c>
      <c r="DF339" s="273">
        <v>6561091.7974999994</v>
      </c>
      <c r="DG339" s="273">
        <v>6561091.7974999994</v>
      </c>
      <c r="DH339" s="273">
        <v>6561091.7974999994</v>
      </c>
      <c r="DI339" s="269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84"/>
      <c r="DW339" s="284"/>
      <c r="DX339" s="284"/>
      <c r="DY339" s="284"/>
      <c r="DZ339" s="284"/>
      <c r="EA339" s="284"/>
      <c r="EB339" s="284"/>
      <c r="EC339" s="284"/>
      <c r="ED339" s="284"/>
      <c r="EE339" s="284"/>
      <c r="EF339" s="284"/>
      <c r="EG339" s="284"/>
      <c r="EH339" s="284"/>
      <c r="EI339" s="282"/>
      <c r="EJ339" s="282"/>
      <c r="EK339" s="282"/>
      <c r="EL339" s="282"/>
      <c r="EM339" s="282"/>
      <c r="EN339" s="282"/>
      <c r="EO339" s="282"/>
      <c r="EP339" s="282"/>
      <c r="EQ339" s="282"/>
      <c r="ER339" s="282"/>
      <c r="ES339" s="282"/>
      <c r="FR339" s="263">
        <v>7187384.1799999997</v>
      </c>
      <c r="FS339" s="263">
        <v>7187384.1799999997</v>
      </c>
      <c r="FT339" s="263">
        <v>7187384.1799999997</v>
      </c>
      <c r="FU339" s="263">
        <v>7187384.1799999997</v>
      </c>
      <c r="FV339" s="263">
        <v>7187384.1799999997</v>
      </c>
      <c r="FW339" s="263">
        <v>7187384.1799999997</v>
      </c>
      <c r="FX339" s="263">
        <v>7187384.1799999997</v>
      </c>
      <c r="FY339" s="263">
        <v>7187384.1799999997</v>
      </c>
      <c r="FZ339" s="263">
        <v>7187384.1799999997</v>
      </c>
      <c r="GA339" s="263">
        <v>7187384.1799999997</v>
      </c>
      <c r="GB339" s="263">
        <v>7187384.1799999997</v>
      </c>
      <c r="GC339" s="263">
        <v>7187384.1799999997</v>
      </c>
      <c r="GE339" s="448">
        <f t="shared" si="107"/>
        <v>86248610.159999996</v>
      </c>
    </row>
    <row r="340" spans="1:187">
      <c r="D340" s="72" t="str">
        <f t="shared" si="97"/>
        <v>4234p</v>
      </c>
      <c r="E340" s="76" t="s">
        <v>63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70">
        <v>828921.01083333336</v>
      </c>
      <c r="CY340" s="273">
        <v>828921.01083333336</v>
      </c>
      <c r="CZ340" s="273">
        <v>828921.01083333336</v>
      </c>
      <c r="DA340" s="273">
        <v>828921.01083333336</v>
      </c>
      <c r="DB340" s="273">
        <v>828921.01083333336</v>
      </c>
      <c r="DC340" s="273">
        <v>828921.01083333336</v>
      </c>
      <c r="DD340" s="273">
        <v>828921.01083333336</v>
      </c>
      <c r="DE340" s="273">
        <v>828921.01083333336</v>
      </c>
      <c r="DF340" s="273">
        <v>828921.01083333336</v>
      </c>
      <c r="DG340" s="273">
        <v>828921.01083333336</v>
      </c>
      <c r="DH340" s="273">
        <v>828921.01083333336</v>
      </c>
      <c r="DI340" s="269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84"/>
      <c r="DW340" s="284"/>
      <c r="DX340" s="284"/>
      <c r="DY340" s="284"/>
      <c r="DZ340" s="284"/>
      <c r="EA340" s="284"/>
      <c r="EB340" s="284"/>
      <c r="EC340" s="284"/>
      <c r="ED340" s="284"/>
      <c r="EE340" s="284"/>
      <c r="EF340" s="284"/>
      <c r="EG340" s="284"/>
      <c r="EH340" s="284"/>
      <c r="EI340" s="282"/>
      <c r="EJ340" s="282"/>
      <c r="EK340" s="282"/>
      <c r="EL340" s="282"/>
      <c r="EM340" s="282"/>
      <c r="EN340" s="282"/>
      <c r="EO340" s="282"/>
      <c r="EP340" s="282"/>
      <c r="EQ340" s="282"/>
      <c r="ER340" s="282"/>
      <c r="ES340" s="282"/>
      <c r="FR340" s="263">
        <v>775595.44</v>
      </c>
      <c r="FS340" s="263">
        <v>775595.44</v>
      </c>
      <c r="FT340" s="263">
        <v>775595.44</v>
      </c>
      <c r="FU340" s="263">
        <v>775595.44</v>
      </c>
      <c r="FV340" s="263">
        <v>775595.44</v>
      </c>
      <c r="FW340" s="263">
        <v>775595.44</v>
      </c>
      <c r="FX340" s="263">
        <v>775595.44</v>
      </c>
      <c r="FY340" s="263">
        <v>775595.44</v>
      </c>
      <c r="FZ340" s="263">
        <v>775595.44</v>
      </c>
      <c r="GA340" s="263">
        <v>775595.44</v>
      </c>
      <c r="GB340" s="263">
        <v>775595.44</v>
      </c>
      <c r="GC340" s="263">
        <v>775595.45</v>
      </c>
      <c r="GE340" s="448">
        <f t="shared" si="107"/>
        <v>9307145.2899999972</v>
      </c>
    </row>
    <row r="341" spans="1:187">
      <c r="D341" s="72" t="str">
        <f t="shared" si="97"/>
        <v>4235p</v>
      </c>
      <c r="E341" s="76" t="s">
        <v>270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70">
        <v>213409.87</v>
      </c>
      <c r="CY341" s="273">
        <v>213409.87</v>
      </c>
      <c r="CZ341" s="273">
        <v>213409.87</v>
      </c>
      <c r="DA341" s="273">
        <v>213409.87</v>
      </c>
      <c r="DB341" s="273">
        <v>213409.87</v>
      </c>
      <c r="DC341" s="273">
        <v>213409.87</v>
      </c>
      <c r="DD341" s="273">
        <v>213409.87</v>
      </c>
      <c r="DE341" s="273">
        <v>213409.87</v>
      </c>
      <c r="DF341" s="273">
        <v>213409.87</v>
      </c>
      <c r="DG341" s="273">
        <v>213409.87</v>
      </c>
      <c r="DH341" s="273">
        <v>213409.87</v>
      </c>
      <c r="DI341" s="269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84"/>
      <c r="DW341" s="284"/>
      <c r="DX341" s="284"/>
      <c r="DY341" s="284"/>
      <c r="DZ341" s="284"/>
      <c r="EA341" s="284"/>
      <c r="EB341" s="284"/>
      <c r="EC341" s="284"/>
      <c r="ED341" s="284"/>
      <c r="EE341" s="284"/>
      <c r="EF341" s="284"/>
      <c r="EG341" s="284"/>
      <c r="EH341" s="284"/>
      <c r="EI341" s="282"/>
      <c r="EJ341" s="282"/>
      <c r="EK341" s="282"/>
      <c r="EL341" s="282"/>
      <c r="EM341" s="282"/>
      <c r="EN341" s="282"/>
      <c r="EO341" s="282"/>
      <c r="EP341" s="282"/>
      <c r="EQ341" s="282"/>
      <c r="ER341" s="282"/>
      <c r="ES341" s="282"/>
      <c r="FR341" s="263">
        <v>161018.03</v>
      </c>
      <c r="FS341" s="263">
        <v>161018.03</v>
      </c>
      <c r="FT341" s="263">
        <v>161018.03</v>
      </c>
      <c r="FU341" s="263">
        <v>161018.03</v>
      </c>
      <c r="FV341" s="263">
        <v>161018.03</v>
      </c>
      <c r="FW341" s="263">
        <v>161018.03</v>
      </c>
      <c r="FX341" s="263">
        <v>161018.03</v>
      </c>
      <c r="FY341" s="263">
        <v>161018.03</v>
      </c>
      <c r="FZ341" s="263">
        <v>161018.03</v>
      </c>
      <c r="GA341" s="263">
        <v>161018.03</v>
      </c>
      <c r="GB341" s="263">
        <v>161018.03</v>
      </c>
      <c r="GC341" s="263">
        <v>161018.04</v>
      </c>
      <c r="GE341" s="448">
        <f t="shared" si="107"/>
        <v>1932216.37</v>
      </c>
    </row>
    <row r="342" spans="1:187">
      <c r="D342" s="72" t="str">
        <f t="shared" si="97"/>
        <v>4236p</v>
      </c>
      <c r="E342" s="76" t="s">
        <v>272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70">
        <v>789759.14749999996</v>
      </c>
      <c r="CY342" s="273">
        <v>789759.14749999996</v>
      </c>
      <c r="CZ342" s="273">
        <v>789759.14749999996</v>
      </c>
      <c r="DA342" s="273">
        <v>789759.14749999996</v>
      </c>
      <c r="DB342" s="273">
        <v>789759.14749999996</v>
      </c>
      <c r="DC342" s="273">
        <v>789759.14749999996</v>
      </c>
      <c r="DD342" s="273">
        <v>789759.14749999996</v>
      </c>
      <c r="DE342" s="273">
        <v>789759.14749999996</v>
      </c>
      <c r="DF342" s="273">
        <v>789759.14749999996</v>
      </c>
      <c r="DG342" s="273">
        <v>789759.14749999996</v>
      </c>
      <c r="DH342" s="273">
        <v>789759.14749999996</v>
      </c>
      <c r="DI342" s="269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84"/>
      <c r="DW342" s="284"/>
      <c r="DX342" s="284"/>
      <c r="DY342" s="284"/>
      <c r="DZ342" s="284"/>
      <c r="EA342" s="284"/>
      <c r="EB342" s="284"/>
      <c r="EC342" s="284"/>
      <c r="ED342" s="284"/>
      <c r="EE342" s="284"/>
      <c r="EF342" s="284"/>
      <c r="EG342" s="284"/>
      <c r="EH342" s="284"/>
      <c r="EI342" s="282"/>
      <c r="EJ342" s="282"/>
      <c r="EK342" s="282"/>
      <c r="EL342" s="282"/>
      <c r="EM342" s="282"/>
      <c r="EN342" s="282"/>
      <c r="EO342" s="282"/>
      <c r="EP342" s="282"/>
      <c r="EQ342" s="282"/>
      <c r="ER342" s="282"/>
      <c r="ES342" s="282"/>
      <c r="FR342" s="263">
        <v>900687.96</v>
      </c>
      <c r="FS342" s="263">
        <v>900687.96</v>
      </c>
      <c r="FT342" s="263">
        <v>900687.96</v>
      </c>
      <c r="FU342" s="263">
        <v>900687.96</v>
      </c>
      <c r="FV342" s="263">
        <v>900687.96</v>
      </c>
      <c r="FW342" s="263">
        <v>900687.96</v>
      </c>
      <c r="FX342" s="263">
        <v>900687.96</v>
      </c>
      <c r="FY342" s="263">
        <v>900687.96</v>
      </c>
      <c r="FZ342" s="263">
        <v>900687.96</v>
      </c>
      <c r="GA342" s="263">
        <v>900687.96</v>
      </c>
      <c r="GB342" s="263">
        <v>900687.96</v>
      </c>
      <c r="GC342" s="263">
        <v>900687.99</v>
      </c>
      <c r="GE342" s="448">
        <f t="shared" si="107"/>
        <v>10808255.549999999</v>
      </c>
    </row>
    <row r="343" spans="1:187" ht="30">
      <c r="D343" s="72" t="str">
        <f t="shared" si="97"/>
        <v>4237p</v>
      </c>
      <c r="E343" s="76" t="s">
        <v>274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70">
        <v>0</v>
      </c>
      <c r="CY343" s="273">
        <v>0</v>
      </c>
      <c r="CZ343" s="273">
        <v>0</v>
      </c>
      <c r="DA343" s="273">
        <v>0</v>
      </c>
      <c r="DB343" s="273">
        <v>0</v>
      </c>
      <c r="DC343" s="273">
        <v>0</v>
      </c>
      <c r="DD343" s="273">
        <v>0</v>
      </c>
      <c r="DE343" s="273">
        <v>0</v>
      </c>
      <c r="DF343" s="273">
        <v>0</v>
      </c>
      <c r="DG343" s="273">
        <v>0</v>
      </c>
      <c r="DH343" s="273">
        <v>0</v>
      </c>
      <c r="DI343" s="269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84"/>
      <c r="DW343" s="284"/>
      <c r="DX343" s="284"/>
      <c r="DY343" s="284"/>
      <c r="DZ343" s="284"/>
      <c r="EA343" s="284"/>
      <c r="EB343" s="284"/>
      <c r="EC343" s="284"/>
      <c r="ED343" s="284"/>
      <c r="EE343" s="284"/>
      <c r="EF343" s="284"/>
      <c r="EG343" s="284"/>
      <c r="EH343" s="284"/>
      <c r="EI343" s="282"/>
      <c r="EJ343" s="282"/>
      <c r="EK343" s="282"/>
      <c r="EL343" s="282"/>
      <c r="EM343" s="282"/>
      <c r="EN343" s="282"/>
      <c r="EO343" s="282"/>
      <c r="EP343" s="282"/>
      <c r="EQ343" s="282"/>
      <c r="ER343" s="282"/>
      <c r="ES343" s="282"/>
      <c r="FR343" s="263">
        <v>347877.7</v>
      </c>
      <c r="FS343" s="263">
        <v>347877.7</v>
      </c>
      <c r="FT343" s="263">
        <v>347877.7</v>
      </c>
      <c r="FU343" s="263">
        <v>347877.7</v>
      </c>
      <c r="FV343" s="263">
        <v>347877.7</v>
      </c>
      <c r="FW343" s="263">
        <v>347877.7</v>
      </c>
      <c r="FX343" s="263">
        <v>347877.7</v>
      </c>
      <c r="FY343" s="263">
        <v>347877.7</v>
      </c>
      <c r="FZ343" s="263">
        <v>347877.7</v>
      </c>
      <c r="GA343" s="263">
        <v>347877.7</v>
      </c>
      <c r="GB343" s="263">
        <v>347877.7</v>
      </c>
      <c r="GC343" s="263">
        <v>347877.75</v>
      </c>
      <c r="GE343" s="448">
        <f t="shared" si="107"/>
        <v>4174532.4500000007</v>
      </c>
    </row>
    <row r="344" spans="1:187" s="9" customFormat="1" ht="30">
      <c r="A344" s="118"/>
      <c r="B344" s="118"/>
      <c r="C344" s="118">
        <v>424</v>
      </c>
      <c r="D344" s="118" t="str">
        <f t="shared" si="97"/>
        <v>424p</v>
      </c>
      <c r="E344" s="119" t="s">
        <v>276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108">+CL345</f>
        <v>1133333.3333333333</v>
      </c>
      <c r="CM344" s="121">
        <f t="shared" si="108"/>
        <v>1133333.3333333333</v>
      </c>
      <c r="CN344" s="121">
        <f t="shared" si="108"/>
        <v>1133333.3333333333</v>
      </c>
      <c r="CO344" s="121">
        <f t="shared" si="108"/>
        <v>1133333.3333333333</v>
      </c>
      <c r="CP344" s="121">
        <f t="shared" si="108"/>
        <v>1133333.3333333333</v>
      </c>
      <c r="CQ344" s="121">
        <f t="shared" si="108"/>
        <v>1133333.3333333333</v>
      </c>
      <c r="CR344" s="121">
        <f t="shared" si="108"/>
        <v>1133333.3333333333</v>
      </c>
      <c r="CS344" s="121">
        <f t="shared" si="108"/>
        <v>1133333.3333333333</v>
      </c>
      <c r="CT344" s="121">
        <f t="shared" si="108"/>
        <v>1133333.3333333333</v>
      </c>
      <c r="CU344" s="121">
        <f t="shared" si="108"/>
        <v>1133333.3333333333</v>
      </c>
      <c r="CV344" s="121">
        <f t="shared" si="108"/>
        <v>1133333.3333333333</v>
      </c>
      <c r="CW344" s="122">
        <f t="shared" si="108"/>
        <v>1133333.3333333333</v>
      </c>
      <c r="CX344" s="271">
        <f t="shared" si="108"/>
        <v>1208333.3333333333</v>
      </c>
      <c r="CY344" s="274">
        <f t="shared" ref="CY344:DI344" si="109">+CY345</f>
        <v>1208333.3333333333</v>
      </c>
      <c r="CZ344" s="274">
        <f t="shared" si="109"/>
        <v>1208333.3333333333</v>
      </c>
      <c r="DA344" s="274">
        <f t="shared" si="109"/>
        <v>1208333.3333333333</v>
      </c>
      <c r="DB344" s="274">
        <f t="shared" si="109"/>
        <v>1208333.3333333333</v>
      </c>
      <c r="DC344" s="274">
        <f t="shared" si="109"/>
        <v>1208333.3333333333</v>
      </c>
      <c r="DD344" s="274">
        <f t="shared" si="109"/>
        <v>1208333.3333333333</v>
      </c>
      <c r="DE344" s="274">
        <f t="shared" si="109"/>
        <v>1208333.3333333333</v>
      </c>
      <c r="DF344" s="274">
        <f t="shared" si="109"/>
        <v>1208333.3333333333</v>
      </c>
      <c r="DG344" s="274">
        <f t="shared" si="109"/>
        <v>1208333.3333333333</v>
      </c>
      <c r="DH344" s="274">
        <f t="shared" si="109"/>
        <v>1208333.3333333333</v>
      </c>
      <c r="DI344" s="272">
        <f t="shared" si="109"/>
        <v>1208333.3333333333</v>
      </c>
      <c r="DJ344" s="120">
        <f>+DJ345</f>
        <v>1250000</v>
      </c>
      <c r="DK344" s="121">
        <f t="shared" ref="DK344:DU344" si="110">+DK345</f>
        <v>1250000</v>
      </c>
      <c r="DL344" s="121">
        <f t="shared" si="110"/>
        <v>1250000</v>
      </c>
      <c r="DM344" s="121">
        <f t="shared" si="110"/>
        <v>1250000</v>
      </c>
      <c r="DN344" s="121">
        <f t="shared" si="110"/>
        <v>1250000</v>
      </c>
      <c r="DO344" s="121">
        <f t="shared" si="110"/>
        <v>1250000</v>
      </c>
      <c r="DP344" s="121">
        <f t="shared" si="110"/>
        <v>1250000</v>
      </c>
      <c r="DQ344" s="121">
        <f t="shared" si="110"/>
        <v>1250000</v>
      </c>
      <c r="DR344" s="121">
        <f t="shared" si="110"/>
        <v>1250000</v>
      </c>
      <c r="DS344" s="121">
        <f t="shared" si="110"/>
        <v>1250000</v>
      </c>
      <c r="DT344" s="121">
        <f t="shared" si="110"/>
        <v>1250000</v>
      </c>
      <c r="DU344" s="122">
        <f t="shared" si="110"/>
        <v>1250000</v>
      </c>
      <c r="DV344" s="291">
        <v>1250083.3333333333</v>
      </c>
      <c r="DW344" s="291">
        <v>1250083.3333333333</v>
      </c>
      <c r="DX344" s="291">
        <v>1250083.3333333333</v>
      </c>
      <c r="DY344" s="291">
        <v>1250083.3333333333</v>
      </c>
      <c r="DZ344" s="291">
        <v>1250083.3333333333</v>
      </c>
      <c r="EA344" s="291">
        <v>1250083.3333333333</v>
      </c>
      <c r="EB344" s="291">
        <v>1250083.3333333333</v>
      </c>
      <c r="EC344" s="291">
        <v>1250083.3333333333</v>
      </c>
      <c r="ED344" s="291">
        <v>1250083.3333333333</v>
      </c>
      <c r="EE344" s="291">
        <v>1250083.3333333333</v>
      </c>
      <c r="EF344" s="291">
        <v>1250083.3333333333</v>
      </c>
      <c r="EG344" s="291">
        <v>1250083.3333333333</v>
      </c>
      <c r="EH344" s="291">
        <v>1327583.3333333333</v>
      </c>
      <c r="EI344" s="291">
        <v>1327583.3333333333</v>
      </c>
      <c r="EJ344" s="291">
        <v>1327583.3333333333</v>
      </c>
      <c r="EK344" s="291">
        <v>1327583.3333333333</v>
      </c>
      <c r="EL344" s="291">
        <v>1327583.3333333333</v>
      </c>
      <c r="EM344" s="291">
        <v>1327583.3333333333</v>
      </c>
      <c r="EN344" s="291">
        <v>1327583.3333333333</v>
      </c>
      <c r="EO344" s="291">
        <v>1327583.3333333333</v>
      </c>
      <c r="EP344" s="291">
        <v>1327583.3333333333</v>
      </c>
      <c r="EQ344" s="291">
        <v>1327583.3333333333</v>
      </c>
      <c r="ER344" s="291">
        <v>1327583.3333333333</v>
      </c>
      <c r="ES344" s="291">
        <v>1327583.3333333333</v>
      </c>
      <c r="ET344" s="341">
        <v>1375008.3333333333</v>
      </c>
      <c r="EU344" s="341">
        <v>1375008.3333333333</v>
      </c>
      <c r="EV344" s="341">
        <v>1375008.3333333333</v>
      </c>
      <c r="EW344" s="341">
        <v>1375008.3333333333</v>
      </c>
      <c r="EX344" s="341">
        <v>1375008.3333333333</v>
      </c>
      <c r="EY344" s="341">
        <v>1375008.3333333333</v>
      </c>
      <c r="EZ344" s="341">
        <v>1375008.3333333333</v>
      </c>
      <c r="FA344" s="341">
        <v>1375008.3333333333</v>
      </c>
      <c r="FB344" s="341">
        <v>2000008.3333333328</v>
      </c>
      <c r="FC344" s="341">
        <v>2000008.3333333328</v>
      </c>
      <c r="FD344" s="341">
        <v>2000008.3333333328</v>
      </c>
      <c r="FE344" s="341">
        <v>2000008.3333333328</v>
      </c>
      <c r="FF344" s="341">
        <v>1583341.7399999984</v>
      </c>
      <c r="FG344" s="341">
        <v>1583341.6600000001</v>
      </c>
      <c r="FH344" s="341">
        <v>1583341.6600000001</v>
      </c>
      <c r="FI344" s="341">
        <v>1583341.6600000001</v>
      </c>
      <c r="FJ344" s="341">
        <v>1583341.6600000001</v>
      </c>
      <c r="FK344" s="341">
        <v>1583341.6600000001</v>
      </c>
      <c r="FL344" s="341">
        <v>1583341.6600000001</v>
      </c>
      <c r="FM344" s="341">
        <v>1583341.6600000001</v>
      </c>
      <c r="FN344" s="341">
        <v>1583341.6600000001</v>
      </c>
      <c r="FO344" s="341">
        <v>1583341.6600000001</v>
      </c>
      <c r="FP344" s="341">
        <v>1583341.6600000001</v>
      </c>
      <c r="FQ344" s="341">
        <v>1583341.6600000001</v>
      </c>
      <c r="FR344" s="341">
        <f>+FR345</f>
        <v>1666666.75</v>
      </c>
      <c r="FS344" s="341">
        <f t="shared" ref="FS344:GC344" si="111">+FS345</f>
        <v>1666666.75</v>
      </c>
      <c r="FT344" s="341">
        <f t="shared" si="111"/>
        <v>1666666.75</v>
      </c>
      <c r="FU344" s="341">
        <f t="shared" si="111"/>
        <v>1666666.75</v>
      </c>
      <c r="FV344" s="341">
        <f t="shared" si="111"/>
        <v>1666666.75</v>
      </c>
      <c r="FW344" s="341">
        <f t="shared" si="111"/>
        <v>1666666.75</v>
      </c>
      <c r="FX344" s="341">
        <f t="shared" si="111"/>
        <v>1666666.75</v>
      </c>
      <c r="FY344" s="341">
        <f t="shared" si="111"/>
        <v>1666666.75</v>
      </c>
      <c r="FZ344" s="341">
        <f t="shared" si="111"/>
        <v>1666666.75</v>
      </c>
      <c r="GA344" s="341">
        <f t="shared" si="111"/>
        <v>1666666.75</v>
      </c>
      <c r="GB344" s="341">
        <f t="shared" si="111"/>
        <v>1666666.75</v>
      </c>
      <c r="GC344" s="341">
        <f t="shared" si="111"/>
        <v>1666666.75</v>
      </c>
      <c r="GE344" s="447">
        <f>SUM(FR344:GD344)</f>
        <v>20000001</v>
      </c>
    </row>
    <row r="345" spans="1:187">
      <c r="D345" s="72" t="str">
        <f t="shared" si="97"/>
        <v>4241p</v>
      </c>
      <c r="E345" s="76" t="s">
        <v>278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70">
        <v>1208333.3333333333</v>
      </c>
      <c r="CY345" s="273">
        <v>1208333.3333333333</v>
      </c>
      <c r="CZ345" s="273">
        <v>1208333.3333333333</v>
      </c>
      <c r="DA345" s="273">
        <v>1208333.3333333333</v>
      </c>
      <c r="DB345" s="273">
        <v>1208333.3333333333</v>
      </c>
      <c r="DC345" s="273">
        <v>1208333.3333333333</v>
      </c>
      <c r="DD345" s="273">
        <v>1208333.3333333333</v>
      </c>
      <c r="DE345" s="273">
        <v>1208333.3333333333</v>
      </c>
      <c r="DF345" s="273">
        <v>1208333.3333333333</v>
      </c>
      <c r="DG345" s="273">
        <v>1208333.3333333333</v>
      </c>
      <c r="DH345" s="273">
        <v>1208333.3333333333</v>
      </c>
      <c r="DI345" s="269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84"/>
      <c r="DW345" s="284"/>
      <c r="DX345" s="284"/>
      <c r="DY345" s="284"/>
      <c r="DZ345" s="284"/>
      <c r="EA345" s="284"/>
      <c r="EB345" s="284"/>
      <c r="EC345" s="284"/>
      <c r="ED345" s="284"/>
      <c r="EE345" s="284"/>
      <c r="EF345" s="284"/>
      <c r="EG345" s="284"/>
      <c r="EH345" s="284"/>
      <c r="EI345" s="284"/>
      <c r="EJ345" s="284"/>
      <c r="EK345" s="284"/>
      <c r="EL345" s="284"/>
      <c r="EM345" s="284"/>
      <c r="EN345" s="284"/>
      <c r="EO345" s="284"/>
      <c r="EP345" s="284"/>
      <c r="EQ345" s="284"/>
      <c r="ER345" s="284"/>
      <c r="ES345" s="284"/>
      <c r="FR345" s="263">
        <v>1666666.75</v>
      </c>
      <c r="FS345" s="263">
        <v>1666666.75</v>
      </c>
      <c r="FT345" s="263">
        <v>1666666.75</v>
      </c>
      <c r="FU345" s="263">
        <v>1666666.75</v>
      </c>
      <c r="FV345" s="263">
        <v>1666666.75</v>
      </c>
      <c r="FW345" s="263">
        <v>1666666.75</v>
      </c>
      <c r="FX345" s="263">
        <v>1666666.75</v>
      </c>
      <c r="FY345" s="263">
        <v>1666666.75</v>
      </c>
      <c r="FZ345" s="263">
        <v>1666666.75</v>
      </c>
      <c r="GA345" s="263">
        <v>1666666.75</v>
      </c>
      <c r="GB345" s="263">
        <v>1666666.75</v>
      </c>
      <c r="GC345" s="263">
        <v>1666666.75</v>
      </c>
      <c r="GE345" s="448">
        <f>SUM(FR345:GD345)</f>
        <v>20000001</v>
      </c>
    </row>
    <row r="346" spans="1:187" s="9" customFormat="1" ht="30">
      <c r="A346" s="118"/>
      <c r="B346" s="118"/>
      <c r="C346" s="118">
        <v>425</v>
      </c>
      <c r="D346" s="118" t="str">
        <f t="shared" si="97"/>
        <v>425p</v>
      </c>
      <c r="E346" s="119" t="s">
        <v>280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112">+SUM(CL347:CL349)</f>
        <v>583333.33333333326</v>
      </c>
      <c r="CM346" s="121">
        <f t="shared" si="112"/>
        <v>583333.33333333326</v>
      </c>
      <c r="CN346" s="121">
        <f t="shared" si="112"/>
        <v>583333.33333333326</v>
      </c>
      <c r="CO346" s="121">
        <f t="shared" si="112"/>
        <v>583333.33333333326</v>
      </c>
      <c r="CP346" s="121">
        <f t="shared" si="112"/>
        <v>583333.33333333326</v>
      </c>
      <c r="CQ346" s="121">
        <f t="shared" si="112"/>
        <v>583333.33333333326</v>
      </c>
      <c r="CR346" s="121">
        <f t="shared" si="112"/>
        <v>583333.33333333326</v>
      </c>
      <c r="CS346" s="121">
        <f t="shared" si="112"/>
        <v>583333.33333333326</v>
      </c>
      <c r="CT346" s="121">
        <f t="shared" si="112"/>
        <v>583333.33333333326</v>
      </c>
      <c r="CU346" s="121">
        <f t="shared" si="112"/>
        <v>583333.33333333326</v>
      </c>
      <c r="CV346" s="121">
        <f t="shared" si="112"/>
        <v>583333.33333333326</v>
      </c>
      <c r="CW346" s="122">
        <f t="shared" si="112"/>
        <v>583333.33333333326</v>
      </c>
      <c r="CX346" s="271">
        <f t="shared" si="112"/>
        <v>583333.33333333326</v>
      </c>
      <c r="CY346" s="274">
        <f t="shared" ref="CY346:DI346" si="113">+SUM(CY347:CY349)</f>
        <v>583333.33333333326</v>
      </c>
      <c r="CZ346" s="274">
        <f t="shared" si="113"/>
        <v>583333.33333333326</v>
      </c>
      <c r="DA346" s="274">
        <f t="shared" si="113"/>
        <v>583333.33333333326</v>
      </c>
      <c r="DB346" s="274">
        <f t="shared" si="113"/>
        <v>583333.33333333326</v>
      </c>
      <c r="DC346" s="274">
        <f t="shared" si="113"/>
        <v>583333.33333333326</v>
      </c>
      <c r="DD346" s="274">
        <f t="shared" si="113"/>
        <v>583333.33333333326</v>
      </c>
      <c r="DE346" s="274">
        <f t="shared" si="113"/>
        <v>583333.33333333326</v>
      </c>
      <c r="DF346" s="274">
        <f t="shared" si="113"/>
        <v>583333.33333333326</v>
      </c>
      <c r="DG346" s="274">
        <f t="shared" si="113"/>
        <v>583333.33333333326</v>
      </c>
      <c r="DH346" s="274">
        <f t="shared" si="113"/>
        <v>583333.33333333326</v>
      </c>
      <c r="DI346" s="272">
        <f t="shared" si="113"/>
        <v>583333.33333333326</v>
      </c>
      <c r="DJ346" s="120">
        <f>+SUM(DJ347:DJ349)</f>
        <v>618333.33333333326</v>
      </c>
      <c r="DK346" s="121">
        <f t="shared" ref="DK346:DU346" si="114">+SUM(DK347:DK349)</f>
        <v>618333.33333333326</v>
      </c>
      <c r="DL346" s="121">
        <f t="shared" si="114"/>
        <v>618333.33333333326</v>
      </c>
      <c r="DM346" s="121">
        <f t="shared" si="114"/>
        <v>618333.33333333326</v>
      </c>
      <c r="DN346" s="121">
        <f t="shared" si="114"/>
        <v>618333.33333333326</v>
      </c>
      <c r="DO346" s="121">
        <f t="shared" si="114"/>
        <v>618333.33333333326</v>
      </c>
      <c r="DP346" s="121">
        <f t="shared" si="114"/>
        <v>618333.33333333326</v>
      </c>
      <c r="DQ346" s="121">
        <f t="shared" si="114"/>
        <v>618333.33333333326</v>
      </c>
      <c r="DR346" s="121">
        <f t="shared" si="114"/>
        <v>618333.33333333326</v>
      </c>
      <c r="DS346" s="121">
        <f t="shared" si="114"/>
        <v>618333.33333333326</v>
      </c>
      <c r="DT346" s="121">
        <f t="shared" si="114"/>
        <v>618333.33333333326</v>
      </c>
      <c r="DU346" s="122">
        <f t="shared" si="114"/>
        <v>618333.33333333326</v>
      </c>
      <c r="DV346" s="291">
        <v>663871.66666666663</v>
      </c>
      <c r="DW346" s="291">
        <v>663871.66666666663</v>
      </c>
      <c r="DX346" s="291">
        <v>663871.66666666663</v>
      </c>
      <c r="DY346" s="291">
        <v>663871.66666666663</v>
      </c>
      <c r="DZ346" s="291">
        <v>663871.66666666663</v>
      </c>
      <c r="EA346" s="291">
        <v>663871.66666666663</v>
      </c>
      <c r="EB346" s="291">
        <v>663871.66666666663</v>
      </c>
      <c r="EC346" s="291">
        <v>663871.66666666663</v>
      </c>
      <c r="ED346" s="291">
        <v>663871.66666666663</v>
      </c>
      <c r="EE346" s="291">
        <v>663871.66666666663</v>
      </c>
      <c r="EF346" s="291">
        <v>663871.66666666663</v>
      </c>
      <c r="EG346" s="291">
        <v>663871.66666666663</v>
      </c>
      <c r="EH346" s="291">
        <v>710416.66666666663</v>
      </c>
      <c r="EI346" s="291">
        <v>710416.66666666663</v>
      </c>
      <c r="EJ346" s="291">
        <v>710416.66666666663</v>
      </c>
      <c r="EK346" s="291">
        <v>710416.66666666663</v>
      </c>
      <c r="EL346" s="291">
        <v>710416.66666666663</v>
      </c>
      <c r="EM346" s="291">
        <v>710416.66666666663</v>
      </c>
      <c r="EN346" s="291">
        <v>710416.66666666663</v>
      </c>
      <c r="EO346" s="291">
        <v>710416.66666666663</v>
      </c>
      <c r="EP346" s="291">
        <v>710416.66666666663</v>
      </c>
      <c r="EQ346" s="291">
        <v>710416.66666666663</v>
      </c>
      <c r="ER346" s="291">
        <v>710416.66666666663</v>
      </c>
      <c r="ES346" s="291">
        <v>710416.66666666663</v>
      </c>
      <c r="ET346" s="341">
        <v>752083.33333333337</v>
      </c>
      <c r="EU346" s="341">
        <v>752083.33333333337</v>
      </c>
      <c r="EV346" s="341">
        <v>752083.33333333337</v>
      </c>
      <c r="EW346" s="341">
        <v>752083.33333333337</v>
      </c>
      <c r="EX346" s="341">
        <v>752083.33333333337</v>
      </c>
      <c r="EY346" s="341">
        <v>752083.33333333337</v>
      </c>
      <c r="EZ346" s="341">
        <v>752083.33333333337</v>
      </c>
      <c r="FA346" s="341">
        <v>752083.33333333337</v>
      </c>
      <c r="FB346" s="341">
        <v>2039583.333333334</v>
      </c>
      <c r="FC346" s="341">
        <v>2039583.333333334</v>
      </c>
      <c r="FD346" s="341">
        <v>2039583.333333334</v>
      </c>
      <c r="FE346" s="341">
        <v>2039583.333333334</v>
      </c>
      <c r="FF346" s="341">
        <v>885416.75</v>
      </c>
      <c r="FG346" s="341">
        <v>885416.75</v>
      </c>
      <c r="FH346" s="341">
        <v>885416.75</v>
      </c>
      <c r="FI346" s="341">
        <v>885416.75</v>
      </c>
      <c r="FJ346" s="341">
        <v>885416.75</v>
      </c>
      <c r="FK346" s="341">
        <v>885416.75</v>
      </c>
      <c r="FL346" s="341">
        <v>885416.75</v>
      </c>
      <c r="FM346" s="341">
        <v>885416.75</v>
      </c>
      <c r="FN346" s="341">
        <v>885416.75</v>
      </c>
      <c r="FO346" s="341">
        <v>885416.75</v>
      </c>
      <c r="FP346" s="341">
        <v>885416.75</v>
      </c>
      <c r="FQ346" s="341">
        <v>885416.75</v>
      </c>
      <c r="FR346" s="341">
        <f>SUM(FR347:FR349)</f>
        <v>885416.75</v>
      </c>
      <c r="FS346" s="341">
        <f t="shared" ref="FS346:GC346" si="115">SUM(FS347:FS349)</f>
        <v>885416.75</v>
      </c>
      <c r="FT346" s="341">
        <f t="shared" si="115"/>
        <v>885416.75</v>
      </c>
      <c r="FU346" s="341">
        <f t="shared" si="115"/>
        <v>885416.75</v>
      </c>
      <c r="FV346" s="341">
        <f t="shared" si="115"/>
        <v>885416.75</v>
      </c>
      <c r="FW346" s="341">
        <f t="shared" si="115"/>
        <v>885416.75</v>
      </c>
      <c r="FX346" s="341">
        <f t="shared" si="115"/>
        <v>885416.75</v>
      </c>
      <c r="FY346" s="341">
        <f t="shared" si="115"/>
        <v>885416.75</v>
      </c>
      <c r="FZ346" s="341">
        <f t="shared" si="115"/>
        <v>885416.75</v>
      </c>
      <c r="GA346" s="341">
        <f t="shared" si="115"/>
        <v>885416.75</v>
      </c>
      <c r="GB346" s="341">
        <f t="shared" si="115"/>
        <v>885416.75</v>
      </c>
      <c r="GC346" s="341">
        <f t="shared" si="115"/>
        <v>885416.75</v>
      </c>
      <c r="GE346" s="447">
        <f>SUM(FR346:GD346)</f>
        <v>10625001</v>
      </c>
    </row>
    <row r="347" spans="1:187">
      <c r="D347" s="72" t="str">
        <f t="shared" si="97"/>
        <v>4251p</v>
      </c>
      <c r="E347" s="76" t="s">
        <v>282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70">
        <v>108333.33333333333</v>
      </c>
      <c r="CY347" s="273">
        <v>108333.33333333333</v>
      </c>
      <c r="CZ347" s="273">
        <v>108333.33333333333</v>
      </c>
      <c r="DA347" s="273">
        <v>108333.33333333333</v>
      </c>
      <c r="DB347" s="273">
        <v>108333.33333333333</v>
      </c>
      <c r="DC347" s="273">
        <v>108333.33333333333</v>
      </c>
      <c r="DD347" s="273">
        <v>108333.33333333333</v>
      </c>
      <c r="DE347" s="273">
        <v>108333.33333333333</v>
      </c>
      <c r="DF347" s="273">
        <v>108333.33333333333</v>
      </c>
      <c r="DG347" s="273">
        <v>108333.33333333333</v>
      </c>
      <c r="DH347" s="273">
        <v>108333.33333333333</v>
      </c>
      <c r="DI347" s="269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84"/>
      <c r="DW347" s="284"/>
      <c r="DX347" s="284"/>
      <c r="DY347" s="284"/>
      <c r="DZ347" s="284"/>
      <c r="EA347" s="284"/>
      <c r="EB347" s="284"/>
      <c r="EC347" s="284"/>
      <c r="ED347" s="284"/>
      <c r="EE347" s="284"/>
      <c r="EF347" s="284"/>
      <c r="EG347" s="284"/>
      <c r="EH347" s="284"/>
      <c r="EI347" s="282"/>
      <c r="EJ347" s="282"/>
      <c r="EK347" s="282"/>
      <c r="EL347" s="282"/>
      <c r="EM347" s="282"/>
      <c r="EN347" s="282"/>
      <c r="EO347" s="282"/>
      <c r="EP347" s="282"/>
      <c r="EQ347" s="282"/>
      <c r="ER347" s="282"/>
      <c r="ES347" s="282"/>
      <c r="FR347" s="263">
        <v>233333.40999999997</v>
      </c>
      <c r="FS347" s="263">
        <v>233333.40999999997</v>
      </c>
      <c r="FT347" s="263">
        <v>233333.40999999997</v>
      </c>
      <c r="FU347" s="263">
        <v>233333.40999999997</v>
      </c>
      <c r="FV347" s="263">
        <v>233333.40999999997</v>
      </c>
      <c r="FW347" s="263">
        <v>233333.40999999997</v>
      </c>
      <c r="FX347" s="263">
        <v>233333.40999999997</v>
      </c>
      <c r="FY347" s="263">
        <v>233333.40999999997</v>
      </c>
      <c r="FZ347" s="263">
        <v>233333.40999999997</v>
      </c>
      <c r="GA347" s="263">
        <v>233333.40999999997</v>
      </c>
      <c r="GB347" s="263">
        <v>233333.40999999997</v>
      </c>
      <c r="GC347" s="263">
        <v>233333.48999999996</v>
      </c>
      <c r="GE347" s="448">
        <f>SUM(FR347:GD347)</f>
        <v>2800000.9999999995</v>
      </c>
    </row>
    <row r="348" spans="1:187" ht="30">
      <c r="D348" s="72" t="str">
        <f t="shared" si="97"/>
        <v>4252p</v>
      </c>
      <c r="E348" s="76" t="s">
        <v>284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70">
        <v>193750</v>
      </c>
      <c r="CY348" s="273">
        <v>193750</v>
      </c>
      <c r="CZ348" s="273">
        <v>193750</v>
      </c>
      <c r="DA348" s="273">
        <v>193750</v>
      </c>
      <c r="DB348" s="273">
        <v>193750</v>
      </c>
      <c r="DC348" s="273">
        <v>193750</v>
      </c>
      <c r="DD348" s="273">
        <v>193750</v>
      </c>
      <c r="DE348" s="273">
        <v>193750</v>
      </c>
      <c r="DF348" s="273">
        <v>193750</v>
      </c>
      <c r="DG348" s="273">
        <v>193750</v>
      </c>
      <c r="DH348" s="273">
        <v>193750</v>
      </c>
      <c r="DI348" s="269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84"/>
      <c r="DW348" s="284"/>
      <c r="DX348" s="284"/>
      <c r="DY348" s="284"/>
      <c r="DZ348" s="284"/>
      <c r="EA348" s="284"/>
      <c r="EB348" s="284"/>
      <c r="EC348" s="284"/>
      <c r="ED348" s="284"/>
      <c r="EE348" s="284"/>
      <c r="EF348" s="284"/>
      <c r="EG348" s="284"/>
      <c r="EH348" s="284"/>
      <c r="EI348" s="282"/>
      <c r="EJ348" s="282"/>
      <c r="EK348" s="282"/>
      <c r="EL348" s="282"/>
      <c r="EM348" s="282"/>
      <c r="EN348" s="282"/>
      <c r="EO348" s="282"/>
      <c r="EP348" s="282"/>
      <c r="EQ348" s="282"/>
      <c r="ER348" s="282"/>
      <c r="ES348" s="282"/>
      <c r="FR348" s="263">
        <v>341666.67</v>
      </c>
      <c r="FS348" s="263">
        <v>341666.67</v>
      </c>
      <c r="FT348" s="263">
        <v>341666.67</v>
      </c>
      <c r="FU348" s="263">
        <v>341666.67</v>
      </c>
      <c r="FV348" s="263">
        <v>341666.67</v>
      </c>
      <c r="FW348" s="263">
        <v>341666.67</v>
      </c>
      <c r="FX348" s="263">
        <v>341666.67</v>
      </c>
      <c r="FY348" s="263">
        <v>341666.67</v>
      </c>
      <c r="FZ348" s="263">
        <v>341666.67</v>
      </c>
      <c r="GA348" s="263">
        <v>341666.67</v>
      </c>
      <c r="GB348" s="263">
        <v>341666.67</v>
      </c>
      <c r="GC348" s="263">
        <v>341666.63</v>
      </c>
      <c r="GE348" s="448">
        <f t="shared" ref="GE348:GE349" si="116">SUM(FR348:GD348)</f>
        <v>4099999.9999999995</v>
      </c>
    </row>
    <row r="349" spans="1:187" ht="30">
      <c r="D349" s="72" t="str">
        <f t="shared" si="97"/>
        <v>4253p</v>
      </c>
      <c r="E349" s="76" t="s">
        <v>286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70">
        <v>281250</v>
      </c>
      <c r="CY349" s="273">
        <v>281250</v>
      </c>
      <c r="CZ349" s="273">
        <v>281250</v>
      </c>
      <c r="DA349" s="273">
        <v>281250</v>
      </c>
      <c r="DB349" s="273">
        <v>281250</v>
      </c>
      <c r="DC349" s="273">
        <v>281250</v>
      </c>
      <c r="DD349" s="273">
        <v>281250</v>
      </c>
      <c r="DE349" s="273">
        <v>281250</v>
      </c>
      <c r="DF349" s="273">
        <v>281250</v>
      </c>
      <c r="DG349" s="273">
        <v>281250</v>
      </c>
      <c r="DH349" s="273">
        <v>281250</v>
      </c>
      <c r="DI349" s="269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84"/>
      <c r="DW349" s="284"/>
      <c r="DX349" s="284"/>
      <c r="DY349" s="284"/>
      <c r="DZ349" s="284"/>
      <c r="EA349" s="284"/>
      <c r="EB349" s="284"/>
      <c r="EC349" s="284"/>
      <c r="ED349" s="284"/>
      <c r="EE349" s="284"/>
      <c r="EF349" s="284"/>
      <c r="EG349" s="284"/>
      <c r="EH349" s="284"/>
      <c r="EI349" s="282"/>
      <c r="EJ349" s="282"/>
      <c r="EK349" s="282"/>
      <c r="EL349" s="282"/>
      <c r="EM349" s="282"/>
      <c r="EN349" s="282"/>
      <c r="EO349" s="282"/>
      <c r="EP349" s="282"/>
      <c r="EQ349" s="282"/>
      <c r="ER349" s="282"/>
      <c r="ES349" s="282"/>
      <c r="FF349" s="263"/>
      <c r="FR349" s="263">
        <v>310416.67</v>
      </c>
      <c r="FS349" s="263">
        <v>310416.67</v>
      </c>
      <c r="FT349" s="263">
        <v>310416.67</v>
      </c>
      <c r="FU349" s="263">
        <v>310416.67</v>
      </c>
      <c r="FV349" s="263">
        <v>310416.67</v>
      </c>
      <c r="FW349" s="263">
        <v>310416.67</v>
      </c>
      <c r="FX349" s="263">
        <v>310416.67</v>
      </c>
      <c r="FY349" s="263">
        <v>310416.67</v>
      </c>
      <c r="FZ349" s="263">
        <v>310416.67</v>
      </c>
      <c r="GA349" s="263">
        <v>310416.67</v>
      </c>
      <c r="GB349" s="263">
        <v>310416.67</v>
      </c>
      <c r="GC349" s="263">
        <v>310416.63</v>
      </c>
      <c r="GE349" s="448">
        <f t="shared" si="116"/>
        <v>3724999.9999999995</v>
      </c>
    </row>
    <row r="350" spans="1:187" s="9" customFormat="1" ht="45">
      <c r="A350" s="118" t="s">
        <v>94</v>
      </c>
      <c r="B350" s="118">
        <v>43</v>
      </c>
      <c r="C350" s="118"/>
      <c r="D350" s="118" t="str">
        <f t="shared" si="97"/>
        <v>43p</v>
      </c>
      <c r="E350" s="119" t="s">
        <v>288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17">+CL351+CL361</f>
        <v>7656724.8525</v>
      </c>
      <c r="CM350" s="121">
        <f t="shared" si="117"/>
        <v>7656724.8525</v>
      </c>
      <c r="CN350" s="121">
        <f t="shared" si="117"/>
        <v>7656724.8525</v>
      </c>
      <c r="CO350" s="121">
        <f t="shared" si="117"/>
        <v>7656724.8525</v>
      </c>
      <c r="CP350" s="121">
        <f t="shared" si="117"/>
        <v>7656724.8525</v>
      </c>
      <c r="CQ350" s="121">
        <f t="shared" si="117"/>
        <v>7656724.8525</v>
      </c>
      <c r="CR350" s="121">
        <f t="shared" si="117"/>
        <v>7656724.8525</v>
      </c>
      <c r="CS350" s="121">
        <f t="shared" si="117"/>
        <v>7656724.8525</v>
      </c>
      <c r="CT350" s="121">
        <f t="shared" si="117"/>
        <v>7656724.8525</v>
      </c>
      <c r="CU350" s="121">
        <f t="shared" si="117"/>
        <v>7656724.8525</v>
      </c>
      <c r="CV350" s="121">
        <f t="shared" si="117"/>
        <v>7656724.8525</v>
      </c>
      <c r="CW350" s="122">
        <f t="shared" si="117"/>
        <v>7656724.8525</v>
      </c>
      <c r="CX350" s="271">
        <f t="shared" si="117"/>
        <v>8288399.6951821186</v>
      </c>
      <c r="CY350" s="274">
        <f t="shared" ref="CY350:DH350" si="118">+CY351+CY361</f>
        <v>8288399.6951821186</v>
      </c>
      <c r="CZ350" s="274">
        <f t="shared" si="118"/>
        <v>8288399.6951821186</v>
      </c>
      <c r="DA350" s="274">
        <f t="shared" si="118"/>
        <v>8288399.6951821186</v>
      </c>
      <c r="DB350" s="274">
        <f t="shared" si="118"/>
        <v>8288399.6951821186</v>
      </c>
      <c r="DC350" s="274">
        <f t="shared" si="118"/>
        <v>8288399.6951821186</v>
      </c>
      <c r="DD350" s="274">
        <f t="shared" si="118"/>
        <v>8288399.6951821186</v>
      </c>
      <c r="DE350" s="274">
        <f t="shared" si="118"/>
        <v>8288399.6951821186</v>
      </c>
      <c r="DF350" s="274">
        <f t="shared" si="118"/>
        <v>8288399.6951821186</v>
      </c>
      <c r="DG350" s="274">
        <f t="shared" si="118"/>
        <v>8288399.6951821186</v>
      </c>
      <c r="DH350" s="274">
        <f t="shared" si="118"/>
        <v>8288399.6951821186</v>
      </c>
      <c r="DI350" s="272">
        <f>+DI351+DI361</f>
        <v>8287650.975182116</v>
      </c>
      <c r="DJ350" s="120">
        <f>+DJ351+DJ361</f>
        <v>10691224.718333334</v>
      </c>
      <c r="DK350" s="121">
        <f t="shared" ref="DK350:DU350" si="119">+DK351+DK361</f>
        <v>10691224.718333334</v>
      </c>
      <c r="DL350" s="121">
        <f t="shared" si="119"/>
        <v>10691224.718333334</v>
      </c>
      <c r="DM350" s="121">
        <f t="shared" si="119"/>
        <v>10691224.718333334</v>
      </c>
      <c r="DN350" s="121">
        <f t="shared" si="119"/>
        <v>10691224.718333334</v>
      </c>
      <c r="DO350" s="121">
        <f t="shared" si="119"/>
        <v>10691224.718333334</v>
      </c>
      <c r="DP350" s="121">
        <f t="shared" si="119"/>
        <v>10691224.718333334</v>
      </c>
      <c r="DQ350" s="121">
        <f t="shared" si="119"/>
        <v>10691224.718333334</v>
      </c>
      <c r="DR350" s="121">
        <f t="shared" si="119"/>
        <v>10691224.718333334</v>
      </c>
      <c r="DS350" s="121">
        <f t="shared" si="119"/>
        <v>10691224.718333334</v>
      </c>
      <c r="DT350" s="121">
        <f t="shared" si="119"/>
        <v>10691224.718333334</v>
      </c>
      <c r="DU350" s="122">
        <f t="shared" si="119"/>
        <v>10691224.718333334</v>
      </c>
      <c r="DV350" s="291">
        <v>12196628.3375</v>
      </c>
      <c r="DW350" s="291">
        <v>12196628.3375</v>
      </c>
      <c r="DX350" s="291">
        <v>12196628.3375</v>
      </c>
      <c r="DY350" s="291">
        <v>12196628.3375</v>
      </c>
      <c r="DZ350" s="291">
        <v>12196628.3375</v>
      </c>
      <c r="EA350" s="291">
        <v>12196628.3375</v>
      </c>
      <c r="EB350" s="291">
        <v>12196628.3375</v>
      </c>
      <c r="EC350" s="291">
        <v>12196628.3375</v>
      </c>
      <c r="ED350" s="291">
        <v>12196628.3375</v>
      </c>
      <c r="EE350" s="291">
        <v>12196628.3375</v>
      </c>
      <c r="EF350" s="291">
        <v>12196628.3375</v>
      </c>
      <c r="EG350" s="291">
        <v>12196628.3375</v>
      </c>
      <c r="EH350" s="291">
        <v>13641275.691666668</v>
      </c>
      <c r="EI350" s="291">
        <v>13641275.691666668</v>
      </c>
      <c r="EJ350" s="291">
        <v>13641275.691666668</v>
      </c>
      <c r="EK350" s="291">
        <v>13641275.691666668</v>
      </c>
      <c r="EL350" s="291">
        <v>13641275.691666668</v>
      </c>
      <c r="EM350" s="291">
        <v>13641275.691666668</v>
      </c>
      <c r="EN350" s="291">
        <v>13641275.691666668</v>
      </c>
      <c r="EO350" s="291">
        <v>13641275.691666668</v>
      </c>
      <c r="EP350" s="291">
        <v>13641275.691666668</v>
      </c>
      <c r="EQ350" s="291">
        <v>13641275.691666668</v>
      </c>
      <c r="ER350" s="291">
        <v>13641275.691666668</v>
      </c>
      <c r="ES350" s="291">
        <v>13641275.691666668</v>
      </c>
      <c r="ET350" s="341">
        <v>15295211.558333334</v>
      </c>
      <c r="EU350" s="341">
        <v>15295211.558333334</v>
      </c>
      <c r="EV350" s="341">
        <v>15295211.558333334</v>
      </c>
      <c r="EW350" s="341">
        <v>18161878.224999998</v>
      </c>
      <c r="EX350" s="341">
        <v>18161878.224999998</v>
      </c>
      <c r="EY350" s="341">
        <v>18161878.224999998</v>
      </c>
      <c r="EZ350" s="341">
        <v>15295211.558333334</v>
      </c>
      <c r="FA350" s="341">
        <v>15295211.558333334</v>
      </c>
      <c r="FB350" s="341">
        <v>18930636.555833336</v>
      </c>
      <c r="FC350" s="341">
        <v>18930636.555833336</v>
      </c>
      <c r="FD350" s="341">
        <v>18930636.555833336</v>
      </c>
      <c r="FE350" s="341">
        <v>18930636.555833336</v>
      </c>
      <c r="FF350" s="341">
        <v>20338750.958333332</v>
      </c>
      <c r="FG350" s="341">
        <v>22018439.158333331</v>
      </c>
      <c r="FH350" s="341">
        <v>17975691.918333333</v>
      </c>
      <c r="FI350" s="341">
        <v>15972358.598333333</v>
      </c>
      <c r="FJ350" s="341">
        <v>15993608.598333333</v>
      </c>
      <c r="FK350" s="341">
        <v>16020602.668333333</v>
      </c>
      <c r="FL350" s="341">
        <v>22848909.595000003</v>
      </c>
      <c r="FM350" s="341">
        <v>17972208.524999999</v>
      </c>
      <c r="FN350" s="341">
        <v>17992208.524999999</v>
      </c>
      <c r="FO350" s="341">
        <v>17923875.184999999</v>
      </c>
      <c r="FP350" s="341">
        <v>17866375.204999998</v>
      </c>
      <c r="FQ350" s="341">
        <v>18024758.024999999</v>
      </c>
      <c r="FR350" s="341">
        <f>+FR351+FR361</f>
        <v>31948493.089999996</v>
      </c>
      <c r="FS350" s="341">
        <f t="shared" ref="FS350:GC350" si="120">+FS351+FS361</f>
        <v>31441965.730000004</v>
      </c>
      <c r="FT350" s="341">
        <f t="shared" si="120"/>
        <v>26207657.279999997</v>
      </c>
      <c r="FU350" s="341">
        <f t="shared" si="120"/>
        <v>22319102.07</v>
      </c>
      <c r="FV350" s="341">
        <f t="shared" si="120"/>
        <v>22373307.649999999</v>
      </c>
      <c r="FW350" s="341">
        <f t="shared" si="120"/>
        <v>22652165.879999999</v>
      </c>
      <c r="FX350" s="341">
        <f t="shared" si="120"/>
        <v>21963404.309999999</v>
      </c>
      <c r="FY350" s="341">
        <f t="shared" si="120"/>
        <v>20219844.279999997</v>
      </c>
      <c r="FZ350" s="341">
        <f t="shared" si="120"/>
        <v>22297775.369999997</v>
      </c>
      <c r="GA350" s="341">
        <f t="shared" si="120"/>
        <v>19929669.639999997</v>
      </c>
      <c r="GB350" s="341">
        <f t="shared" si="120"/>
        <v>18914091.279999997</v>
      </c>
      <c r="GC350" s="341">
        <f t="shared" si="120"/>
        <v>18836341.310000002</v>
      </c>
      <c r="GE350" s="447">
        <f>SUM(FR350:GD350)</f>
        <v>279103817.88999999</v>
      </c>
    </row>
    <row r="351" spans="1:187" s="9" customFormat="1" ht="45">
      <c r="A351" s="118" t="s">
        <v>94</v>
      </c>
      <c r="B351" s="118" t="s">
        <v>94</v>
      </c>
      <c r="C351" s="118">
        <v>431</v>
      </c>
      <c r="D351" s="118" t="str">
        <f t="shared" si="97"/>
        <v>431p</v>
      </c>
      <c r="E351" s="119" t="s">
        <v>288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21">+SUM(CL352:CL360)</f>
        <v>7635891.519166667</v>
      </c>
      <c r="CM351" s="121">
        <f t="shared" si="121"/>
        <v>7635891.519166667</v>
      </c>
      <c r="CN351" s="121">
        <f t="shared" si="121"/>
        <v>7635891.519166667</v>
      </c>
      <c r="CO351" s="121">
        <f t="shared" si="121"/>
        <v>7635891.519166667</v>
      </c>
      <c r="CP351" s="121">
        <f t="shared" si="121"/>
        <v>7635891.519166667</v>
      </c>
      <c r="CQ351" s="121">
        <f t="shared" si="121"/>
        <v>7635891.519166667</v>
      </c>
      <c r="CR351" s="121">
        <f t="shared" si="121"/>
        <v>7635891.519166667</v>
      </c>
      <c r="CS351" s="121">
        <f t="shared" si="121"/>
        <v>7635891.519166667</v>
      </c>
      <c r="CT351" s="121">
        <f t="shared" si="121"/>
        <v>7635891.519166667</v>
      </c>
      <c r="CU351" s="121">
        <f t="shared" si="121"/>
        <v>7635891.519166667</v>
      </c>
      <c r="CV351" s="121">
        <f t="shared" si="121"/>
        <v>7635891.519166667</v>
      </c>
      <c r="CW351" s="122">
        <f t="shared" si="121"/>
        <v>7635891.519166667</v>
      </c>
      <c r="CX351" s="271">
        <f t="shared" si="121"/>
        <v>8102373.0414896114</v>
      </c>
      <c r="CY351" s="274">
        <f t="shared" ref="CY351:DI351" si="122">+SUM(CY352:CY360)</f>
        <v>8102373.0414896114</v>
      </c>
      <c r="CZ351" s="274">
        <f t="shared" si="122"/>
        <v>8102373.0414896114</v>
      </c>
      <c r="DA351" s="274">
        <f t="shared" si="122"/>
        <v>8102373.0414896114</v>
      </c>
      <c r="DB351" s="274">
        <f t="shared" si="122"/>
        <v>8102373.0414896114</v>
      </c>
      <c r="DC351" s="274">
        <f t="shared" si="122"/>
        <v>8102373.0414896114</v>
      </c>
      <c r="DD351" s="274">
        <f t="shared" si="122"/>
        <v>8102373.0414896114</v>
      </c>
      <c r="DE351" s="274">
        <f t="shared" si="122"/>
        <v>8102373.0414896114</v>
      </c>
      <c r="DF351" s="274">
        <f t="shared" si="122"/>
        <v>8102373.0414896114</v>
      </c>
      <c r="DG351" s="274">
        <f t="shared" si="122"/>
        <v>8102373.0414896114</v>
      </c>
      <c r="DH351" s="274">
        <f t="shared" si="122"/>
        <v>8102373.0414896114</v>
      </c>
      <c r="DI351" s="272">
        <f t="shared" si="122"/>
        <v>8101624.3214896088</v>
      </c>
      <c r="DJ351" s="120">
        <f>+SUM(DJ352:DJ360)</f>
        <v>10655599.718333334</v>
      </c>
      <c r="DK351" s="121">
        <f t="shared" ref="DK351:DU351" si="123">+SUM(DK352:DK360)</f>
        <v>10655599.718333334</v>
      </c>
      <c r="DL351" s="121">
        <f t="shared" si="123"/>
        <v>10655599.718333334</v>
      </c>
      <c r="DM351" s="121">
        <f t="shared" si="123"/>
        <v>10655599.718333334</v>
      </c>
      <c r="DN351" s="121">
        <f t="shared" si="123"/>
        <v>10655599.718333334</v>
      </c>
      <c r="DO351" s="121">
        <f t="shared" si="123"/>
        <v>10655599.718333334</v>
      </c>
      <c r="DP351" s="121">
        <f t="shared" si="123"/>
        <v>10655599.718333334</v>
      </c>
      <c r="DQ351" s="121">
        <f t="shared" si="123"/>
        <v>10655599.718333334</v>
      </c>
      <c r="DR351" s="121">
        <f t="shared" si="123"/>
        <v>10655599.718333334</v>
      </c>
      <c r="DS351" s="121">
        <f t="shared" si="123"/>
        <v>10655599.718333334</v>
      </c>
      <c r="DT351" s="121">
        <f t="shared" si="123"/>
        <v>10655599.718333334</v>
      </c>
      <c r="DU351" s="122">
        <f t="shared" si="123"/>
        <v>10655599.718333334</v>
      </c>
      <c r="DV351" s="291">
        <v>12101836.670833334</v>
      </c>
      <c r="DW351" s="291">
        <v>12101836.670833334</v>
      </c>
      <c r="DX351" s="291">
        <v>12101836.670833334</v>
      </c>
      <c r="DY351" s="291">
        <v>12101836.670833334</v>
      </c>
      <c r="DZ351" s="291">
        <v>12101836.670833334</v>
      </c>
      <c r="EA351" s="291">
        <v>12101836.670833334</v>
      </c>
      <c r="EB351" s="291">
        <v>12101836.670833334</v>
      </c>
      <c r="EC351" s="291">
        <v>12101836.670833334</v>
      </c>
      <c r="ED351" s="291">
        <v>12101836.670833334</v>
      </c>
      <c r="EE351" s="291">
        <v>12101836.670833334</v>
      </c>
      <c r="EF351" s="291">
        <v>12101836.670833334</v>
      </c>
      <c r="EG351" s="291">
        <v>12101836.670833334</v>
      </c>
      <c r="EH351" s="285"/>
      <c r="EI351" s="283"/>
      <c r="EJ351" s="283"/>
      <c r="EK351" s="283"/>
      <c r="EL351" s="283"/>
      <c r="EM351" s="283"/>
      <c r="EN351" s="283"/>
      <c r="EO351" s="283"/>
      <c r="EP351" s="283"/>
      <c r="EQ351" s="283"/>
      <c r="ER351" s="283"/>
      <c r="ES351" s="283"/>
      <c r="ET351" s="341">
        <v>14810545.166666666</v>
      </c>
      <c r="EU351" s="341">
        <v>14810545.166666666</v>
      </c>
      <c r="EV351" s="341">
        <v>14810545.166666666</v>
      </c>
      <c r="EW351" s="341">
        <v>17677211.833333332</v>
      </c>
      <c r="EX351" s="341">
        <v>17677211.833333332</v>
      </c>
      <c r="EY351" s="341">
        <v>17677211.833333332</v>
      </c>
      <c r="EZ351" s="341">
        <v>14810545.166666666</v>
      </c>
      <c r="FA351" s="341">
        <v>14810545.166666666</v>
      </c>
      <c r="FB351" s="341">
        <v>18469212.55916667</v>
      </c>
      <c r="FC351" s="341">
        <v>18469212.55916667</v>
      </c>
      <c r="FD351" s="341">
        <v>18469212.55916667</v>
      </c>
      <c r="FE351" s="341">
        <v>18469212.55916667</v>
      </c>
      <c r="FF351" s="341">
        <v>18445155.148333333</v>
      </c>
      <c r="FG351" s="341">
        <v>20224843.348333333</v>
      </c>
      <c r="FH351" s="341">
        <v>16273762.778333332</v>
      </c>
      <c r="FI351" s="341">
        <v>14270429.458333332</v>
      </c>
      <c r="FJ351" s="341">
        <v>14291679.458333332</v>
      </c>
      <c r="FK351" s="341">
        <v>14318673.528333332</v>
      </c>
      <c r="FL351" s="341">
        <v>19138771.788333334</v>
      </c>
      <c r="FM351" s="341">
        <v>14278737.378333332</v>
      </c>
      <c r="FN351" s="341">
        <v>14298737.378333332</v>
      </c>
      <c r="FO351" s="341">
        <v>14278737.378333332</v>
      </c>
      <c r="FP351" s="341">
        <v>14298737.388333332</v>
      </c>
      <c r="FQ351" s="341">
        <v>14457120.208333332</v>
      </c>
      <c r="FR351" s="341">
        <f>SUM(FR352:FR360)</f>
        <v>29552109.689999998</v>
      </c>
      <c r="FS351" s="341">
        <f t="shared" ref="FS351:GC351" si="124">SUM(FS352:FS360)</f>
        <v>29607664.090000004</v>
      </c>
      <c r="FT351" s="341">
        <f t="shared" si="124"/>
        <v>23951745.759999998</v>
      </c>
      <c r="FU351" s="341">
        <f t="shared" si="124"/>
        <v>20506920.43</v>
      </c>
      <c r="FV351" s="341">
        <f t="shared" si="124"/>
        <v>20487766.009999998</v>
      </c>
      <c r="FW351" s="341">
        <f t="shared" si="124"/>
        <v>20249465.32</v>
      </c>
      <c r="FX351" s="341">
        <f t="shared" si="124"/>
        <v>20281100.91</v>
      </c>
      <c r="FY351" s="341">
        <f t="shared" si="124"/>
        <v>18506100.879999999</v>
      </c>
      <c r="FZ351" s="341">
        <f t="shared" si="124"/>
        <v>20609391.969999999</v>
      </c>
      <c r="GA351" s="341">
        <f t="shared" si="124"/>
        <v>18241286.239999998</v>
      </c>
      <c r="GB351" s="341">
        <f t="shared" si="124"/>
        <v>17230707.879999999</v>
      </c>
      <c r="GC351" s="341">
        <f t="shared" si="124"/>
        <v>17152957.920000002</v>
      </c>
      <c r="GE351" s="447">
        <f>SUM(FR351:GD351)</f>
        <v>256377217.09999996</v>
      </c>
    </row>
    <row r="352" spans="1:187">
      <c r="D352" s="72" t="str">
        <f t="shared" si="97"/>
        <v>4311p</v>
      </c>
      <c r="E352" s="76" t="s">
        <v>290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70">
        <v>5084273.0662195422</v>
      </c>
      <c r="CY352" s="273">
        <v>5084273.0662195422</v>
      </c>
      <c r="CZ352" s="273">
        <v>5084273.0662195422</v>
      </c>
      <c r="DA352" s="273">
        <v>5084273.0662195422</v>
      </c>
      <c r="DB352" s="273">
        <v>5084273.0662195422</v>
      </c>
      <c r="DC352" s="273">
        <v>5084273.0662195422</v>
      </c>
      <c r="DD352" s="273">
        <v>5084273.0662195422</v>
      </c>
      <c r="DE352" s="273">
        <v>5084273.0662195422</v>
      </c>
      <c r="DF352" s="273">
        <v>5084273.0662195422</v>
      </c>
      <c r="DG352" s="273">
        <v>5084273.0662195422</v>
      </c>
      <c r="DH352" s="273">
        <v>5084273.0662195422</v>
      </c>
      <c r="DI352" s="269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84"/>
      <c r="DW352" s="284"/>
      <c r="DX352" s="284"/>
      <c r="DY352" s="284"/>
      <c r="DZ352" s="284"/>
      <c r="EA352" s="284"/>
      <c r="EB352" s="284"/>
      <c r="EC352" s="284"/>
      <c r="ED352" s="284"/>
      <c r="EE352" s="284"/>
      <c r="EF352" s="284"/>
      <c r="EG352" s="284"/>
      <c r="EH352" s="284"/>
      <c r="EI352" s="282"/>
      <c r="EJ352" s="282"/>
      <c r="EK352" s="282"/>
      <c r="EL352" s="282"/>
      <c r="EM352" s="282"/>
      <c r="EN352" s="282"/>
      <c r="EO352" s="282"/>
      <c r="EP352" s="282"/>
      <c r="EQ352" s="282"/>
      <c r="ER352" s="282"/>
      <c r="ES352" s="282"/>
      <c r="FR352" s="263">
        <v>10537428.5</v>
      </c>
      <c r="FS352" s="263">
        <v>10537428.5</v>
      </c>
      <c r="FT352" s="263">
        <v>10537428.5</v>
      </c>
      <c r="FU352" s="263">
        <v>10537428.5</v>
      </c>
      <c r="FV352" s="263">
        <v>10537428.5</v>
      </c>
      <c r="FW352" s="263">
        <v>10537428.5</v>
      </c>
      <c r="FX352" s="263">
        <v>10537428.5</v>
      </c>
      <c r="FY352" s="263">
        <v>10537428.5</v>
      </c>
      <c r="FZ352" s="263">
        <v>10537428.5</v>
      </c>
      <c r="GA352" s="263">
        <v>10537428.5</v>
      </c>
      <c r="GB352" s="263">
        <v>10537428.5</v>
      </c>
      <c r="GC352" s="263">
        <v>10537428.560000001</v>
      </c>
      <c r="GE352" s="448">
        <f>SUM(FR352:GD352)</f>
        <v>126449142.06</v>
      </c>
    </row>
    <row r="353" spans="1:187">
      <c r="D353" s="72" t="str">
        <f t="shared" si="97"/>
        <v>4312p</v>
      </c>
      <c r="E353" s="76" t="s">
        <v>292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70">
        <v>379802.90894799092</v>
      </c>
      <c r="CY353" s="273">
        <v>379802.90894799092</v>
      </c>
      <c r="CZ353" s="273">
        <v>379802.90894799092</v>
      </c>
      <c r="DA353" s="273">
        <v>379802.90894799092</v>
      </c>
      <c r="DB353" s="273">
        <v>379802.90894799092</v>
      </c>
      <c r="DC353" s="273">
        <v>379802.90894799092</v>
      </c>
      <c r="DD353" s="273">
        <v>379802.90894799092</v>
      </c>
      <c r="DE353" s="273">
        <v>379802.90894799092</v>
      </c>
      <c r="DF353" s="273">
        <v>379802.90894799092</v>
      </c>
      <c r="DG353" s="273">
        <v>379802.90894799092</v>
      </c>
      <c r="DH353" s="273">
        <v>379802.90894799092</v>
      </c>
      <c r="DI353" s="269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84"/>
      <c r="DW353" s="284"/>
      <c r="DX353" s="284"/>
      <c r="DY353" s="284"/>
      <c r="DZ353" s="284"/>
      <c r="EA353" s="284"/>
      <c r="EB353" s="284"/>
      <c r="EC353" s="284"/>
      <c r="ED353" s="284"/>
      <c r="EE353" s="284"/>
      <c r="EF353" s="284"/>
      <c r="EG353" s="284"/>
      <c r="EH353" s="284"/>
      <c r="EI353" s="282"/>
      <c r="EJ353" s="282"/>
      <c r="EK353" s="282"/>
      <c r="EL353" s="282"/>
      <c r="EM353" s="282"/>
      <c r="EN353" s="282"/>
      <c r="EO353" s="282"/>
      <c r="EP353" s="282"/>
      <c r="EQ353" s="282"/>
      <c r="ER353" s="282"/>
      <c r="ES353" s="282"/>
      <c r="FR353" s="263">
        <v>2067852.25</v>
      </c>
      <c r="FS353" s="263">
        <v>2067852.25</v>
      </c>
      <c r="FT353" s="263">
        <v>2067852.25</v>
      </c>
      <c r="FU353" s="263">
        <v>2067852.25</v>
      </c>
      <c r="FV353" s="263">
        <v>2067852.25</v>
      </c>
      <c r="FW353" s="263">
        <v>2067852.25</v>
      </c>
      <c r="FX353" s="263">
        <v>2067852.25</v>
      </c>
      <c r="FY353" s="263">
        <v>2067852.25</v>
      </c>
      <c r="FZ353" s="263">
        <v>2067852.25</v>
      </c>
      <c r="GA353" s="263">
        <v>2067852.25</v>
      </c>
      <c r="GB353" s="263">
        <v>2067852.25</v>
      </c>
      <c r="GC353" s="263">
        <v>2067852.25</v>
      </c>
      <c r="GE353" s="448">
        <f t="shared" ref="GE353:GE360" si="125">SUM(FR353:GD353)</f>
        <v>24814227</v>
      </c>
    </row>
    <row r="354" spans="1:187" ht="30">
      <c r="D354" s="72" t="str">
        <f t="shared" si="97"/>
        <v>4313p</v>
      </c>
      <c r="E354" s="76" t="s">
        <v>294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70">
        <v>271612.39996062481</v>
      </c>
      <c r="CY354" s="273">
        <v>271612.39996062481</v>
      </c>
      <c r="CZ354" s="273">
        <v>271612.39996062481</v>
      </c>
      <c r="DA354" s="273">
        <v>271612.39996062481</v>
      </c>
      <c r="DB354" s="273">
        <v>271612.39996062481</v>
      </c>
      <c r="DC354" s="273">
        <v>271612.39996062481</v>
      </c>
      <c r="DD354" s="273">
        <v>271612.39996062481</v>
      </c>
      <c r="DE354" s="273">
        <v>271612.39996062481</v>
      </c>
      <c r="DF354" s="273">
        <v>271612.39996062481</v>
      </c>
      <c r="DG354" s="273">
        <v>271612.39996062481</v>
      </c>
      <c r="DH354" s="273">
        <v>271612.39996062481</v>
      </c>
      <c r="DI354" s="269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84"/>
      <c r="DW354" s="284"/>
      <c r="DX354" s="284"/>
      <c r="DY354" s="284"/>
      <c r="DZ354" s="284"/>
      <c r="EA354" s="284"/>
      <c r="EB354" s="284"/>
      <c r="EC354" s="284"/>
      <c r="ED354" s="284"/>
      <c r="EE354" s="284"/>
      <c r="EF354" s="284"/>
      <c r="EG354" s="284"/>
      <c r="EH354" s="284"/>
      <c r="EI354" s="282"/>
      <c r="EJ354" s="282"/>
      <c r="EK354" s="282"/>
      <c r="EL354" s="282"/>
      <c r="EM354" s="282"/>
      <c r="EN354" s="282"/>
      <c r="EO354" s="282"/>
      <c r="EP354" s="282"/>
      <c r="EQ354" s="282"/>
      <c r="ER354" s="282"/>
      <c r="ES354" s="282"/>
      <c r="FR354" s="263">
        <v>143833.32999999999</v>
      </c>
      <c r="FS354" s="263">
        <v>2325833.33</v>
      </c>
      <c r="FT354" s="263">
        <v>143833.32999999999</v>
      </c>
      <c r="FU354" s="263">
        <v>143833.32999999999</v>
      </c>
      <c r="FV354" s="263">
        <v>143833.32999999999</v>
      </c>
      <c r="FW354" s="263">
        <v>143833.32999999999</v>
      </c>
      <c r="FX354" s="263">
        <v>2325833.33</v>
      </c>
      <c r="FY354" s="263">
        <v>143833.32999999999</v>
      </c>
      <c r="FZ354" s="263">
        <v>143833.32999999999</v>
      </c>
      <c r="GA354" s="263">
        <v>143833.32999999999</v>
      </c>
      <c r="GB354" s="263">
        <v>143833.32999999999</v>
      </c>
      <c r="GC354" s="263">
        <v>143833.37</v>
      </c>
      <c r="GE354" s="448">
        <f t="shared" si="125"/>
        <v>6090000.0000000009</v>
      </c>
    </row>
    <row r="355" spans="1:187" ht="30">
      <c r="D355" s="72" t="str">
        <f t="shared" si="97"/>
        <v>4314p</v>
      </c>
      <c r="E355" s="76" t="s">
        <v>296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70">
        <v>202904.1621001664</v>
      </c>
      <c r="CY355" s="273">
        <v>202904.1621001664</v>
      </c>
      <c r="CZ355" s="273">
        <v>202904.1621001664</v>
      </c>
      <c r="DA355" s="273">
        <v>202904.1621001664</v>
      </c>
      <c r="DB355" s="273">
        <v>202904.1621001664</v>
      </c>
      <c r="DC355" s="273">
        <v>202904.1621001664</v>
      </c>
      <c r="DD355" s="273">
        <v>202904.1621001664</v>
      </c>
      <c r="DE355" s="273">
        <v>202904.1621001664</v>
      </c>
      <c r="DF355" s="273">
        <v>202904.1621001664</v>
      </c>
      <c r="DG355" s="273">
        <v>202904.1621001664</v>
      </c>
      <c r="DH355" s="273">
        <v>202904.1621001664</v>
      </c>
      <c r="DI355" s="269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84"/>
      <c r="DW355" s="284"/>
      <c r="DX355" s="284"/>
      <c r="DY355" s="284"/>
      <c r="DZ355" s="284"/>
      <c r="EA355" s="284"/>
      <c r="EB355" s="284"/>
      <c r="EC355" s="284"/>
      <c r="ED355" s="284"/>
      <c r="EE355" s="284"/>
      <c r="EF355" s="284"/>
      <c r="EG355" s="284"/>
      <c r="EH355" s="284"/>
      <c r="EI355" s="282"/>
      <c r="EJ355" s="282"/>
      <c r="EK355" s="282"/>
      <c r="EL355" s="282"/>
      <c r="EM355" s="282"/>
      <c r="EN355" s="282"/>
      <c r="EO355" s="282"/>
      <c r="EP355" s="282"/>
      <c r="EQ355" s="282"/>
      <c r="ER355" s="282"/>
      <c r="ES355" s="282"/>
      <c r="FR355" s="263">
        <v>595011.0199999999</v>
      </c>
      <c r="FS355" s="263">
        <v>712324.97</v>
      </c>
      <c r="FT355" s="263">
        <v>712324.97</v>
      </c>
      <c r="FU355" s="263">
        <v>712324.97</v>
      </c>
      <c r="FV355" s="263">
        <v>712324.97</v>
      </c>
      <c r="FW355" s="263">
        <v>495004.31</v>
      </c>
      <c r="FX355" s="263">
        <v>423823.19</v>
      </c>
      <c r="FY355" s="263">
        <v>423823.18</v>
      </c>
      <c r="FZ355" s="263">
        <v>629614.2699999999</v>
      </c>
      <c r="GA355" s="263">
        <v>563368.53999999992</v>
      </c>
      <c r="GB355" s="263">
        <v>423823.18</v>
      </c>
      <c r="GC355" s="263">
        <v>423823.22</v>
      </c>
      <c r="GE355" s="448">
        <f t="shared" si="125"/>
        <v>6827590.7899999982</v>
      </c>
    </row>
    <row r="356" spans="1:187" ht="30">
      <c r="D356" s="72" t="str">
        <f t="shared" si="97"/>
        <v>4315p</v>
      </c>
      <c r="E356" s="76" t="s">
        <v>298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70">
        <v>306527.95618361421</v>
      </c>
      <c r="CY356" s="273">
        <v>306527.95618361421</v>
      </c>
      <c r="CZ356" s="273">
        <v>306527.95618361421</v>
      </c>
      <c r="DA356" s="273">
        <v>306527.95618361421</v>
      </c>
      <c r="DB356" s="273">
        <v>306527.95618361421</v>
      </c>
      <c r="DC356" s="273">
        <v>306527.95618361421</v>
      </c>
      <c r="DD356" s="273">
        <v>306527.95618361421</v>
      </c>
      <c r="DE356" s="273">
        <v>306527.95618361421</v>
      </c>
      <c r="DF356" s="273">
        <v>306527.95618361421</v>
      </c>
      <c r="DG356" s="273">
        <v>306527.95618361421</v>
      </c>
      <c r="DH356" s="273">
        <v>306527.95618361421</v>
      </c>
      <c r="DI356" s="269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84"/>
      <c r="DW356" s="284"/>
      <c r="DX356" s="284"/>
      <c r="DY356" s="284"/>
      <c r="DZ356" s="284"/>
      <c r="EA356" s="284"/>
      <c r="EB356" s="284"/>
      <c r="EC356" s="284"/>
      <c r="ED356" s="284"/>
      <c r="EE356" s="284"/>
      <c r="EF356" s="284"/>
      <c r="EG356" s="284"/>
      <c r="EH356" s="284"/>
      <c r="EI356" s="282"/>
      <c r="EJ356" s="282"/>
      <c r="EK356" s="282"/>
      <c r="EL356" s="282"/>
      <c r="EM356" s="282"/>
      <c r="EN356" s="282"/>
      <c r="EO356" s="282"/>
      <c r="EP356" s="282"/>
      <c r="EQ356" s="282"/>
      <c r="ER356" s="282"/>
      <c r="ES356" s="282"/>
      <c r="FR356" s="263">
        <v>492802.17</v>
      </c>
      <c r="FS356" s="263">
        <v>502802.17</v>
      </c>
      <c r="FT356" s="263">
        <v>642802.16</v>
      </c>
      <c r="FU356" s="263">
        <v>502802.17</v>
      </c>
      <c r="FV356" s="263">
        <v>505592.2</v>
      </c>
      <c r="FW356" s="263">
        <v>492802.17</v>
      </c>
      <c r="FX356" s="263">
        <v>492802.17</v>
      </c>
      <c r="FY356" s="263">
        <v>492802.17</v>
      </c>
      <c r="FZ356" s="263">
        <v>492802.17</v>
      </c>
      <c r="GA356" s="263">
        <v>492802.17</v>
      </c>
      <c r="GB356" s="263">
        <v>492802.17</v>
      </c>
      <c r="GC356" s="263">
        <v>492802.13</v>
      </c>
      <c r="GE356" s="448">
        <f t="shared" si="125"/>
        <v>6096416.0199999996</v>
      </c>
    </row>
    <row r="357" spans="1:187" ht="30">
      <c r="D357" s="72" t="str">
        <f t="shared" si="97"/>
        <v>4316p</v>
      </c>
      <c r="E357" s="76" t="s">
        <v>300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70">
        <v>95730.020462700966</v>
      </c>
      <c r="CY357" s="273">
        <v>95730.020462700966</v>
      </c>
      <c r="CZ357" s="273">
        <v>95730.020462700966</v>
      </c>
      <c r="DA357" s="273">
        <v>95730.020462700966</v>
      </c>
      <c r="DB357" s="273">
        <v>95730.020462700966</v>
      </c>
      <c r="DC357" s="273">
        <v>95730.020462700966</v>
      </c>
      <c r="DD357" s="273">
        <v>95730.020462700966</v>
      </c>
      <c r="DE357" s="273">
        <v>95730.020462700966</v>
      </c>
      <c r="DF357" s="273">
        <v>95730.020462700966</v>
      </c>
      <c r="DG357" s="273">
        <v>95730.020462700966</v>
      </c>
      <c r="DH357" s="273">
        <v>95730.020462700966</v>
      </c>
      <c r="DI357" s="269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84"/>
      <c r="DW357" s="284"/>
      <c r="DX357" s="284"/>
      <c r="DY357" s="284"/>
      <c r="DZ357" s="284"/>
      <c r="EA357" s="284"/>
      <c r="EB357" s="284"/>
      <c r="EC357" s="284"/>
      <c r="ED357" s="284"/>
      <c r="EE357" s="284"/>
      <c r="EF357" s="284"/>
      <c r="EG357" s="284"/>
      <c r="EH357" s="284"/>
      <c r="EI357" s="282"/>
      <c r="EJ357" s="282"/>
      <c r="EK357" s="282"/>
      <c r="EL357" s="282"/>
      <c r="EM357" s="282"/>
      <c r="EN357" s="282"/>
      <c r="EO357" s="282"/>
      <c r="EP357" s="282"/>
      <c r="EQ357" s="282"/>
      <c r="ER357" s="282"/>
      <c r="ES357" s="282"/>
      <c r="FR357" s="263">
        <v>212422.34000000003</v>
      </c>
      <c r="FS357" s="263">
        <v>212432.34000000003</v>
      </c>
      <c r="FT357" s="263">
        <v>211190.34000000003</v>
      </c>
      <c r="FU357" s="263">
        <v>211348.34000000003</v>
      </c>
      <c r="FV357" s="263">
        <v>211848.33000000002</v>
      </c>
      <c r="FW357" s="263">
        <v>211848.33000000002</v>
      </c>
      <c r="FX357" s="263">
        <v>161015</v>
      </c>
      <c r="FY357" s="263">
        <v>161015</v>
      </c>
      <c r="FZ357" s="263">
        <v>161015</v>
      </c>
      <c r="GA357" s="263">
        <v>161015</v>
      </c>
      <c r="GB357" s="263">
        <v>161015.01</v>
      </c>
      <c r="GC357" s="263">
        <v>161014.97</v>
      </c>
      <c r="GE357" s="448">
        <f t="shared" si="125"/>
        <v>2237180.0000000005</v>
      </c>
    </row>
    <row r="358" spans="1:187" ht="30">
      <c r="D358" s="72" t="str">
        <f t="shared" si="97"/>
        <v>4317p</v>
      </c>
      <c r="E358" s="76" t="s">
        <v>302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70">
        <v>755012.08940762596</v>
      </c>
      <c r="CY358" s="273">
        <v>755012.08940762596</v>
      </c>
      <c r="CZ358" s="273">
        <v>755012.08940762596</v>
      </c>
      <c r="DA358" s="273">
        <v>755012.08940762596</v>
      </c>
      <c r="DB358" s="273">
        <v>755012.08940762596</v>
      </c>
      <c r="DC358" s="273">
        <v>755012.08940762596</v>
      </c>
      <c r="DD358" s="273">
        <v>755012.08940762596</v>
      </c>
      <c r="DE358" s="273">
        <v>755012.08940762596</v>
      </c>
      <c r="DF358" s="273">
        <v>755012.08940762596</v>
      </c>
      <c r="DG358" s="273">
        <v>755012.08940762596</v>
      </c>
      <c r="DH358" s="273">
        <v>755012.08940762596</v>
      </c>
      <c r="DI358" s="269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84"/>
      <c r="DW358" s="284"/>
      <c r="DX358" s="284"/>
      <c r="DY358" s="284"/>
      <c r="DZ358" s="284"/>
      <c r="EA358" s="284"/>
      <c r="EB358" s="284"/>
      <c r="EC358" s="284"/>
      <c r="ED358" s="284"/>
      <c r="EE358" s="284"/>
      <c r="EF358" s="284"/>
      <c r="EG358" s="284"/>
      <c r="EH358" s="284"/>
      <c r="EI358" s="282"/>
      <c r="EJ358" s="282"/>
      <c r="EK358" s="282"/>
      <c r="EL358" s="282"/>
      <c r="EM358" s="282"/>
      <c r="EN358" s="282"/>
      <c r="EO358" s="282"/>
      <c r="EP358" s="282"/>
      <c r="EQ358" s="282"/>
      <c r="ER358" s="282"/>
      <c r="ES358" s="282"/>
      <c r="FR358" s="263">
        <v>1416.66</v>
      </c>
      <c r="FS358" s="263">
        <v>833752.67</v>
      </c>
      <c r="FT358" s="263">
        <v>833749.67</v>
      </c>
      <c r="FU358" s="263">
        <v>833749.67</v>
      </c>
      <c r="FV358" s="263">
        <v>833749.67</v>
      </c>
      <c r="FW358" s="263">
        <v>833749.67</v>
      </c>
      <c r="FX358" s="263">
        <v>833749.67</v>
      </c>
      <c r="FY358" s="263">
        <v>833749.67</v>
      </c>
      <c r="FZ358" s="263">
        <v>833749.67</v>
      </c>
      <c r="GA358" s="263">
        <v>833749.67</v>
      </c>
      <c r="GB358" s="263">
        <v>416.67</v>
      </c>
      <c r="GC358" s="263">
        <v>416.64000000000004</v>
      </c>
      <c r="GE358" s="448">
        <f t="shared" si="125"/>
        <v>7505999.9999999991</v>
      </c>
    </row>
    <row r="359" spans="1:187">
      <c r="D359" s="72" t="str">
        <f t="shared" si="97"/>
        <v>4318p</v>
      </c>
      <c r="E359" s="76" t="s">
        <v>304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70">
        <v>744893.74616509536</v>
      </c>
      <c r="CY359" s="273">
        <v>744893.74616509536</v>
      </c>
      <c r="CZ359" s="273">
        <v>744893.74616509536</v>
      </c>
      <c r="DA359" s="273">
        <v>744893.74616509536</v>
      </c>
      <c r="DB359" s="273">
        <v>744893.74616509536</v>
      </c>
      <c r="DC359" s="273">
        <v>744893.74616509536</v>
      </c>
      <c r="DD359" s="273">
        <v>744893.74616509536</v>
      </c>
      <c r="DE359" s="273">
        <v>744893.74616509536</v>
      </c>
      <c r="DF359" s="273">
        <v>744893.74616509536</v>
      </c>
      <c r="DG359" s="273">
        <v>744893.74616509536</v>
      </c>
      <c r="DH359" s="273">
        <v>744893.74616509536</v>
      </c>
      <c r="DI359" s="269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84"/>
      <c r="DW359" s="284"/>
      <c r="DX359" s="284"/>
      <c r="DY359" s="284"/>
      <c r="DZ359" s="284"/>
      <c r="EA359" s="284"/>
      <c r="EB359" s="284"/>
      <c r="EC359" s="284"/>
      <c r="ED359" s="284"/>
      <c r="EE359" s="284"/>
      <c r="EF359" s="284"/>
      <c r="EG359" s="284"/>
      <c r="EH359" s="284"/>
      <c r="EI359" s="282"/>
      <c r="EJ359" s="282"/>
      <c r="EK359" s="282"/>
      <c r="EL359" s="282"/>
      <c r="EM359" s="282"/>
      <c r="EN359" s="282"/>
      <c r="EO359" s="282"/>
      <c r="EP359" s="282"/>
      <c r="EQ359" s="282"/>
      <c r="ER359" s="282"/>
      <c r="ES359" s="282"/>
      <c r="FR359" s="263">
        <v>1599893.08</v>
      </c>
      <c r="FS359" s="263">
        <v>2426954.19</v>
      </c>
      <c r="FT359" s="263">
        <v>2410947.5300000003</v>
      </c>
      <c r="FU359" s="263">
        <v>1405964.2</v>
      </c>
      <c r="FV359" s="263">
        <v>1406519.76</v>
      </c>
      <c r="FW359" s="263">
        <v>1405329.76</v>
      </c>
      <c r="FX359" s="263">
        <v>1864396.45</v>
      </c>
      <c r="FY359" s="263">
        <v>1861396.4300000002</v>
      </c>
      <c r="FZ359" s="263">
        <v>1861396.44</v>
      </c>
      <c r="GA359" s="263">
        <v>1871536.4300000002</v>
      </c>
      <c r="GB359" s="263">
        <v>1871836.42</v>
      </c>
      <c r="GC359" s="263">
        <v>1794086.4500000002</v>
      </c>
      <c r="GE359" s="448">
        <f t="shared" si="125"/>
        <v>21780257.139999997</v>
      </c>
    </row>
    <row r="360" spans="1:187">
      <c r="D360" s="72" t="str">
        <f t="shared" si="97"/>
        <v>4319p</v>
      </c>
      <c r="E360" s="76" t="s">
        <v>306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70">
        <v>261616.69204225147</v>
      </c>
      <c r="CY360" s="273">
        <v>261616.69204225147</v>
      </c>
      <c r="CZ360" s="273">
        <v>261616.69204225147</v>
      </c>
      <c r="DA360" s="273">
        <v>261616.69204225147</v>
      </c>
      <c r="DB360" s="273">
        <v>261616.69204225147</v>
      </c>
      <c r="DC360" s="273">
        <v>261616.69204225147</v>
      </c>
      <c r="DD360" s="273">
        <v>261616.69204225147</v>
      </c>
      <c r="DE360" s="273">
        <v>261616.69204225147</v>
      </c>
      <c r="DF360" s="273">
        <v>261616.69204225147</v>
      </c>
      <c r="DG360" s="273">
        <v>261616.69204225147</v>
      </c>
      <c r="DH360" s="273">
        <v>261616.69204225147</v>
      </c>
      <c r="DI360" s="269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84"/>
      <c r="DW360" s="284"/>
      <c r="DX360" s="284"/>
      <c r="DY360" s="284"/>
      <c r="DZ360" s="284"/>
      <c r="EA360" s="284"/>
      <c r="EB360" s="284"/>
      <c r="EC360" s="284"/>
      <c r="ED360" s="284"/>
      <c r="EE360" s="284"/>
      <c r="EF360" s="284"/>
      <c r="EG360" s="284"/>
      <c r="EH360" s="284"/>
      <c r="EI360" s="282"/>
      <c r="EJ360" s="282"/>
      <c r="EK360" s="282"/>
      <c r="EL360" s="282"/>
      <c r="EM360" s="282"/>
      <c r="EN360" s="282"/>
      <c r="EO360" s="282"/>
      <c r="EP360" s="282"/>
      <c r="EQ360" s="282"/>
      <c r="ER360" s="282"/>
      <c r="ES360" s="282"/>
      <c r="FR360" s="263">
        <v>13901450.34</v>
      </c>
      <c r="FS360" s="263">
        <v>9988283.6699999999</v>
      </c>
      <c r="FT360" s="263">
        <v>6391617.0099999998</v>
      </c>
      <c r="FU360" s="263">
        <v>4091617</v>
      </c>
      <c r="FV360" s="263">
        <v>4068617</v>
      </c>
      <c r="FW360" s="263">
        <v>4061617</v>
      </c>
      <c r="FX360" s="263">
        <v>1574200.35</v>
      </c>
      <c r="FY360" s="263">
        <v>1984200.35</v>
      </c>
      <c r="FZ360" s="263">
        <v>3881700.34</v>
      </c>
      <c r="GA360" s="263">
        <v>1569700.35</v>
      </c>
      <c r="GB360" s="263">
        <v>1531700.35</v>
      </c>
      <c r="GC360" s="263">
        <v>1531700.33</v>
      </c>
      <c r="GE360" s="448">
        <f t="shared" si="125"/>
        <v>54576404.090000004</v>
      </c>
    </row>
    <row r="361" spans="1:187" s="9" customFormat="1">
      <c r="A361" s="118" t="s">
        <v>94</v>
      </c>
      <c r="B361" s="118" t="s">
        <v>94</v>
      </c>
      <c r="C361" s="118">
        <v>432</v>
      </c>
      <c r="D361" s="118" t="str">
        <f t="shared" si="97"/>
        <v>432p</v>
      </c>
      <c r="E361" s="119" t="s">
        <v>308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26">+SUM(CL362:CL367)</f>
        <v>20833.333333333332</v>
      </c>
      <c r="CM361" s="121">
        <f t="shared" si="126"/>
        <v>20833.333333333332</v>
      </c>
      <c r="CN361" s="121">
        <f t="shared" si="126"/>
        <v>20833.333333333332</v>
      </c>
      <c r="CO361" s="121">
        <f t="shared" si="126"/>
        <v>20833.333333333332</v>
      </c>
      <c r="CP361" s="121">
        <f t="shared" si="126"/>
        <v>20833.333333333332</v>
      </c>
      <c r="CQ361" s="121">
        <f t="shared" si="126"/>
        <v>20833.333333333332</v>
      </c>
      <c r="CR361" s="121">
        <f t="shared" si="126"/>
        <v>20833.333333333332</v>
      </c>
      <c r="CS361" s="121">
        <f t="shared" si="126"/>
        <v>20833.333333333332</v>
      </c>
      <c r="CT361" s="121">
        <f t="shared" si="126"/>
        <v>20833.333333333332</v>
      </c>
      <c r="CU361" s="121">
        <f t="shared" si="126"/>
        <v>20833.333333333332</v>
      </c>
      <c r="CV361" s="121">
        <f t="shared" si="126"/>
        <v>20833.333333333332</v>
      </c>
      <c r="CW361" s="122">
        <f t="shared" si="126"/>
        <v>20833.333333333332</v>
      </c>
      <c r="CX361" s="271">
        <f t="shared" si="126"/>
        <v>186026.65369250745</v>
      </c>
      <c r="CY361" s="274">
        <f t="shared" ref="CY361:DI361" si="127">+SUM(CY362:CY367)</f>
        <v>186026.65369250745</v>
      </c>
      <c r="CZ361" s="274">
        <f t="shared" si="127"/>
        <v>186026.65369250745</v>
      </c>
      <c r="DA361" s="274">
        <f t="shared" si="127"/>
        <v>186026.65369250745</v>
      </c>
      <c r="DB361" s="274">
        <f t="shared" si="127"/>
        <v>186026.65369250745</v>
      </c>
      <c r="DC361" s="274">
        <f t="shared" si="127"/>
        <v>186026.65369250745</v>
      </c>
      <c r="DD361" s="274">
        <f t="shared" si="127"/>
        <v>186026.65369250745</v>
      </c>
      <c r="DE361" s="274">
        <f t="shared" si="127"/>
        <v>186026.65369250745</v>
      </c>
      <c r="DF361" s="274">
        <f t="shared" si="127"/>
        <v>186026.65369250745</v>
      </c>
      <c r="DG361" s="274">
        <f t="shared" si="127"/>
        <v>186026.65369250745</v>
      </c>
      <c r="DH361" s="274">
        <f t="shared" si="127"/>
        <v>186026.65369250745</v>
      </c>
      <c r="DI361" s="272">
        <f t="shared" si="127"/>
        <v>186026.65369250745</v>
      </c>
      <c r="DJ361" s="120">
        <f>+SUM(DJ362:DJ367)</f>
        <v>35625</v>
      </c>
      <c r="DK361" s="121">
        <f t="shared" ref="DK361:DU361" si="128">+SUM(DK362:DK367)</f>
        <v>35625</v>
      </c>
      <c r="DL361" s="121">
        <f t="shared" si="128"/>
        <v>35625</v>
      </c>
      <c r="DM361" s="121">
        <f t="shared" si="128"/>
        <v>35625</v>
      </c>
      <c r="DN361" s="121">
        <f t="shared" si="128"/>
        <v>35625</v>
      </c>
      <c r="DO361" s="121">
        <f t="shared" si="128"/>
        <v>35625</v>
      </c>
      <c r="DP361" s="121">
        <f t="shared" si="128"/>
        <v>35625</v>
      </c>
      <c r="DQ361" s="121">
        <f t="shared" si="128"/>
        <v>35625</v>
      </c>
      <c r="DR361" s="121">
        <f t="shared" si="128"/>
        <v>35625</v>
      </c>
      <c r="DS361" s="121">
        <f t="shared" si="128"/>
        <v>35625</v>
      </c>
      <c r="DT361" s="121">
        <f t="shared" si="128"/>
        <v>35625</v>
      </c>
      <c r="DU361" s="122">
        <f t="shared" si="128"/>
        <v>35625</v>
      </c>
      <c r="DV361" s="285">
        <v>94791.666666666672</v>
      </c>
      <c r="DW361" s="285">
        <v>94791.666666666672</v>
      </c>
      <c r="DX361" s="285">
        <v>94791.666666666672</v>
      </c>
      <c r="DY361" s="285">
        <v>94791.666666666672</v>
      </c>
      <c r="DZ361" s="285">
        <v>94791.666666666672</v>
      </c>
      <c r="EA361" s="285">
        <v>94791.666666666672</v>
      </c>
      <c r="EB361" s="285">
        <v>94791.666666666672</v>
      </c>
      <c r="EC361" s="285">
        <v>94791.666666666672</v>
      </c>
      <c r="ED361" s="285">
        <v>94791.666666666672</v>
      </c>
      <c r="EE361" s="285">
        <v>94791.666666666672</v>
      </c>
      <c r="EF361" s="285">
        <v>94791.666666666672</v>
      </c>
      <c r="EG361" s="285">
        <v>94791.666666666672</v>
      </c>
      <c r="EH361" s="285"/>
      <c r="EI361" s="283"/>
      <c r="EJ361" s="283"/>
      <c r="EK361" s="283"/>
      <c r="EL361" s="283"/>
      <c r="EM361" s="283"/>
      <c r="EN361" s="283"/>
      <c r="EO361" s="283"/>
      <c r="EP361" s="283"/>
      <c r="EQ361" s="283"/>
      <c r="ER361" s="283"/>
      <c r="ES361" s="283"/>
      <c r="ET361" s="341">
        <v>484666.39166666666</v>
      </c>
      <c r="EU361" s="341">
        <v>484666.39166666666</v>
      </c>
      <c r="EV361" s="341">
        <v>484666.39166666666</v>
      </c>
      <c r="EW361" s="341">
        <v>484666.39166666666</v>
      </c>
      <c r="EX361" s="341">
        <v>484666.39166666666</v>
      </c>
      <c r="EY361" s="341">
        <v>484666.39166666666</v>
      </c>
      <c r="EZ361" s="341">
        <v>484666.39166666666</v>
      </c>
      <c r="FA361" s="341">
        <v>484666.39166666666</v>
      </c>
      <c r="FB361" s="341">
        <v>461423.99666666664</v>
      </c>
      <c r="FC361" s="341">
        <v>461423.99666666664</v>
      </c>
      <c r="FD361" s="341">
        <v>461423.99666666664</v>
      </c>
      <c r="FE361" s="341">
        <v>461423.99666666664</v>
      </c>
      <c r="FF361" s="341">
        <v>1893595.81</v>
      </c>
      <c r="FG361" s="341">
        <v>1793595.81</v>
      </c>
      <c r="FH361" s="341">
        <v>1701929.1400000001</v>
      </c>
      <c r="FI361" s="341">
        <v>1701929.1400000001</v>
      </c>
      <c r="FJ361" s="341">
        <v>1701929.1400000001</v>
      </c>
      <c r="FK361" s="341">
        <v>1701929.1400000001</v>
      </c>
      <c r="FL361" s="341">
        <v>1701929.1400000001</v>
      </c>
      <c r="FM361" s="341">
        <v>1685262.48</v>
      </c>
      <c r="FN361" s="341">
        <v>1685262.48</v>
      </c>
      <c r="FO361" s="341">
        <v>1636929.14</v>
      </c>
      <c r="FP361" s="341">
        <v>1559429.15</v>
      </c>
      <c r="FQ361" s="341">
        <v>1559429.15</v>
      </c>
      <c r="FR361" s="341">
        <f>SUM(FR362:FR367)</f>
        <v>2396383.4</v>
      </c>
      <c r="FS361" s="341">
        <f t="shared" ref="FS361:GC361" si="129">SUM(FS362:FS367)</f>
        <v>1834301.6400000001</v>
      </c>
      <c r="FT361" s="341">
        <f t="shared" si="129"/>
        <v>2255911.52</v>
      </c>
      <c r="FU361" s="341">
        <f t="shared" si="129"/>
        <v>1812181.6400000001</v>
      </c>
      <c r="FV361" s="341">
        <f t="shared" si="129"/>
        <v>1885541.6400000001</v>
      </c>
      <c r="FW361" s="341">
        <f t="shared" si="129"/>
        <v>2402700.56</v>
      </c>
      <c r="FX361" s="341">
        <f t="shared" si="129"/>
        <v>1682303.4000000001</v>
      </c>
      <c r="FY361" s="341">
        <f t="shared" si="129"/>
        <v>1713743.4000000001</v>
      </c>
      <c r="FZ361" s="341">
        <f t="shared" si="129"/>
        <v>1688383.4000000001</v>
      </c>
      <c r="GA361" s="341">
        <f t="shared" si="129"/>
        <v>1688383.4000000001</v>
      </c>
      <c r="GB361" s="341">
        <f t="shared" si="129"/>
        <v>1683383.4000000001</v>
      </c>
      <c r="GC361" s="341">
        <f t="shared" si="129"/>
        <v>1683383.3900000001</v>
      </c>
      <c r="GE361" s="447">
        <f>SUM(FR361:GD361)</f>
        <v>22726600.789999999</v>
      </c>
    </row>
    <row r="362" spans="1:187" ht="30">
      <c r="D362" s="72" t="str">
        <f t="shared" ref="D362:D393" si="130">+CONCATENATE(D153,"p")</f>
        <v>4321p</v>
      </c>
      <c r="E362" s="76" t="s">
        <v>310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70">
        <v>0</v>
      </c>
      <c r="CY362" s="273">
        <v>0</v>
      </c>
      <c r="CZ362" s="273">
        <v>0</v>
      </c>
      <c r="DA362" s="273">
        <v>0</v>
      </c>
      <c r="DB362" s="273">
        <v>0</v>
      </c>
      <c r="DC362" s="273">
        <v>0</v>
      </c>
      <c r="DD362" s="273">
        <v>0</v>
      </c>
      <c r="DE362" s="273">
        <v>0</v>
      </c>
      <c r="DF362" s="273">
        <v>0</v>
      </c>
      <c r="DG362" s="273">
        <v>0</v>
      </c>
      <c r="DH362" s="273">
        <v>0</v>
      </c>
      <c r="DI362" s="269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84"/>
      <c r="DW362" s="284"/>
      <c r="DX362" s="284"/>
      <c r="DY362" s="284"/>
      <c r="DZ362" s="284"/>
      <c r="EA362" s="284"/>
      <c r="EB362" s="284"/>
      <c r="EC362" s="284"/>
      <c r="ED362" s="284"/>
      <c r="EE362" s="284"/>
      <c r="EF362" s="284"/>
      <c r="EG362" s="284"/>
      <c r="EH362" s="284"/>
      <c r="EI362" s="282"/>
      <c r="EJ362" s="282"/>
      <c r="EK362" s="282"/>
      <c r="EL362" s="282"/>
      <c r="EM362" s="282"/>
      <c r="EN362" s="282"/>
      <c r="EO362" s="282"/>
      <c r="EP362" s="282"/>
      <c r="EQ362" s="282"/>
      <c r="ER362" s="282"/>
      <c r="ES362" s="282"/>
      <c r="FR362" s="263">
        <f t="shared" ref="FR362:GC362" si="131">SUM(CK362:FQ362)</f>
        <v>0</v>
      </c>
      <c r="FS362" s="263">
        <f t="shared" si="131"/>
        <v>0</v>
      </c>
      <c r="FT362" s="263">
        <f t="shared" si="131"/>
        <v>0</v>
      </c>
      <c r="FU362" s="263">
        <f t="shared" si="131"/>
        <v>0</v>
      </c>
      <c r="FV362" s="263">
        <f t="shared" si="131"/>
        <v>0</v>
      </c>
      <c r="FW362" s="263">
        <f t="shared" si="131"/>
        <v>0</v>
      </c>
      <c r="FX362" s="263">
        <f t="shared" si="131"/>
        <v>0</v>
      </c>
      <c r="FY362" s="263">
        <f t="shared" si="131"/>
        <v>0</v>
      </c>
      <c r="FZ362" s="263">
        <f t="shared" si="131"/>
        <v>0</v>
      </c>
      <c r="GA362" s="263">
        <f t="shared" si="131"/>
        <v>0</v>
      </c>
      <c r="GB362" s="263">
        <f t="shared" si="131"/>
        <v>0</v>
      </c>
      <c r="GC362" s="263">
        <f t="shared" si="131"/>
        <v>0</v>
      </c>
      <c r="GD362" s="263"/>
      <c r="GE362" s="448">
        <f>SUM(FR362:GC362)</f>
        <v>0</v>
      </c>
    </row>
    <row r="363" spans="1:187">
      <c r="D363" s="72" t="str">
        <f t="shared" si="130"/>
        <v>4322p</v>
      </c>
      <c r="E363" s="76" t="s">
        <v>312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70">
        <v>0</v>
      </c>
      <c r="CY363" s="273">
        <v>0</v>
      </c>
      <c r="CZ363" s="273">
        <v>0</v>
      </c>
      <c r="DA363" s="273">
        <v>0</v>
      </c>
      <c r="DB363" s="273">
        <v>0</v>
      </c>
      <c r="DC363" s="273">
        <v>0</v>
      </c>
      <c r="DD363" s="273">
        <v>0</v>
      </c>
      <c r="DE363" s="273">
        <v>0</v>
      </c>
      <c r="DF363" s="273">
        <v>0</v>
      </c>
      <c r="DG363" s="273">
        <v>0</v>
      </c>
      <c r="DH363" s="273">
        <v>0</v>
      </c>
      <c r="DI363" s="269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84"/>
      <c r="DW363" s="284"/>
      <c r="DX363" s="284"/>
      <c r="DY363" s="284"/>
      <c r="DZ363" s="284"/>
      <c r="EA363" s="284"/>
      <c r="EB363" s="284"/>
      <c r="EC363" s="284"/>
      <c r="ED363" s="284"/>
      <c r="EE363" s="284"/>
      <c r="EF363" s="284"/>
      <c r="EG363" s="284"/>
      <c r="EH363" s="284"/>
      <c r="EI363" s="282"/>
      <c r="EJ363" s="282"/>
      <c r="EK363" s="282"/>
      <c r="EL363" s="282"/>
      <c r="EM363" s="282"/>
      <c r="EN363" s="282"/>
      <c r="EO363" s="282"/>
      <c r="EP363" s="282"/>
      <c r="EQ363" s="282"/>
      <c r="ER363" s="282"/>
      <c r="ES363" s="282"/>
      <c r="FR363" s="263"/>
      <c r="FS363" s="263"/>
      <c r="FT363" s="263"/>
      <c r="FU363" s="263"/>
      <c r="FV363" s="263"/>
      <c r="FW363" s="263"/>
      <c r="FX363" s="263"/>
      <c r="FY363" s="263"/>
      <c r="FZ363" s="263"/>
      <c r="GA363" s="263"/>
      <c r="GB363" s="263"/>
      <c r="GC363" s="263"/>
      <c r="GE363" s="448">
        <f t="shared" ref="GE363:GE367" si="132">SUM(FR363:GC363)</f>
        <v>0</v>
      </c>
    </row>
    <row r="364" spans="1:187" ht="30">
      <c r="D364" s="72" t="str">
        <f t="shared" si="130"/>
        <v>4323p</v>
      </c>
      <c r="E364" s="76" t="s">
        <v>314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70">
        <v>0</v>
      </c>
      <c r="CY364" s="273">
        <v>0</v>
      </c>
      <c r="CZ364" s="273">
        <v>0</v>
      </c>
      <c r="DA364" s="273">
        <v>0</v>
      </c>
      <c r="DB364" s="273">
        <v>0</v>
      </c>
      <c r="DC364" s="273">
        <v>0</v>
      </c>
      <c r="DD364" s="273">
        <v>0</v>
      </c>
      <c r="DE364" s="273">
        <v>0</v>
      </c>
      <c r="DF364" s="273">
        <v>0</v>
      </c>
      <c r="DG364" s="273">
        <v>0</v>
      </c>
      <c r="DH364" s="273">
        <v>0</v>
      </c>
      <c r="DI364" s="269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84"/>
      <c r="DW364" s="284"/>
      <c r="DX364" s="284"/>
      <c r="DY364" s="284"/>
      <c r="DZ364" s="284"/>
      <c r="EA364" s="284"/>
      <c r="EB364" s="284"/>
      <c r="EC364" s="284"/>
      <c r="ED364" s="284"/>
      <c r="EE364" s="284"/>
      <c r="EF364" s="284"/>
      <c r="EG364" s="284"/>
      <c r="EH364" s="284"/>
      <c r="EI364" s="282"/>
      <c r="EJ364" s="282"/>
      <c r="EK364" s="282"/>
      <c r="EL364" s="282"/>
      <c r="EM364" s="282"/>
      <c r="EN364" s="282"/>
      <c r="EO364" s="282"/>
      <c r="EP364" s="282"/>
      <c r="EQ364" s="282"/>
      <c r="ER364" s="282"/>
      <c r="ES364" s="282"/>
      <c r="FR364" s="263"/>
      <c r="FS364" s="263"/>
      <c r="FT364" s="263"/>
      <c r="FU364" s="263"/>
      <c r="FV364" s="263"/>
      <c r="FW364" s="263"/>
      <c r="FX364" s="263"/>
      <c r="FY364" s="263"/>
      <c r="FZ364" s="263"/>
      <c r="GA364" s="263"/>
      <c r="GB364" s="263"/>
      <c r="GC364" s="263"/>
      <c r="GE364" s="448">
        <f t="shared" si="132"/>
        <v>0</v>
      </c>
    </row>
    <row r="365" spans="1:187">
      <c r="D365" s="72" t="str">
        <f t="shared" si="130"/>
        <v>4324p</v>
      </c>
      <c r="E365" s="76" t="s">
        <v>316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70">
        <v>155209.55905985044</v>
      </c>
      <c r="CY365" s="273">
        <v>155209.55905985044</v>
      </c>
      <c r="CZ365" s="273">
        <v>155209.55905985044</v>
      </c>
      <c r="DA365" s="273">
        <v>155209.55905985044</v>
      </c>
      <c r="DB365" s="273">
        <v>155209.55905985044</v>
      </c>
      <c r="DC365" s="273">
        <v>155209.55905985044</v>
      </c>
      <c r="DD365" s="273">
        <v>155209.55905985044</v>
      </c>
      <c r="DE365" s="273">
        <v>155209.55905985044</v>
      </c>
      <c r="DF365" s="273">
        <v>155209.55905985044</v>
      </c>
      <c r="DG365" s="273">
        <v>155209.55905985044</v>
      </c>
      <c r="DH365" s="273">
        <v>155209.55905985044</v>
      </c>
      <c r="DI365" s="269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84"/>
      <c r="DW365" s="284"/>
      <c r="DX365" s="284"/>
      <c r="DY365" s="284"/>
      <c r="DZ365" s="284"/>
      <c r="EA365" s="284"/>
      <c r="EB365" s="284"/>
      <c r="EC365" s="284"/>
      <c r="ED365" s="284"/>
      <c r="EE365" s="284"/>
      <c r="EF365" s="284"/>
      <c r="EG365" s="284"/>
      <c r="EH365" s="284"/>
      <c r="EI365" s="282"/>
      <c r="EJ365" s="282"/>
      <c r="EK365" s="282"/>
      <c r="EL365" s="282"/>
      <c r="EM365" s="282"/>
      <c r="EN365" s="282"/>
      <c r="EO365" s="282"/>
      <c r="EP365" s="282"/>
      <c r="EQ365" s="282"/>
      <c r="ER365" s="282"/>
      <c r="ES365" s="282"/>
      <c r="FR365" s="263">
        <v>538275.06999999995</v>
      </c>
      <c r="FS365" s="263">
        <v>579193.31000000006</v>
      </c>
      <c r="FT365" s="263">
        <v>1000803.19</v>
      </c>
      <c r="FU365" s="263">
        <v>557073.31000000006</v>
      </c>
      <c r="FV365" s="263">
        <v>630433.31000000006</v>
      </c>
      <c r="FW365" s="263">
        <v>544592.23</v>
      </c>
      <c r="FX365" s="263">
        <v>427195.07</v>
      </c>
      <c r="FY365" s="263">
        <v>458635.07</v>
      </c>
      <c r="FZ365" s="263">
        <v>433275.07</v>
      </c>
      <c r="GA365" s="263">
        <v>433275.07</v>
      </c>
      <c r="GB365" s="263">
        <v>428275.07</v>
      </c>
      <c r="GC365" s="263">
        <v>428275.02</v>
      </c>
      <c r="GE365" s="448">
        <f t="shared" si="132"/>
        <v>6459300.790000001</v>
      </c>
    </row>
    <row r="366" spans="1:187">
      <c r="D366" s="72" t="str">
        <f t="shared" si="130"/>
        <v>4325p</v>
      </c>
      <c r="E366" s="76" t="s">
        <v>318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70">
        <v>2106.7388384172764</v>
      </c>
      <c r="CY366" s="273">
        <v>2106.7388384172764</v>
      </c>
      <c r="CZ366" s="273">
        <v>2106.7388384172764</v>
      </c>
      <c r="DA366" s="273">
        <v>2106.7388384172764</v>
      </c>
      <c r="DB366" s="273">
        <v>2106.7388384172764</v>
      </c>
      <c r="DC366" s="273">
        <v>2106.7388384172764</v>
      </c>
      <c r="DD366" s="273">
        <v>2106.7388384172764</v>
      </c>
      <c r="DE366" s="273">
        <v>2106.7388384172764</v>
      </c>
      <c r="DF366" s="273">
        <v>2106.7388384172764</v>
      </c>
      <c r="DG366" s="273">
        <v>2106.7388384172764</v>
      </c>
      <c r="DH366" s="273">
        <v>2106.7388384172764</v>
      </c>
      <c r="DI366" s="269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84"/>
      <c r="DW366" s="284"/>
      <c r="DX366" s="284"/>
      <c r="DY366" s="284"/>
      <c r="DZ366" s="284"/>
      <c r="EA366" s="284"/>
      <c r="EB366" s="284"/>
      <c r="EC366" s="284"/>
      <c r="ED366" s="284"/>
      <c r="EE366" s="284"/>
      <c r="EF366" s="284"/>
      <c r="EG366" s="284"/>
      <c r="EH366" s="284"/>
      <c r="EI366" s="282"/>
      <c r="EJ366" s="282"/>
      <c r="EK366" s="282"/>
      <c r="EL366" s="282"/>
      <c r="EM366" s="282"/>
      <c r="EN366" s="282"/>
      <c r="EO366" s="282"/>
      <c r="EP366" s="282"/>
      <c r="EQ366" s="282"/>
      <c r="ER366" s="282"/>
      <c r="ES366" s="282"/>
      <c r="FR366" s="263"/>
      <c r="FS366" s="263"/>
      <c r="FT366" s="263"/>
      <c r="FU366" s="263"/>
      <c r="FV366" s="263"/>
      <c r="FW366" s="263"/>
      <c r="FX366" s="263"/>
      <c r="FY366" s="263"/>
      <c r="FZ366" s="263"/>
      <c r="GA366" s="263"/>
      <c r="GB366" s="263"/>
      <c r="GC366" s="263"/>
      <c r="GE366" s="448">
        <f t="shared" si="132"/>
        <v>0</v>
      </c>
    </row>
    <row r="367" spans="1:187">
      <c r="D367" s="72" t="str">
        <f t="shared" si="130"/>
        <v>4326p</v>
      </c>
      <c r="E367" s="76" t="s">
        <v>320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70">
        <v>28710.355794239727</v>
      </c>
      <c r="CY367" s="273">
        <v>28710.355794239727</v>
      </c>
      <c r="CZ367" s="273">
        <v>28710.355794239727</v>
      </c>
      <c r="DA367" s="273">
        <v>28710.355794239727</v>
      </c>
      <c r="DB367" s="273">
        <v>28710.355794239727</v>
      </c>
      <c r="DC367" s="273">
        <v>28710.355794239727</v>
      </c>
      <c r="DD367" s="273">
        <v>28710.355794239727</v>
      </c>
      <c r="DE367" s="273">
        <v>28710.355794239727</v>
      </c>
      <c r="DF367" s="273">
        <v>28710.355794239727</v>
      </c>
      <c r="DG367" s="273">
        <v>28710.355794239727</v>
      </c>
      <c r="DH367" s="273">
        <v>28710.355794239727</v>
      </c>
      <c r="DI367" s="269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84"/>
      <c r="DW367" s="284"/>
      <c r="DX367" s="284"/>
      <c r="DY367" s="284"/>
      <c r="DZ367" s="284"/>
      <c r="EA367" s="284"/>
      <c r="EB367" s="284"/>
      <c r="EC367" s="284"/>
      <c r="ED367" s="284"/>
      <c r="EE367" s="284"/>
      <c r="EF367" s="284"/>
      <c r="EG367" s="284"/>
      <c r="EH367" s="284"/>
      <c r="EI367" s="282"/>
      <c r="EJ367" s="282"/>
      <c r="EK367" s="282"/>
      <c r="EL367" s="282"/>
      <c r="EM367" s="282"/>
      <c r="EN367" s="282"/>
      <c r="EO367" s="282"/>
      <c r="EP367" s="282"/>
      <c r="EQ367" s="282"/>
      <c r="ER367" s="282"/>
      <c r="ES367" s="282"/>
      <c r="FR367" s="263">
        <v>1858108.33</v>
      </c>
      <c r="FS367" s="263">
        <v>1255108.33</v>
      </c>
      <c r="FT367" s="263">
        <v>1255108.33</v>
      </c>
      <c r="FU367" s="263">
        <v>1255108.33</v>
      </c>
      <c r="FV367" s="263">
        <v>1255108.33</v>
      </c>
      <c r="FW367" s="263">
        <v>1858108.33</v>
      </c>
      <c r="FX367" s="263">
        <v>1255108.33</v>
      </c>
      <c r="FY367" s="263">
        <v>1255108.33</v>
      </c>
      <c r="FZ367" s="263">
        <v>1255108.33</v>
      </c>
      <c r="GA367" s="263">
        <v>1255108.33</v>
      </c>
      <c r="GB367" s="263">
        <v>1255108.33</v>
      </c>
      <c r="GC367" s="263">
        <v>1255108.3700000001</v>
      </c>
      <c r="GE367" s="448">
        <f t="shared" si="132"/>
        <v>16267300</v>
      </c>
    </row>
    <row r="368" spans="1:187" s="9" customFormat="1">
      <c r="A368" s="118"/>
      <c r="B368" s="118"/>
      <c r="C368" s="118">
        <v>441</v>
      </c>
      <c r="D368" s="118" t="str">
        <f t="shared" si="130"/>
        <v>44p</v>
      </c>
      <c r="E368" s="451" t="s">
        <v>322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71">
        <v>7522541.6666666651</v>
      </c>
      <c r="CY368" s="274">
        <v>7522541.6666666651</v>
      </c>
      <c r="CZ368" s="274">
        <v>7522541.6666666651</v>
      </c>
      <c r="DA368" s="274">
        <v>7522541.6666666651</v>
      </c>
      <c r="DB368" s="274">
        <v>7522541.6666666651</v>
      </c>
      <c r="DC368" s="274">
        <v>7522541.6666666651</v>
      </c>
      <c r="DD368" s="274">
        <v>7522541.6666666651</v>
      </c>
      <c r="DE368" s="274">
        <v>7522541.6666666651</v>
      </c>
      <c r="DF368" s="274">
        <v>7522541.6666666651</v>
      </c>
      <c r="DG368" s="274">
        <v>7522541.6666666651</v>
      </c>
      <c r="DH368" s="274">
        <v>7522541.6666666651</v>
      </c>
      <c r="DI368" s="272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85">
        <v>27904816.666666668</v>
      </c>
      <c r="DW368" s="285">
        <v>27904816.666666668</v>
      </c>
      <c r="DX368" s="285">
        <v>27904816.666666668</v>
      </c>
      <c r="DY368" s="285">
        <v>27904816.666666668</v>
      </c>
      <c r="DZ368" s="285">
        <v>27904816.666666668</v>
      </c>
      <c r="EA368" s="285">
        <v>27904816.666666668</v>
      </c>
      <c r="EB368" s="285">
        <v>27904816.666666668</v>
      </c>
      <c r="EC368" s="285">
        <v>27904816.666666668</v>
      </c>
      <c r="ED368" s="285">
        <v>27904816.666666668</v>
      </c>
      <c r="EE368" s="285">
        <v>27904816.666666668</v>
      </c>
      <c r="EF368" s="285">
        <v>27904816.666666668</v>
      </c>
      <c r="EG368" s="285">
        <v>27904816.666666668</v>
      </c>
      <c r="EH368" s="285">
        <v>14153930</v>
      </c>
      <c r="EI368" s="285">
        <v>14153930</v>
      </c>
      <c r="EJ368" s="285">
        <v>14153930</v>
      </c>
      <c r="EK368" s="285">
        <v>14153930</v>
      </c>
      <c r="EL368" s="285">
        <v>14153930</v>
      </c>
      <c r="EM368" s="285">
        <v>14153930</v>
      </c>
      <c r="EN368" s="285">
        <v>33025836.670000002</v>
      </c>
      <c r="EO368" s="285">
        <v>33025836.670000002</v>
      </c>
      <c r="EP368" s="285">
        <v>33025836.670000002</v>
      </c>
      <c r="EQ368" s="285">
        <v>33025836.670000002</v>
      </c>
      <c r="ER368" s="285">
        <v>33025836.670000002</v>
      </c>
      <c r="ES368" s="285">
        <v>33025836.670000002</v>
      </c>
      <c r="ET368" s="341">
        <v>21472083.333333332</v>
      </c>
      <c r="EU368" s="341">
        <v>21472083.333333332</v>
      </c>
      <c r="EV368" s="341">
        <v>21472083.333333332</v>
      </c>
      <c r="EW368" s="341">
        <v>21472083.333333332</v>
      </c>
      <c r="EX368" s="341">
        <v>21472083.333333332</v>
      </c>
      <c r="EY368" s="341">
        <v>21472083.333333332</v>
      </c>
      <c r="EZ368" s="341">
        <v>26990416.666666664</v>
      </c>
      <c r="FA368" s="341">
        <v>26990416.666666664</v>
      </c>
      <c r="FB368" s="341">
        <v>26315416.666666701</v>
      </c>
      <c r="FC368" s="341">
        <v>26315416.666666701</v>
      </c>
      <c r="FD368" s="341">
        <v>26815416.670000002</v>
      </c>
      <c r="FE368" s="341">
        <v>26815416.66</v>
      </c>
      <c r="FF368" s="341">
        <v>26743749.989999995</v>
      </c>
      <c r="FG368" s="341">
        <v>26743749.989999995</v>
      </c>
      <c r="FH368" s="341">
        <v>26743749.989999995</v>
      </c>
      <c r="FI368" s="341">
        <v>26743749.989999995</v>
      </c>
      <c r="FJ368" s="341">
        <v>26743749.989999995</v>
      </c>
      <c r="FK368" s="341">
        <v>26743749.989999995</v>
      </c>
      <c r="FL368" s="341">
        <v>26743749.989999995</v>
      </c>
      <c r="FM368" s="341">
        <v>26743749.989999995</v>
      </c>
      <c r="FN368" s="341">
        <v>26743749.989999995</v>
      </c>
      <c r="FO368" s="341">
        <v>26743749.989999995</v>
      </c>
      <c r="FP368" s="341">
        <v>14243749.989999998</v>
      </c>
      <c r="FQ368" s="341">
        <v>14243750.109999999</v>
      </c>
      <c r="FR368" s="341">
        <f>SUM(FR369:FR377)-FR376</f>
        <v>21519942.029999997</v>
      </c>
      <c r="FS368" s="341">
        <f t="shared" ref="FS368:GC368" si="133">SUM(FS369:FS377)-FS376</f>
        <v>24306340.929999996</v>
      </c>
      <c r="FT368" s="341">
        <f t="shared" si="133"/>
        <v>21977496.549999997</v>
      </c>
      <c r="FU368" s="341">
        <f t="shared" si="133"/>
        <v>20664326.639999997</v>
      </c>
      <c r="FV368" s="341">
        <f t="shared" si="133"/>
        <v>20988486.939999994</v>
      </c>
      <c r="FW368" s="341">
        <f t="shared" si="133"/>
        <v>20884342.929999996</v>
      </c>
      <c r="FX368" s="341">
        <f t="shared" si="133"/>
        <v>21398452.499999996</v>
      </c>
      <c r="FY368" s="341">
        <f t="shared" si="133"/>
        <v>20656782.02</v>
      </c>
      <c r="FZ368" s="341">
        <f t="shared" si="133"/>
        <v>21003540.559999999</v>
      </c>
      <c r="GA368" s="341">
        <f t="shared" si="133"/>
        <v>20436984.68</v>
      </c>
      <c r="GB368" s="341">
        <f t="shared" si="133"/>
        <v>20361598.02</v>
      </c>
      <c r="GC368" s="341">
        <f t="shared" si="133"/>
        <v>20355363.090000004</v>
      </c>
      <c r="GE368" s="447">
        <f>SUM(FR368:GD368)</f>
        <v>254553656.89000002</v>
      </c>
    </row>
    <row r="369" spans="1:187" ht="30">
      <c r="D369" s="72" t="str">
        <f t="shared" si="130"/>
        <v>4411p</v>
      </c>
      <c r="E369" s="76" t="s">
        <v>324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70">
        <v>0</v>
      </c>
      <c r="CY369" s="273">
        <v>0</v>
      </c>
      <c r="CZ369" s="273">
        <v>0</v>
      </c>
      <c r="DA369" s="273">
        <v>0</v>
      </c>
      <c r="DB369" s="273">
        <v>0</v>
      </c>
      <c r="DC369" s="273">
        <v>0</v>
      </c>
      <c r="DD369" s="273">
        <v>0</v>
      </c>
      <c r="DE369" s="273">
        <v>0</v>
      </c>
      <c r="DF369" s="273">
        <v>0</v>
      </c>
      <c r="DG369" s="273">
        <v>0</v>
      </c>
      <c r="DH369" s="273">
        <v>0</v>
      </c>
      <c r="DI369" s="269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84"/>
      <c r="DW369" s="284"/>
      <c r="DX369" s="284"/>
      <c r="DY369" s="284"/>
      <c r="DZ369" s="284"/>
      <c r="EA369" s="284"/>
      <c r="EB369" s="284"/>
      <c r="EC369" s="284"/>
      <c r="ED369" s="284"/>
      <c r="EE369" s="284"/>
      <c r="EF369" s="284"/>
      <c r="EG369" s="284"/>
      <c r="EH369" s="284"/>
      <c r="EI369" s="282"/>
      <c r="EJ369" s="282"/>
      <c r="EK369" s="282"/>
      <c r="EL369" s="282"/>
      <c r="EM369" s="282"/>
      <c r="EN369" s="282"/>
      <c r="EO369" s="282"/>
      <c r="EP369" s="282"/>
      <c r="EQ369" s="282"/>
      <c r="ER369" s="282"/>
      <c r="ES369" s="282"/>
      <c r="FR369" s="263">
        <v>14293812.41</v>
      </c>
      <c r="FS369" s="263">
        <v>14293812.41</v>
      </c>
      <c r="FT369" s="263">
        <v>14293812.41</v>
      </c>
      <c r="FU369" s="263">
        <v>14293812.41</v>
      </c>
      <c r="FV369" s="263">
        <v>14293812.41</v>
      </c>
      <c r="FW369" s="263">
        <v>14293812.41</v>
      </c>
      <c r="FX369" s="263">
        <v>14293812.41</v>
      </c>
      <c r="FY369" s="263">
        <v>14293812.41</v>
      </c>
      <c r="FZ369" s="263">
        <v>14293812.41</v>
      </c>
      <c r="GA369" s="263">
        <v>14293812.41</v>
      </c>
      <c r="GB369" s="263">
        <v>14293812.41</v>
      </c>
      <c r="GC369" s="263">
        <v>14293812.49</v>
      </c>
      <c r="GE369" s="448">
        <f>SUM(FR369:GD369)</f>
        <v>171525749</v>
      </c>
    </row>
    <row r="370" spans="1:187">
      <c r="D370" s="72" t="str">
        <f t="shared" si="130"/>
        <v>4412p</v>
      </c>
      <c r="E370" s="76" t="s">
        <v>326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70">
        <v>117613.29480916439</v>
      </c>
      <c r="CY370" s="273">
        <v>117613.29480916439</v>
      </c>
      <c r="CZ370" s="273">
        <v>117613.29480916439</v>
      </c>
      <c r="DA370" s="273">
        <v>117613.29480916439</v>
      </c>
      <c r="DB370" s="273">
        <v>117613.29480916439</v>
      </c>
      <c r="DC370" s="273">
        <v>117613.29480916439</v>
      </c>
      <c r="DD370" s="273">
        <v>117613.29480916439</v>
      </c>
      <c r="DE370" s="273">
        <v>117613.29480916439</v>
      </c>
      <c r="DF370" s="273">
        <v>117613.29480916439</v>
      </c>
      <c r="DG370" s="273">
        <v>117613.29480916439</v>
      </c>
      <c r="DH370" s="273">
        <v>117613.29480916439</v>
      </c>
      <c r="DI370" s="269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84"/>
      <c r="DW370" s="284"/>
      <c r="DX370" s="284"/>
      <c r="DY370" s="284"/>
      <c r="DZ370" s="284"/>
      <c r="EA370" s="284"/>
      <c r="EB370" s="284"/>
      <c r="EC370" s="284"/>
      <c r="ED370" s="284"/>
      <c r="EE370" s="284"/>
      <c r="EF370" s="284"/>
      <c r="EG370" s="284"/>
      <c r="EH370" s="284"/>
      <c r="EI370" s="282"/>
      <c r="EJ370" s="282"/>
      <c r="EK370" s="282"/>
      <c r="EL370" s="282"/>
      <c r="EM370" s="282"/>
      <c r="EN370" s="282"/>
      <c r="EO370" s="282"/>
      <c r="EP370" s="282"/>
      <c r="EQ370" s="282"/>
      <c r="ER370" s="282"/>
      <c r="ES370" s="282"/>
      <c r="FR370" s="263">
        <v>1212452.0900000001</v>
      </c>
      <c r="FS370" s="263">
        <v>1344118.77</v>
      </c>
      <c r="FT370" s="263">
        <v>1528285.4300000002</v>
      </c>
      <c r="FU370" s="263">
        <v>1528285.4300000002</v>
      </c>
      <c r="FV370" s="263">
        <v>1228285.42</v>
      </c>
      <c r="FW370" s="263">
        <v>1118285.42</v>
      </c>
      <c r="FX370" s="263">
        <v>1100285.42</v>
      </c>
      <c r="FY370" s="263">
        <v>1099285.42</v>
      </c>
      <c r="FZ370" s="263">
        <v>1099285.42</v>
      </c>
      <c r="GA370" s="263">
        <v>1099285.42</v>
      </c>
      <c r="GB370" s="263">
        <v>1099285.42</v>
      </c>
      <c r="GC370" s="263">
        <v>1092285.3399999999</v>
      </c>
      <c r="GE370" s="448">
        <f t="shared" ref="GE370:GE377" si="134">SUM(FR370:GD370)</f>
        <v>14549425</v>
      </c>
    </row>
    <row r="371" spans="1:187">
      <c r="D371" s="72" t="str">
        <f t="shared" si="130"/>
        <v>4413p</v>
      </c>
      <c r="E371" s="76" t="s">
        <v>328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70">
        <v>79324.214022424232</v>
      </c>
      <c r="CY371" s="273">
        <v>79324.214022424232</v>
      </c>
      <c r="CZ371" s="273">
        <v>79324.214022424232</v>
      </c>
      <c r="DA371" s="273">
        <v>79324.214022424232</v>
      </c>
      <c r="DB371" s="273">
        <v>79324.214022424232</v>
      </c>
      <c r="DC371" s="273">
        <v>79324.214022424232</v>
      </c>
      <c r="DD371" s="273">
        <v>79324.214022424232</v>
      </c>
      <c r="DE371" s="273">
        <v>79324.214022424232</v>
      </c>
      <c r="DF371" s="273">
        <v>79324.214022424232</v>
      </c>
      <c r="DG371" s="273">
        <v>79324.214022424232</v>
      </c>
      <c r="DH371" s="273">
        <v>79324.214022424232</v>
      </c>
      <c r="DI371" s="269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84"/>
      <c r="DW371" s="284"/>
      <c r="DX371" s="284"/>
      <c r="DY371" s="284"/>
      <c r="DZ371" s="284"/>
      <c r="EA371" s="284"/>
      <c r="EB371" s="284"/>
      <c r="EC371" s="284"/>
      <c r="ED371" s="284"/>
      <c r="EE371" s="284"/>
      <c r="EF371" s="284"/>
      <c r="EG371" s="284"/>
      <c r="EH371" s="284"/>
      <c r="EI371" s="282"/>
      <c r="EJ371" s="282"/>
      <c r="EK371" s="282"/>
      <c r="EL371" s="282"/>
      <c r="EM371" s="282"/>
      <c r="EN371" s="282"/>
      <c r="EO371" s="282"/>
      <c r="EP371" s="282"/>
      <c r="EQ371" s="282"/>
      <c r="ER371" s="282"/>
      <c r="ES371" s="282"/>
      <c r="FR371" s="263">
        <v>2470663.62</v>
      </c>
      <c r="FS371" s="263">
        <v>2815893.52</v>
      </c>
      <c r="FT371" s="263">
        <v>2259333.63</v>
      </c>
      <c r="FU371" s="263">
        <v>2048178.07</v>
      </c>
      <c r="FV371" s="263">
        <v>2142728.0700000003</v>
      </c>
      <c r="FW371" s="263">
        <v>2500577.9699999997</v>
      </c>
      <c r="FX371" s="263">
        <v>2688178.0700000003</v>
      </c>
      <c r="FY371" s="263">
        <v>2328178.08</v>
      </c>
      <c r="FZ371" s="263">
        <v>2700127.96</v>
      </c>
      <c r="GA371" s="263">
        <v>2357978.08</v>
      </c>
      <c r="GB371" s="263">
        <v>2308178.0700000003</v>
      </c>
      <c r="GC371" s="263">
        <v>2232728.11</v>
      </c>
      <c r="GE371" s="448">
        <f t="shared" si="134"/>
        <v>28852743.25</v>
      </c>
    </row>
    <row r="372" spans="1:187">
      <c r="D372" s="72" t="str">
        <f t="shared" si="130"/>
        <v>4414p</v>
      </c>
      <c r="E372" s="76" t="s">
        <v>330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70">
        <v>51249.018233773408</v>
      </c>
      <c r="CY372" s="273">
        <v>51249.018233773408</v>
      </c>
      <c r="CZ372" s="273">
        <v>51249.018233773408</v>
      </c>
      <c r="DA372" s="273">
        <v>51249.018233773408</v>
      </c>
      <c r="DB372" s="273">
        <v>51249.018233773408</v>
      </c>
      <c r="DC372" s="273">
        <v>51249.018233773408</v>
      </c>
      <c r="DD372" s="273">
        <v>51249.018233773408</v>
      </c>
      <c r="DE372" s="273">
        <v>51249.018233773408</v>
      </c>
      <c r="DF372" s="273">
        <v>51249.018233773408</v>
      </c>
      <c r="DG372" s="273">
        <v>51249.018233773408</v>
      </c>
      <c r="DH372" s="273">
        <v>51249.018233773408</v>
      </c>
      <c r="DI372" s="269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84"/>
      <c r="DW372" s="284"/>
      <c r="DX372" s="284"/>
      <c r="DY372" s="284"/>
      <c r="DZ372" s="284"/>
      <c r="EA372" s="284"/>
      <c r="EB372" s="284"/>
      <c r="EC372" s="284"/>
      <c r="ED372" s="284"/>
      <c r="EE372" s="284"/>
      <c r="EF372" s="284"/>
      <c r="EG372" s="284"/>
      <c r="EH372" s="284"/>
      <c r="EI372" s="282"/>
      <c r="EJ372" s="282"/>
      <c r="EK372" s="282"/>
      <c r="EL372" s="282"/>
      <c r="EM372" s="282"/>
      <c r="EN372" s="282"/>
      <c r="EO372" s="282"/>
      <c r="EP372" s="282"/>
      <c r="EQ372" s="282"/>
      <c r="ER372" s="282"/>
      <c r="ES372" s="282"/>
      <c r="FR372" s="263">
        <v>62500.08</v>
      </c>
      <c r="FS372" s="263">
        <v>62500.08</v>
      </c>
      <c r="FT372" s="263">
        <v>62500.08</v>
      </c>
      <c r="FU372" s="263">
        <v>62500.08</v>
      </c>
      <c r="FV372" s="263">
        <v>62500.08</v>
      </c>
      <c r="FW372" s="263">
        <v>62500.08</v>
      </c>
      <c r="FX372" s="263">
        <v>93333.42</v>
      </c>
      <c r="FY372" s="263">
        <v>93333.42</v>
      </c>
      <c r="FZ372" s="263">
        <v>93333.42</v>
      </c>
      <c r="GA372" s="263">
        <v>93333.42</v>
      </c>
      <c r="GB372" s="263">
        <v>93333.42</v>
      </c>
      <c r="GC372" s="263">
        <v>93333.42</v>
      </c>
      <c r="GE372" s="448">
        <f t="shared" si="134"/>
        <v>935001.00000000023</v>
      </c>
    </row>
    <row r="373" spans="1:187">
      <c r="D373" s="72" t="str">
        <f t="shared" si="130"/>
        <v>4415p</v>
      </c>
      <c r="E373" s="76" t="s">
        <v>332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70">
        <v>499741.32811873348</v>
      </c>
      <c r="CY373" s="273">
        <v>499741.32811873348</v>
      </c>
      <c r="CZ373" s="273">
        <v>499741.32811873348</v>
      </c>
      <c r="DA373" s="273">
        <v>499741.32811873348</v>
      </c>
      <c r="DB373" s="273">
        <v>499741.32811873348</v>
      </c>
      <c r="DC373" s="273">
        <v>499741.32811873348</v>
      </c>
      <c r="DD373" s="273">
        <v>499741.32811873348</v>
      </c>
      <c r="DE373" s="273">
        <v>499741.32811873348</v>
      </c>
      <c r="DF373" s="273">
        <v>499741.32811873348</v>
      </c>
      <c r="DG373" s="273">
        <v>499741.32811873348</v>
      </c>
      <c r="DH373" s="273">
        <v>499741.32811873348</v>
      </c>
      <c r="DI373" s="269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84"/>
      <c r="DW373" s="284"/>
      <c r="DX373" s="284"/>
      <c r="DY373" s="284"/>
      <c r="DZ373" s="284"/>
      <c r="EA373" s="284"/>
      <c r="EB373" s="284"/>
      <c r="EC373" s="284"/>
      <c r="ED373" s="284"/>
      <c r="EE373" s="284"/>
      <c r="EF373" s="284"/>
      <c r="EG373" s="284"/>
      <c r="EH373" s="284"/>
      <c r="EI373" s="282"/>
      <c r="EJ373" s="282"/>
      <c r="EK373" s="282"/>
      <c r="EL373" s="282"/>
      <c r="EM373" s="282"/>
      <c r="EN373" s="282"/>
      <c r="EO373" s="282"/>
      <c r="EP373" s="282"/>
      <c r="EQ373" s="282"/>
      <c r="ER373" s="282"/>
      <c r="ES373" s="282"/>
      <c r="FR373" s="263">
        <v>2990493.3400000003</v>
      </c>
      <c r="FS373" s="263">
        <v>5186632.43</v>
      </c>
      <c r="FT373" s="263">
        <v>3280898.2800000003</v>
      </c>
      <c r="FU373" s="263">
        <v>2225833.27</v>
      </c>
      <c r="FV373" s="263">
        <v>2769276.91</v>
      </c>
      <c r="FW373" s="263">
        <v>2301133</v>
      </c>
      <c r="FX373" s="263">
        <v>2656195.4700000002</v>
      </c>
      <c r="FY373" s="263">
        <v>2320622.98</v>
      </c>
      <c r="FZ373" s="263">
        <v>2193765.6399999997</v>
      </c>
      <c r="GA373" s="263">
        <v>2072025.64</v>
      </c>
      <c r="GB373" s="263">
        <v>2068005.66</v>
      </c>
      <c r="GC373" s="263">
        <v>2041623.02</v>
      </c>
      <c r="GE373" s="448">
        <f t="shared" si="134"/>
        <v>32106505.640000001</v>
      </c>
    </row>
    <row r="374" spans="1:187">
      <c r="D374" s="72" t="str">
        <f t="shared" si="130"/>
        <v>4416p</v>
      </c>
      <c r="E374" s="76" t="s">
        <v>334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70">
        <v>102086.89323030265</v>
      </c>
      <c r="CY374" s="273">
        <v>102086.89323030265</v>
      </c>
      <c r="CZ374" s="273">
        <v>102086.89323030265</v>
      </c>
      <c r="DA374" s="273">
        <v>102086.89323030265</v>
      </c>
      <c r="DB374" s="273">
        <v>102086.89323030265</v>
      </c>
      <c r="DC374" s="273">
        <v>102086.89323030265</v>
      </c>
      <c r="DD374" s="273">
        <v>102086.89323030265</v>
      </c>
      <c r="DE374" s="273">
        <v>102086.89323030265</v>
      </c>
      <c r="DF374" s="273">
        <v>102086.89323030265</v>
      </c>
      <c r="DG374" s="273">
        <v>102086.89323030265</v>
      </c>
      <c r="DH374" s="273">
        <v>102086.89323030265</v>
      </c>
      <c r="DI374" s="269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84"/>
      <c r="DW374" s="284"/>
      <c r="DX374" s="284"/>
      <c r="DY374" s="284"/>
      <c r="DZ374" s="284"/>
      <c r="EA374" s="284"/>
      <c r="EB374" s="284"/>
      <c r="EC374" s="284"/>
      <c r="ED374" s="284"/>
      <c r="EE374" s="284"/>
      <c r="EF374" s="284"/>
      <c r="EG374" s="284"/>
      <c r="EH374" s="284"/>
      <c r="EI374" s="282"/>
      <c r="EJ374" s="282"/>
      <c r="EK374" s="282"/>
      <c r="EL374" s="282"/>
      <c r="EM374" s="282"/>
      <c r="EN374" s="282"/>
      <c r="EO374" s="282"/>
      <c r="EP374" s="282"/>
      <c r="EQ374" s="282"/>
      <c r="ER374" s="282"/>
      <c r="ES374" s="282"/>
      <c r="FR374" s="263">
        <v>356103.82</v>
      </c>
      <c r="FS374" s="263">
        <v>469467.05</v>
      </c>
      <c r="FT374" s="263">
        <v>418750.05</v>
      </c>
      <c r="FU374" s="263">
        <v>371800.71</v>
      </c>
      <c r="FV374" s="263">
        <v>357967.38</v>
      </c>
      <c r="FW374" s="263">
        <v>474117.38</v>
      </c>
      <c r="FX374" s="263">
        <v>432731.04</v>
      </c>
      <c r="FY374" s="263">
        <v>387633.04</v>
      </c>
      <c r="FZ374" s="263">
        <v>489299.04</v>
      </c>
      <c r="GA374" s="263">
        <v>386633.04</v>
      </c>
      <c r="GB374" s="263">
        <v>365066.37000000005</v>
      </c>
      <c r="GC374" s="263">
        <v>467664.07999999996</v>
      </c>
      <c r="GE374" s="448">
        <f t="shared" si="134"/>
        <v>4977233</v>
      </c>
    </row>
    <row r="375" spans="1:187">
      <c r="D375" s="72" t="str">
        <f t="shared" si="130"/>
        <v>4417p</v>
      </c>
      <c r="E375" s="76" t="s">
        <v>336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70">
        <v>12315.528252268523</v>
      </c>
      <c r="CY375" s="273">
        <v>12315.528252268523</v>
      </c>
      <c r="CZ375" s="273">
        <v>12315.528252268523</v>
      </c>
      <c r="DA375" s="273">
        <v>12315.528252268523</v>
      </c>
      <c r="DB375" s="273">
        <v>12315.528252268523</v>
      </c>
      <c r="DC375" s="273">
        <v>12315.528252268523</v>
      </c>
      <c r="DD375" s="273">
        <v>12315.528252268523</v>
      </c>
      <c r="DE375" s="273">
        <v>12315.528252268523</v>
      </c>
      <c r="DF375" s="273">
        <v>12315.528252268523</v>
      </c>
      <c r="DG375" s="273">
        <v>12315.528252268523</v>
      </c>
      <c r="DH375" s="273">
        <v>12315.528252268523</v>
      </c>
      <c r="DI375" s="269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84"/>
      <c r="DW375" s="284"/>
      <c r="DX375" s="284"/>
      <c r="DY375" s="284"/>
      <c r="DZ375" s="284"/>
      <c r="EA375" s="284"/>
      <c r="EB375" s="284"/>
      <c r="EC375" s="284"/>
      <c r="ED375" s="284"/>
      <c r="EE375" s="284"/>
      <c r="EF375" s="284"/>
      <c r="EG375" s="284"/>
      <c r="EH375" s="284"/>
      <c r="EI375" s="282"/>
      <c r="EJ375" s="282"/>
      <c r="EK375" s="282"/>
      <c r="EL375" s="282"/>
      <c r="EM375" s="282"/>
      <c r="EN375" s="282"/>
      <c r="EO375" s="282"/>
      <c r="EP375" s="282"/>
      <c r="EQ375" s="282"/>
      <c r="ER375" s="282"/>
      <c r="ES375" s="282"/>
      <c r="FR375" s="263">
        <v>23083.33</v>
      </c>
      <c r="FS375" s="263">
        <v>23083.33</v>
      </c>
      <c r="FT375" s="263">
        <v>23083.33</v>
      </c>
      <c r="FU375" s="263">
        <v>23083.33</v>
      </c>
      <c r="FV375" s="263">
        <v>23083.33</v>
      </c>
      <c r="FW375" s="263">
        <v>23083.33</v>
      </c>
      <c r="FX375" s="263">
        <v>23083.33</v>
      </c>
      <c r="FY375" s="263">
        <v>23083.33</v>
      </c>
      <c r="FZ375" s="263">
        <v>23083.33</v>
      </c>
      <c r="GA375" s="263">
        <v>23083.33</v>
      </c>
      <c r="GB375" s="263">
        <v>23083.33</v>
      </c>
      <c r="GC375" s="263">
        <v>23083.370000000003</v>
      </c>
      <c r="GE375" s="448">
        <f t="shared" si="134"/>
        <v>277000.00000000006</v>
      </c>
    </row>
    <row r="376" spans="1:187" ht="30">
      <c r="D376" s="72" t="str">
        <f t="shared" si="130"/>
        <v>4418p</v>
      </c>
      <c r="E376" s="76" t="s">
        <v>338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70">
        <v>0</v>
      </c>
      <c r="CY376" s="273">
        <v>0</v>
      </c>
      <c r="CZ376" s="273">
        <v>0</v>
      </c>
      <c r="DA376" s="273">
        <v>0</v>
      </c>
      <c r="DB376" s="273">
        <v>0</v>
      </c>
      <c r="DC376" s="273">
        <v>0</v>
      </c>
      <c r="DD376" s="273">
        <v>0</v>
      </c>
      <c r="DE376" s="273">
        <v>0</v>
      </c>
      <c r="DF376" s="273">
        <v>0</v>
      </c>
      <c r="DG376" s="273">
        <v>0</v>
      </c>
      <c r="DH376" s="273">
        <v>0</v>
      </c>
      <c r="DI376" s="269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84"/>
      <c r="DW376" s="284"/>
      <c r="DX376" s="284"/>
      <c r="DY376" s="284"/>
      <c r="DZ376" s="284"/>
      <c r="EA376" s="284"/>
      <c r="EB376" s="284"/>
      <c r="EC376" s="284"/>
      <c r="ED376" s="284"/>
      <c r="EE376" s="284"/>
      <c r="EF376" s="284"/>
      <c r="EG376" s="284"/>
      <c r="EH376" s="284"/>
      <c r="EI376" s="282"/>
      <c r="EJ376" s="282"/>
      <c r="EK376" s="282"/>
      <c r="EL376" s="282"/>
      <c r="EM376" s="282"/>
      <c r="EN376" s="282"/>
      <c r="EO376" s="282"/>
      <c r="EP376" s="282"/>
      <c r="EQ376" s="282"/>
      <c r="ER376" s="282"/>
      <c r="ES376" s="282"/>
      <c r="EX376" s="341">
        <v>70000000</v>
      </c>
      <c r="FF376" s="366">
        <v>26666.67</v>
      </c>
      <c r="FG376" s="366">
        <v>26666.67</v>
      </c>
      <c r="FH376" s="366">
        <v>26666.67</v>
      </c>
      <c r="FI376" s="366">
        <v>39926666.670000002</v>
      </c>
      <c r="FJ376" s="366">
        <v>26666.67</v>
      </c>
      <c r="FK376" s="366">
        <v>26666.67</v>
      </c>
      <c r="FL376" s="366">
        <v>26666.67</v>
      </c>
      <c r="FM376" s="366">
        <v>26666.67</v>
      </c>
      <c r="FN376" s="366">
        <v>26666.67</v>
      </c>
      <c r="FO376" s="366">
        <v>26666.67</v>
      </c>
      <c r="FP376" s="366">
        <v>26666.67</v>
      </c>
      <c r="FQ376" s="366">
        <v>26666.63</v>
      </c>
      <c r="FR376" s="263">
        <v>84166.66</v>
      </c>
      <c r="FS376" s="263">
        <v>84166.66</v>
      </c>
      <c r="FT376" s="263">
        <v>84166.66</v>
      </c>
      <c r="FU376" s="263">
        <v>84166.66</v>
      </c>
      <c r="FV376" s="263">
        <v>84166.66</v>
      </c>
      <c r="FW376" s="263">
        <v>84166.66</v>
      </c>
      <c r="FX376" s="263">
        <v>84166.66</v>
      </c>
      <c r="FY376" s="263">
        <v>84166.66</v>
      </c>
      <c r="FZ376" s="263">
        <v>84166.66</v>
      </c>
      <c r="GA376" s="263">
        <v>84166.66</v>
      </c>
      <c r="GB376" s="263">
        <v>84166.66</v>
      </c>
      <c r="GC376" s="263">
        <v>84166.74</v>
      </c>
      <c r="GE376" s="448">
        <f t="shared" si="134"/>
        <v>1010000.0000000002</v>
      </c>
    </row>
    <row r="377" spans="1:187">
      <c r="D377" s="72" t="str">
        <f t="shared" si="130"/>
        <v>4419p</v>
      </c>
      <c r="E377" s="76" t="s">
        <v>340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70">
        <v>0</v>
      </c>
      <c r="CY377" s="273">
        <v>0</v>
      </c>
      <c r="CZ377" s="273">
        <v>0</v>
      </c>
      <c r="DA377" s="273">
        <v>0</v>
      </c>
      <c r="DB377" s="273">
        <v>0</v>
      </c>
      <c r="DC377" s="273">
        <v>0</v>
      </c>
      <c r="DD377" s="273">
        <v>0</v>
      </c>
      <c r="DE377" s="273">
        <v>0</v>
      </c>
      <c r="DF377" s="273">
        <v>0</v>
      </c>
      <c r="DG377" s="273">
        <v>0</v>
      </c>
      <c r="DH377" s="273">
        <v>0</v>
      </c>
      <c r="DI377" s="269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84"/>
      <c r="DW377" s="284"/>
      <c r="DX377" s="284"/>
      <c r="DY377" s="284"/>
      <c r="DZ377" s="284"/>
      <c r="EA377" s="284"/>
      <c r="EB377" s="284"/>
      <c r="EC377" s="284"/>
      <c r="ED377" s="284"/>
      <c r="EE377" s="284"/>
      <c r="EF377" s="284"/>
      <c r="EG377" s="284"/>
      <c r="EH377" s="284"/>
      <c r="EI377" s="282"/>
      <c r="EJ377" s="282"/>
      <c r="EK377" s="282"/>
      <c r="EL377" s="282"/>
      <c r="EM377" s="282"/>
      <c r="EN377" s="282"/>
      <c r="EO377" s="282"/>
      <c r="EP377" s="282"/>
      <c r="EQ377" s="282"/>
      <c r="ER377" s="282"/>
      <c r="ES377" s="282"/>
      <c r="FR377" s="263">
        <v>110833.34</v>
      </c>
      <c r="FS377" s="263">
        <v>110833.34</v>
      </c>
      <c r="FT377" s="263">
        <v>110833.34</v>
      </c>
      <c r="FU377" s="263">
        <v>110833.34</v>
      </c>
      <c r="FV377" s="263">
        <v>110833.34</v>
      </c>
      <c r="FW377" s="263">
        <v>110833.34</v>
      </c>
      <c r="FX377" s="263">
        <v>110833.34</v>
      </c>
      <c r="FY377" s="263">
        <v>110833.34</v>
      </c>
      <c r="FZ377" s="263">
        <v>110833.34</v>
      </c>
      <c r="GA377" s="263">
        <v>110833.34</v>
      </c>
      <c r="GB377" s="263">
        <v>110833.34</v>
      </c>
      <c r="GC377" s="263">
        <v>110833.26</v>
      </c>
      <c r="GE377" s="448">
        <f t="shared" si="134"/>
        <v>1330000</v>
      </c>
    </row>
    <row r="378" spans="1:187" s="9" customFormat="1">
      <c r="A378" s="118" t="s">
        <v>94</v>
      </c>
      <c r="B378" s="118">
        <v>45</v>
      </c>
      <c r="C378" s="118"/>
      <c r="D378" s="118" t="str">
        <f t="shared" si="130"/>
        <v>p</v>
      </c>
      <c r="E378" s="119" t="s">
        <v>342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35">+CM379</f>
        <v>143333.33333333334</v>
      </c>
      <c r="CN378" s="121">
        <f t="shared" si="135"/>
        <v>143333.33333333334</v>
      </c>
      <c r="CO378" s="121">
        <f t="shared" si="135"/>
        <v>143333.33333333334</v>
      </c>
      <c r="CP378" s="121">
        <f t="shared" si="135"/>
        <v>143333.33333333334</v>
      </c>
      <c r="CQ378" s="121">
        <f t="shared" si="135"/>
        <v>143333.33333333334</v>
      </c>
      <c r="CR378" s="121">
        <f t="shared" si="135"/>
        <v>143333.33333333334</v>
      </c>
      <c r="CS378" s="121">
        <f t="shared" si="135"/>
        <v>143333.33333333334</v>
      </c>
      <c r="CT378" s="121">
        <f t="shared" si="135"/>
        <v>143333.33333333334</v>
      </c>
      <c r="CU378" s="121">
        <f t="shared" si="135"/>
        <v>143333.33333333334</v>
      </c>
      <c r="CV378" s="121">
        <f t="shared" si="135"/>
        <v>143333.33333333334</v>
      </c>
      <c r="CW378" s="122">
        <f t="shared" si="135"/>
        <v>143333.33333333334</v>
      </c>
      <c r="CX378" s="271">
        <f t="shared" si="135"/>
        <v>178333.33333333334</v>
      </c>
      <c r="CY378" s="274">
        <f t="shared" si="135"/>
        <v>178333.33333333334</v>
      </c>
      <c r="CZ378" s="274">
        <f t="shared" si="135"/>
        <v>178333.33333333334</v>
      </c>
      <c r="DA378" s="274">
        <f t="shared" si="135"/>
        <v>178333.33333333334</v>
      </c>
      <c r="DB378" s="274">
        <f t="shared" si="135"/>
        <v>178333.33333333334</v>
      </c>
      <c r="DC378" s="274">
        <f t="shared" si="135"/>
        <v>178333.33333333334</v>
      </c>
      <c r="DD378" s="274">
        <f t="shared" si="135"/>
        <v>178333.33333333334</v>
      </c>
      <c r="DE378" s="274">
        <f t="shared" si="135"/>
        <v>178333.33333333334</v>
      </c>
      <c r="DF378" s="274">
        <f t="shared" si="135"/>
        <v>178333.33333333334</v>
      </c>
      <c r="DG378" s="274">
        <f t="shared" si="135"/>
        <v>178333.33333333334</v>
      </c>
      <c r="DH378" s="274">
        <f t="shared" si="135"/>
        <v>178333.33333333334</v>
      </c>
      <c r="DI378" s="272">
        <f t="shared" si="135"/>
        <v>178333.33333333334</v>
      </c>
      <c r="DJ378" s="120">
        <f>+DJ379</f>
        <v>187500</v>
      </c>
      <c r="DK378" s="121">
        <f t="shared" ref="DK378:DU378" si="136">+DK379</f>
        <v>187500</v>
      </c>
      <c r="DL378" s="121">
        <f t="shared" si="136"/>
        <v>187500</v>
      </c>
      <c r="DM378" s="121">
        <f t="shared" si="136"/>
        <v>187500</v>
      </c>
      <c r="DN378" s="121">
        <f t="shared" si="136"/>
        <v>187500</v>
      </c>
      <c r="DO378" s="121">
        <f t="shared" si="136"/>
        <v>187500</v>
      </c>
      <c r="DP378" s="121">
        <f t="shared" si="136"/>
        <v>187500</v>
      </c>
      <c r="DQ378" s="121">
        <f t="shared" si="136"/>
        <v>187500</v>
      </c>
      <c r="DR378" s="121">
        <f t="shared" si="136"/>
        <v>187500</v>
      </c>
      <c r="DS378" s="121">
        <f t="shared" si="136"/>
        <v>187500</v>
      </c>
      <c r="DT378" s="121">
        <f t="shared" si="136"/>
        <v>187500</v>
      </c>
      <c r="DU378" s="122">
        <f t="shared" si="136"/>
        <v>187500</v>
      </c>
      <c r="DV378" s="285">
        <v>195833.33333333334</v>
      </c>
      <c r="DW378" s="285">
        <v>195833.33333333334</v>
      </c>
      <c r="DX378" s="285">
        <v>195833.33333333334</v>
      </c>
      <c r="DY378" s="285">
        <v>195833.33333333334</v>
      </c>
      <c r="DZ378" s="285">
        <v>195833.33333333334</v>
      </c>
      <c r="EA378" s="285">
        <v>195833.33333333334</v>
      </c>
      <c r="EB378" s="285">
        <v>195833.33333333334</v>
      </c>
      <c r="EC378" s="285">
        <v>195833.33333333334</v>
      </c>
      <c r="ED378" s="285">
        <v>195833.33333333334</v>
      </c>
      <c r="EE378" s="285">
        <v>195833.33333333334</v>
      </c>
      <c r="EF378" s="285">
        <v>195833.33333333334</v>
      </c>
      <c r="EG378" s="285">
        <v>195833.33333333334</v>
      </c>
      <c r="EH378" s="285">
        <v>202083.33333333334</v>
      </c>
      <c r="EI378" s="285">
        <v>202083.33333333334</v>
      </c>
      <c r="EJ378" s="285">
        <v>202083.33333333334</v>
      </c>
      <c r="EK378" s="285">
        <v>202083.33333333334</v>
      </c>
      <c r="EL378" s="285">
        <v>202083.33333333334</v>
      </c>
      <c r="EM378" s="285">
        <v>202083.33333333334</v>
      </c>
      <c r="EN378" s="285">
        <v>202083.33333333334</v>
      </c>
      <c r="EO378" s="285">
        <v>202083.33333333334</v>
      </c>
      <c r="EP378" s="285">
        <v>202083.33333333334</v>
      </c>
      <c r="EQ378" s="285">
        <v>202083.33333333334</v>
      </c>
      <c r="ER378" s="285">
        <v>202083.33333333334</v>
      </c>
      <c r="ES378" s="285">
        <v>202083.33333333334</v>
      </c>
      <c r="ET378" s="341">
        <v>239583.41666666666</v>
      </c>
      <c r="EU378" s="341">
        <v>239583.41666666666</v>
      </c>
      <c r="EV378" s="341">
        <v>239583.41666666666</v>
      </c>
      <c r="EW378" s="341">
        <v>239583.41666666666</v>
      </c>
      <c r="EX378" s="341">
        <v>239583.41666666666</v>
      </c>
      <c r="EY378" s="341">
        <v>239583.41666666666</v>
      </c>
      <c r="EZ378" s="341">
        <v>239583.41666666666</v>
      </c>
      <c r="FA378" s="341">
        <v>239583.41666666666</v>
      </c>
      <c r="FB378" s="341">
        <v>239583.41666666666</v>
      </c>
      <c r="FC378" s="341">
        <v>239583.41666666666</v>
      </c>
      <c r="FD378" s="341">
        <v>239583.41666666666</v>
      </c>
      <c r="FE378" s="341">
        <v>239583.41666666666</v>
      </c>
      <c r="FF378" s="341">
        <v>190000.08333333334</v>
      </c>
      <c r="FG378" s="341">
        <v>190000.08333333334</v>
      </c>
      <c r="FH378" s="341">
        <v>190000.08333333334</v>
      </c>
      <c r="FI378" s="341">
        <v>190000.08333333334</v>
      </c>
      <c r="FJ378" s="341">
        <v>190000.08333333334</v>
      </c>
      <c r="FK378" s="341">
        <v>190000.08333333334</v>
      </c>
      <c r="FL378" s="341">
        <v>190000.08333333334</v>
      </c>
      <c r="FM378" s="341">
        <v>190000.08333333334</v>
      </c>
      <c r="FN378" s="341">
        <v>190000.08333333334</v>
      </c>
      <c r="FO378" s="341">
        <v>190000.08333333334</v>
      </c>
      <c r="FP378" s="341">
        <v>190000.08333333334</v>
      </c>
      <c r="FQ378" s="341">
        <v>190000.08333333334</v>
      </c>
      <c r="FR378" s="341">
        <f>SUM(FR379:FR384)</f>
        <v>140000.09</v>
      </c>
      <c r="FS378" s="341">
        <f t="shared" ref="FS378:GC378" si="137">SUM(FS379:FS384)</f>
        <v>140000.09</v>
      </c>
      <c r="FT378" s="341">
        <f t="shared" si="137"/>
        <v>140000.09</v>
      </c>
      <c r="FU378" s="341">
        <f t="shared" si="137"/>
        <v>140000.09</v>
      </c>
      <c r="FV378" s="341">
        <f t="shared" si="137"/>
        <v>140000.09</v>
      </c>
      <c r="FW378" s="341">
        <f t="shared" si="137"/>
        <v>140000.09</v>
      </c>
      <c r="FX378" s="341">
        <f t="shared" si="137"/>
        <v>140000.09</v>
      </c>
      <c r="FY378" s="341">
        <f t="shared" si="137"/>
        <v>140000.09</v>
      </c>
      <c r="FZ378" s="341">
        <f t="shared" si="137"/>
        <v>140000.09</v>
      </c>
      <c r="GA378" s="341">
        <f t="shared" si="137"/>
        <v>140000.09</v>
      </c>
      <c r="GB378" s="341">
        <f t="shared" si="137"/>
        <v>140000.09</v>
      </c>
      <c r="GC378" s="341">
        <f t="shared" si="137"/>
        <v>140000.01</v>
      </c>
      <c r="GE378" s="447">
        <f>SUM(FR378:GD378)</f>
        <v>1680001.0000000002</v>
      </c>
    </row>
    <row r="379" spans="1:187">
      <c r="C379" s="72">
        <v>451</v>
      </c>
      <c r="D379" s="72" t="str">
        <f t="shared" si="130"/>
        <v>451p</v>
      </c>
      <c r="E379" s="76" t="s">
        <v>115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38">++SUM(CM380:CM384)</f>
        <v>143333.33333333334</v>
      </c>
      <c r="CN379" s="101">
        <f t="shared" si="138"/>
        <v>143333.33333333334</v>
      </c>
      <c r="CO379" s="101">
        <f t="shared" si="138"/>
        <v>143333.33333333334</v>
      </c>
      <c r="CP379" s="101">
        <f t="shared" si="138"/>
        <v>143333.33333333334</v>
      </c>
      <c r="CQ379" s="101">
        <f t="shared" si="138"/>
        <v>143333.33333333334</v>
      </c>
      <c r="CR379" s="101">
        <f t="shared" si="138"/>
        <v>143333.33333333334</v>
      </c>
      <c r="CS379" s="101">
        <f t="shared" si="138"/>
        <v>143333.33333333334</v>
      </c>
      <c r="CT379" s="101">
        <f t="shared" si="138"/>
        <v>143333.33333333334</v>
      </c>
      <c r="CU379" s="101">
        <f t="shared" si="138"/>
        <v>143333.33333333334</v>
      </c>
      <c r="CV379" s="101">
        <f t="shared" si="138"/>
        <v>143333.33333333334</v>
      </c>
      <c r="CW379" s="102">
        <f t="shared" si="138"/>
        <v>143333.33333333334</v>
      </c>
      <c r="CX379" s="270">
        <f t="shared" si="138"/>
        <v>178333.33333333334</v>
      </c>
      <c r="CY379" s="273">
        <f t="shared" si="138"/>
        <v>178333.33333333334</v>
      </c>
      <c r="CZ379" s="273">
        <f t="shared" si="138"/>
        <v>178333.33333333334</v>
      </c>
      <c r="DA379" s="273">
        <f t="shared" si="138"/>
        <v>178333.33333333334</v>
      </c>
      <c r="DB379" s="273">
        <f t="shared" si="138"/>
        <v>178333.33333333334</v>
      </c>
      <c r="DC379" s="273">
        <f t="shared" si="138"/>
        <v>178333.33333333334</v>
      </c>
      <c r="DD379" s="273">
        <f t="shared" si="138"/>
        <v>178333.33333333334</v>
      </c>
      <c r="DE379" s="273">
        <f t="shared" si="138"/>
        <v>178333.33333333334</v>
      </c>
      <c r="DF379" s="273">
        <f t="shared" si="138"/>
        <v>178333.33333333334</v>
      </c>
      <c r="DG379" s="273">
        <f t="shared" si="138"/>
        <v>178333.33333333334</v>
      </c>
      <c r="DH379" s="273">
        <f t="shared" si="138"/>
        <v>178333.33333333334</v>
      </c>
      <c r="DI379" s="269">
        <f t="shared" si="138"/>
        <v>178333.33333333334</v>
      </c>
      <c r="DJ379" s="100">
        <f>+SUM(DJ380:DJ384)</f>
        <v>187500</v>
      </c>
      <c r="DK379" s="101">
        <f t="shared" ref="DK379:DU379" si="139">+SUM(DK380:DK384)</f>
        <v>187500</v>
      </c>
      <c r="DL379" s="101">
        <f t="shared" si="139"/>
        <v>187500</v>
      </c>
      <c r="DM379" s="101">
        <f t="shared" si="139"/>
        <v>187500</v>
      </c>
      <c r="DN379" s="101">
        <f t="shared" si="139"/>
        <v>187500</v>
      </c>
      <c r="DO379" s="101">
        <f t="shared" si="139"/>
        <v>187500</v>
      </c>
      <c r="DP379" s="101">
        <f t="shared" si="139"/>
        <v>187500</v>
      </c>
      <c r="DQ379" s="101">
        <f t="shared" si="139"/>
        <v>187500</v>
      </c>
      <c r="DR379" s="101">
        <f t="shared" si="139"/>
        <v>187500</v>
      </c>
      <c r="DS379" s="101">
        <f t="shared" si="139"/>
        <v>187500</v>
      </c>
      <c r="DT379" s="101">
        <f t="shared" si="139"/>
        <v>187500</v>
      </c>
      <c r="DU379" s="102">
        <f t="shared" si="139"/>
        <v>187500</v>
      </c>
      <c r="DV379" s="285">
        <v>195833.33333333334</v>
      </c>
      <c r="DW379" s="285">
        <v>195833.33333333334</v>
      </c>
      <c r="DX379" s="285">
        <v>195833.33333333334</v>
      </c>
      <c r="DY379" s="285">
        <v>195833.33333333334</v>
      </c>
      <c r="DZ379" s="285">
        <v>195833.33333333334</v>
      </c>
      <c r="EA379" s="285">
        <v>195833.33333333334</v>
      </c>
      <c r="EB379" s="285">
        <v>195833.33333333334</v>
      </c>
      <c r="EC379" s="285">
        <v>195833.33333333334</v>
      </c>
      <c r="ED379" s="285">
        <v>195833.33333333334</v>
      </c>
      <c r="EE379" s="285">
        <v>195833.33333333334</v>
      </c>
      <c r="EF379" s="285">
        <v>195833.33333333334</v>
      </c>
      <c r="EG379" s="285">
        <v>195833.33333333334</v>
      </c>
      <c r="EH379" s="284"/>
      <c r="EI379" s="282"/>
      <c r="EJ379" s="282"/>
      <c r="EK379" s="282"/>
      <c r="EL379" s="282"/>
      <c r="EM379" s="282"/>
      <c r="EN379" s="282"/>
      <c r="EO379" s="282"/>
      <c r="EP379" s="282"/>
      <c r="EQ379" s="282"/>
      <c r="ER379" s="282"/>
      <c r="ES379" s="282"/>
      <c r="FR379" s="263">
        <v>0</v>
      </c>
      <c r="FS379" s="263">
        <v>0</v>
      </c>
      <c r="FT379" s="263">
        <v>0</v>
      </c>
      <c r="FU379" s="263">
        <v>0</v>
      </c>
      <c r="FV379" s="263">
        <v>0</v>
      </c>
      <c r="FW379" s="263">
        <v>0</v>
      </c>
      <c r="FX379" s="263">
        <v>0</v>
      </c>
      <c r="FY379" s="263">
        <v>0</v>
      </c>
      <c r="FZ379" s="263">
        <v>0</v>
      </c>
      <c r="GA379" s="263">
        <v>0</v>
      </c>
      <c r="GB379" s="263">
        <v>0</v>
      </c>
      <c r="GC379" s="263">
        <v>0</v>
      </c>
      <c r="GD379" s="263"/>
      <c r="GE379" s="453">
        <f>SUM(FR379:GD379)</f>
        <v>0</v>
      </c>
    </row>
    <row r="380" spans="1:187" ht="30">
      <c r="D380" s="72" t="str">
        <f t="shared" si="130"/>
        <v>4511p</v>
      </c>
      <c r="E380" s="76" t="s">
        <v>344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70">
        <v>0</v>
      </c>
      <c r="CY380" s="273">
        <v>0</v>
      </c>
      <c r="CZ380" s="273">
        <v>0</v>
      </c>
      <c r="DA380" s="273">
        <v>0</v>
      </c>
      <c r="DB380" s="273">
        <v>0</v>
      </c>
      <c r="DC380" s="273">
        <v>0</v>
      </c>
      <c r="DD380" s="273">
        <v>0</v>
      </c>
      <c r="DE380" s="273">
        <v>0</v>
      </c>
      <c r="DF380" s="273">
        <v>0</v>
      </c>
      <c r="DG380" s="273">
        <v>0</v>
      </c>
      <c r="DH380" s="273">
        <v>0</v>
      </c>
      <c r="DI380" s="269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84"/>
      <c r="DW380" s="284"/>
      <c r="DX380" s="284"/>
      <c r="DY380" s="284"/>
      <c r="DZ380" s="284"/>
      <c r="EA380" s="284"/>
      <c r="EB380" s="284"/>
      <c r="EC380" s="284"/>
      <c r="ED380" s="284"/>
      <c r="EE380" s="284"/>
      <c r="EF380" s="284"/>
      <c r="EG380" s="284"/>
      <c r="EH380" s="284"/>
      <c r="EI380" s="282"/>
      <c r="EJ380" s="282"/>
      <c r="EK380" s="282"/>
      <c r="EL380" s="282"/>
      <c r="EM380" s="282"/>
      <c r="EN380" s="282"/>
      <c r="EO380" s="282"/>
      <c r="EP380" s="282"/>
      <c r="EQ380" s="282"/>
      <c r="ER380" s="282"/>
      <c r="ES380" s="282"/>
      <c r="FR380" s="263"/>
      <c r="FS380" s="263"/>
      <c r="FT380" s="263"/>
      <c r="FU380" s="263"/>
      <c r="FV380" s="263"/>
      <c r="FW380" s="263"/>
      <c r="FX380" s="263"/>
      <c r="FY380" s="263"/>
      <c r="FZ380" s="263"/>
      <c r="GA380" s="263"/>
      <c r="GB380" s="263"/>
      <c r="GC380" s="263"/>
      <c r="GE380" s="448">
        <f t="shared" ref="GE380:GE384" si="140">SUM(FR380:GD380)</f>
        <v>0</v>
      </c>
    </row>
    <row r="381" spans="1:187" ht="30">
      <c r="D381" s="72" t="str">
        <f t="shared" si="130"/>
        <v>4512p</v>
      </c>
      <c r="E381" s="76" t="s">
        <v>346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70">
        <v>0</v>
      </c>
      <c r="CY381" s="273">
        <v>0</v>
      </c>
      <c r="CZ381" s="273">
        <v>0</v>
      </c>
      <c r="DA381" s="273">
        <v>0</v>
      </c>
      <c r="DB381" s="273">
        <v>0</v>
      </c>
      <c r="DC381" s="273">
        <v>0</v>
      </c>
      <c r="DD381" s="273">
        <v>0</v>
      </c>
      <c r="DE381" s="273">
        <v>0</v>
      </c>
      <c r="DF381" s="273">
        <v>0</v>
      </c>
      <c r="DG381" s="273">
        <v>0</v>
      </c>
      <c r="DH381" s="273">
        <v>0</v>
      </c>
      <c r="DI381" s="269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84"/>
      <c r="DW381" s="284"/>
      <c r="DX381" s="284"/>
      <c r="DY381" s="284"/>
      <c r="DZ381" s="284"/>
      <c r="EA381" s="284"/>
      <c r="EB381" s="284"/>
      <c r="EC381" s="284"/>
      <c r="ED381" s="284"/>
      <c r="EE381" s="284"/>
      <c r="EF381" s="284"/>
      <c r="EG381" s="284"/>
      <c r="EH381" s="284"/>
      <c r="EI381" s="282"/>
      <c r="EJ381" s="282"/>
      <c r="EK381" s="282"/>
      <c r="EL381" s="282"/>
      <c r="EM381" s="282"/>
      <c r="EN381" s="282"/>
      <c r="EO381" s="282"/>
      <c r="EP381" s="282"/>
      <c r="EQ381" s="282"/>
      <c r="ER381" s="282"/>
      <c r="ES381" s="282"/>
      <c r="FR381" s="263"/>
      <c r="FS381" s="263"/>
      <c r="FT381" s="263"/>
      <c r="FU381" s="263"/>
      <c r="FV381" s="263"/>
      <c r="FW381" s="263"/>
      <c r="FX381" s="263"/>
      <c r="FY381" s="263"/>
      <c r="FZ381" s="263"/>
      <c r="GA381" s="263"/>
      <c r="GB381" s="263"/>
      <c r="GC381" s="263"/>
      <c r="GE381" s="448">
        <f t="shared" si="140"/>
        <v>0</v>
      </c>
    </row>
    <row r="382" spans="1:187">
      <c r="D382" s="72" t="str">
        <f t="shared" si="130"/>
        <v>4513p</v>
      </c>
      <c r="E382" s="76" t="s">
        <v>348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70">
        <v>114166.66666666667</v>
      </c>
      <c r="CY382" s="273">
        <v>114166.66666666667</v>
      </c>
      <c r="CZ382" s="273">
        <v>114166.66666666667</v>
      </c>
      <c r="DA382" s="273">
        <v>114166.66666666667</v>
      </c>
      <c r="DB382" s="273">
        <v>114166.66666666667</v>
      </c>
      <c r="DC382" s="273">
        <v>114166.66666666667</v>
      </c>
      <c r="DD382" s="273">
        <v>114166.66666666667</v>
      </c>
      <c r="DE382" s="273">
        <v>114166.66666666667</v>
      </c>
      <c r="DF382" s="273">
        <v>114166.66666666667</v>
      </c>
      <c r="DG382" s="273">
        <v>114166.66666666667</v>
      </c>
      <c r="DH382" s="273">
        <v>114166.66666666667</v>
      </c>
      <c r="DI382" s="269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84"/>
      <c r="DW382" s="284"/>
      <c r="DX382" s="284"/>
      <c r="DY382" s="284"/>
      <c r="DZ382" s="284"/>
      <c r="EA382" s="284"/>
      <c r="EB382" s="284"/>
      <c r="EC382" s="284"/>
      <c r="ED382" s="284"/>
      <c r="EE382" s="284"/>
      <c r="EF382" s="284"/>
      <c r="EG382" s="284"/>
      <c r="EH382" s="284"/>
      <c r="EI382" s="282"/>
      <c r="EJ382" s="282"/>
      <c r="EK382" s="282"/>
      <c r="EL382" s="282"/>
      <c r="EM382" s="282"/>
      <c r="EN382" s="282"/>
      <c r="EO382" s="282"/>
      <c r="EP382" s="282"/>
      <c r="EQ382" s="282"/>
      <c r="ER382" s="282"/>
      <c r="ES382" s="282"/>
      <c r="FR382" s="263">
        <v>120833.42</v>
      </c>
      <c r="FS382" s="263">
        <v>120833.42</v>
      </c>
      <c r="FT382" s="263">
        <v>120833.42</v>
      </c>
      <c r="FU382" s="263">
        <v>120833.42</v>
      </c>
      <c r="FV382" s="263">
        <v>120833.42</v>
      </c>
      <c r="FW382" s="263">
        <v>120833.42</v>
      </c>
      <c r="FX382" s="263">
        <v>120833.42</v>
      </c>
      <c r="FY382" s="263">
        <v>120833.42</v>
      </c>
      <c r="FZ382" s="263">
        <v>120833.42</v>
      </c>
      <c r="GA382" s="263">
        <v>120833.42</v>
      </c>
      <c r="GB382" s="263">
        <v>120833.42</v>
      </c>
      <c r="GC382" s="263">
        <v>120833.38</v>
      </c>
      <c r="GE382" s="448">
        <f>SUM(FR382:GD382)</f>
        <v>1450001</v>
      </c>
    </row>
    <row r="383" spans="1:187" ht="45">
      <c r="D383" s="72" t="str">
        <f t="shared" si="130"/>
        <v>4514p</v>
      </c>
      <c r="E383" s="76" t="s">
        <v>350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70">
        <v>0</v>
      </c>
      <c r="CY383" s="273">
        <v>0</v>
      </c>
      <c r="CZ383" s="273">
        <v>0</v>
      </c>
      <c r="DA383" s="273">
        <v>0</v>
      </c>
      <c r="DB383" s="273">
        <v>0</v>
      </c>
      <c r="DC383" s="273">
        <v>0</v>
      </c>
      <c r="DD383" s="273">
        <v>0</v>
      </c>
      <c r="DE383" s="273">
        <v>0</v>
      </c>
      <c r="DF383" s="273">
        <v>0</v>
      </c>
      <c r="DG383" s="273">
        <v>0</v>
      </c>
      <c r="DH383" s="273">
        <v>0</v>
      </c>
      <c r="DI383" s="269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84"/>
      <c r="DW383" s="284"/>
      <c r="DX383" s="284"/>
      <c r="DY383" s="284"/>
      <c r="DZ383" s="284"/>
      <c r="EA383" s="284"/>
      <c r="EB383" s="284"/>
      <c r="EC383" s="284"/>
      <c r="ED383" s="284"/>
      <c r="EE383" s="284"/>
      <c r="EF383" s="284"/>
      <c r="EG383" s="284"/>
      <c r="EH383" s="284"/>
      <c r="EI383" s="282"/>
      <c r="EJ383" s="282"/>
      <c r="EK383" s="282"/>
      <c r="EL383" s="282"/>
      <c r="EM383" s="282"/>
      <c r="EN383" s="282"/>
      <c r="EO383" s="282"/>
      <c r="EP383" s="282"/>
      <c r="EQ383" s="282"/>
      <c r="ER383" s="282"/>
      <c r="ES383" s="282"/>
      <c r="FR383" s="263"/>
      <c r="FS383" s="263"/>
      <c r="FT383" s="263"/>
      <c r="FU383" s="263"/>
      <c r="FV383" s="263"/>
      <c r="FW383" s="263"/>
      <c r="FX383" s="263"/>
      <c r="FY383" s="263"/>
      <c r="FZ383" s="263"/>
      <c r="GA383" s="263"/>
      <c r="GB383" s="263"/>
      <c r="GC383" s="263"/>
      <c r="GE383" s="448">
        <f t="shared" si="140"/>
        <v>0</v>
      </c>
    </row>
    <row r="384" spans="1:187">
      <c r="D384" s="72" t="str">
        <f t="shared" si="130"/>
        <v>4515p</v>
      </c>
      <c r="E384" s="76" t="s">
        <v>352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70">
        <v>64166.666666666664</v>
      </c>
      <c r="CY384" s="273">
        <v>64166.666666666664</v>
      </c>
      <c r="CZ384" s="273">
        <v>64166.666666666664</v>
      </c>
      <c r="DA384" s="273">
        <v>64166.666666666664</v>
      </c>
      <c r="DB384" s="273">
        <v>64166.666666666664</v>
      </c>
      <c r="DC384" s="273">
        <v>64166.666666666664</v>
      </c>
      <c r="DD384" s="273">
        <v>64166.666666666664</v>
      </c>
      <c r="DE384" s="273">
        <v>64166.666666666664</v>
      </c>
      <c r="DF384" s="273">
        <v>64166.666666666664</v>
      </c>
      <c r="DG384" s="273">
        <v>64166.666666666664</v>
      </c>
      <c r="DH384" s="273">
        <v>64166.666666666664</v>
      </c>
      <c r="DI384" s="269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84"/>
      <c r="DW384" s="284"/>
      <c r="DX384" s="284"/>
      <c r="DY384" s="284"/>
      <c r="DZ384" s="284"/>
      <c r="EA384" s="284"/>
      <c r="EB384" s="284"/>
      <c r="EC384" s="284"/>
      <c r="ED384" s="284"/>
      <c r="EE384" s="284"/>
      <c r="EF384" s="284"/>
      <c r="EG384" s="284"/>
      <c r="EH384" s="284"/>
      <c r="EI384" s="282"/>
      <c r="EJ384" s="282"/>
      <c r="EK384" s="282"/>
      <c r="EL384" s="282"/>
      <c r="EM384" s="282"/>
      <c r="EN384" s="282"/>
      <c r="EO384" s="282"/>
      <c r="EP384" s="282"/>
      <c r="EQ384" s="282"/>
      <c r="ER384" s="282"/>
      <c r="ES384" s="282"/>
      <c r="FR384" s="263">
        <v>19166.669999999998</v>
      </c>
      <c r="FS384" s="263">
        <v>19166.669999999998</v>
      </c>
      <c r="FT384" s="263">
        <v>19166.669999999998</v>
      </c>
      <c r="FU384" s="263">
        <v>19166.669999999998</v>
      </c>
      <c r="FV384" s="263">
        <v>19166.669999999998</v>
      </c>
      <c r="FW384" s="263">
        <v>19166.669999999998</v>
      </c>
      <c r="FX384" s="263">
        <v>19166.669999999998</v>
      </c>
      <c r="FY384" s="263">
        <v>19166.669999999998</v>
      </c>
      <c r="FZ384" s="263">
        <v>19166.669999999998</v>
      </c>
      <c r="GA384" s="263">
        <v>19166.669999999998</v>
      </c>
      <c r="GB384" s="263">
        <v>19166.669999999998</v>
      </c>
      <c r="GC384" s="263">
        <v>19166.629999999997</v>
      </c>
      <c r="GE384" s="448">
        <f t="shared" si="140"/>
        <v>229999.99999999994</v>
      </c>
    </row>
    <row r="385" spans="1:187" s="9" customFormat="1">
      <c r="A385" s="118" t="s">
        <v>94</v>
      </c>
      <c r="B385" s="118">
        <v>46</v>
      </c>
      <c r="C385" s="118"/>
      <c r="D385" s="118" t="str">
        <f t="shared" si="130"/>
        <v>p</v>
      </c>
      <c r="E385" s="119" t="s">
        <v>354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41">+CL386+CL389+CL392</f>
        <v>9889761</v>
      </c>
      <c r="CM385" s="121">
        <f t="shared" si="141"/>
        <v>9889761</v>
      </c>
      <c r="CN385" s="121">
        <f t="shared" si="141"/>
        <v>9889761</v>
      </c>
      <c r="CO385" s="121">
        <f t="shared" si="141"/>
        <v>9889761</v>
      </c>
      <c r="CP385" s="121">
        <f t="shared" si="141"/>
        <v>9889761</v>
      </c>
      <c r="CQ385" s="121">
        <f t="shared" si="141"/>
        <v>9889761</v>
      </c>
      <c r="CR385" s="121">
        <f t="shared" si="141"/>
        <v>9889761</v>
      </c>
      <c r="CS385" s="121">
        <f t="shared" si="141"/>
        <v>9889761</v>
      </c>
      <c r="CT385" s="121">
        <f t="shared" si="141"/>
        <v>9889761</v>
      </c>
      <c r="CU385" s="121">
        <f t="shared" si="141"/>
        <v>9889761</v>
      </c>
      <c r="CV385" s="121">
        <f t="shared" si="141"/>
        <v>9889761</v>
      </c>
      <c r="CW385" s="122">
        <f t="shared" si="141"/>
        <v>9889761</v>
      </c>
      <c r="CX385" s="271">
        <f t="shared" si="141"/>
        <v>14285575.4575</v>
      </c>
      <c r="CY385" s="274">
        <f t="shared" ref="CY385:DI385" si="142">+CY386+CY389+CY392</f>
        <v>14285575.4575</v>
      </c>
      <c r="CZ385" s="274">
        <f t="shared" si="142"/>
        <v>14285575.4575</v>
      </c>
      <c r="DA385" s="274">
        <f t="shared" si="142"/>
        <v>14285575.4575</v>
      </c>
      <c r="DB385" s="274">
        <f t="shared" si="142"/>
        <v>14285575.4575</v>
      </c>
      <c r="DC385" s="274">
        <f t="shared" si="142"/>
        <v>14285575.4575</v>
      </c>
      <c r="DD385" s="274">
        <f t="shared" si="142"/>
        <v>14285575.4575</v>
      </c>
      <c r="DE385" s="274">
        <f t="shared" si="142"/>
        <v>14285575.4575</v>
      </c>
      <c r="DF385" s="274">
        <f t="shared" si="142"/>
        <v>14285575.4575</v>
      </c>
      <c r="DG385" s="274">
        <f t="shared" si="142"/>
        <v>14285575.4575</v>
      </c>
      <c r="DH385" s="274">
        <f t="shared" si="142"/>
        <v>14285575.4575</v>
      </c>
      <c r="DI385" s="272">
        <f t="shared" si="142"/>
        <v>14285575.4575</v>
      </c>
      <c r="DJ385" s="120">
        <f>+DJ386+DJ389+DJ392</f>
        <v>33191007.030833334</v>
      </c>
      <c r="DK385" s="121">
        <f t="shared" ref="DK385:DU385" si="143">+DK386+DK389+DK392</f>
        <v>33191007.030833334</v>
      </c>
      <c r="DL385" s="121">
        <f t="shared" si="143"/>
        <v>33191007.030833334</v>
      </c>
      <c r="DM385" s="121">
        <f t="shared" si="143"/>
        <v>33191007.030833334</v>
      </c>
      <c r="DN385" s="121">
        <f t="shared" si="143"/>
        <v>33191007.030833334</v>
      </c>
      <c r="DO385" s="121">
        <f t="shared" si="143"/>
        <v>33191007.030833334</v>
      </c>
      <c r="DP385" s="121">
        <f t="shared" si="143"/>
        <v>33191007.030833334</v>
      </c>
      <c r="DQ385" s="121">
        <f t="shared" si="143"/>
        <v>33191007.030833334</v>
      </c>
      <c r="DR385" s="121">
        <f t="shared" si="143"/>
        <v>33191007.030833334</v>
      </c>
      <c r="DS385" s="121">
        <f t="shared" si="143"/>
        <v>33191007.030833334</v>
      </c>
      <c r="DT385" s="121">
        <f t="shared" si="143"/>
        <v>33191007.030833334</v>
      </c>
      <c r="DU385" s="121">
        <f t="shared" si="143"/>
        <v>33191007.030833334</v>
      </c>
      <c r="DV385" s="330">
        <f>DV386+DV389+DV392</f>
        <v>32768615.2925</v>
      </c>
      <c r="DW385" s="330">
        <f t="shared" ref="DW385:ES385" si="144">DW386+DW389+DW392</f>
        <v>32768615.2925</v>
      </c>
      <c r="DX385" s="330">
        <f t="shared" si="144"/>
        <v>32768615.2925</v>
      </c>
      <c r="DY385" s="330">
        <f t="shared" si="144"/>
        <v>32768615.2925</v>
      </c>
      <c r="DZ385" s="330">
        <f t="shared" si="144"/>
        <v>32768615.2925</v>
      </c>
      <c r="EA385" s="330">
        <f t="shared" si="144"/>
        <v>32768615.2925</v>
      </c>
      <c r="EB385" s="330">
        <f t="shared" si="144"/>
        <v>32768615.2925</v>
      </c>
      <c r="EC385" s="330">
        <f t="shared" si="144"/>
        <v>32768615.2925</v>
      </c>
      <c r="ED385" s="330">
        <f t="shared" si="144"/>
        <v>32768615.2925</v>
      </c>
      <c r="EE385" s="330">
        <f t="shared" si="144"/>
        <v>32768615.2925</v>
      </c>
      <c r="EF385" s="330">
        <f t="shared" si="144"/>
        <v>32768615.2925</v>
      </c>
      <c r="EG385" s="330">
        <f t="shared" si="144"/>
        <v>32768615.2925</v>
      </c>
      <c r="EH385" s="330">
        <f t="shared" si="144"/>
        <v>4617467.5633333325</v>
      </c>
      <c r="EI385" s="330">
        <f t="shared" si="144"/>
        <v>5248180.4533333331</v>
      </c>
      <c r="EJ385" s="330">
        <f t="shared" si="144"/>
        <v>18465645.143333334</v>
      </c>
      <c r="EK385" s="330">
        <f t="shared" si="144"/>
        <v>67460865.603333324</v>
      </c>
      <c r="EL385" s="330">
        <f t="shared" si="144"/>
        <v>10247541.783333333</v>
      </c>
      <c r="EM385" s="330">
        <f t="shared" si="144"/>
        <v>16046343.563333331</v>
      </c>
      <c r="EN385" s="330">
        <f t="shared" si="144"/>
        <v>23103608.363333337</v>
      </c>
      <c r="EO385" s="330">
        <f t="shared" si="144"/>
        <v>16877006.883333333</v>
      </c>
      <c r="EP385" s="330">
        <f t="shared" si="144"/>
        <v>17318908.093333334</v>
      </c>
      <c r="EQ385" s="330">
        <f t="shared" si="144"/>
        <v>9686739.4033333324</v>
      </c>
      <c r="ER385" s="330">
        <f t="shared" si="144"/>
        <v>11714826.133333333</v>
      </c>
      <c r="ES385" s="330">
        <f t="shared" si="144"/>
        <v>19628370.163333334</v>
      </c>
      <c r="FF385" s="341">
        <v>1718363.6600000001</v>
      </c>
      <c r="FG385" s="341">
        <v>3362692.9499999997</v>
      </c>
      <c r="FH385" s="341">
        <v>17620925.690000001</v>
      </c>
      <c r="FI385" s="341">
        <v>21217195.289999999</v>
      </c>
      <c r="FJ385" s="341">
        <v>181489557.88</v>
      </c>
      <c r="FK385" s="341">
        <v>16844785.800000001</v>
      </c>
      <c r="FL385" s="341">
        <v>61721044.270000003</v>
      </c>
      <c r="FM385" s="341">
        <v>13754741.09</v>
      </c>
      <c r="FN385" s="341">
        <v>17831317.309999999</v>
      </c>
      <c r="FO385" s="341">
        <v>6151156.2299999995</v>
      </c>
      <c r="FP385" s="341">
        <v>10176505.869999999</v>
      </c>
      <c r="FQ385" s="341">
        <v>21711713.960000001</v>
      </c>
      <c r="FR385" s="341">
        <f>+FR386+FR389</f>
        <v>1725839.0999999999</v>
      </c>
      <c r="FS385" s="341">
        <f t="shared" ref="FS385:GC385" si="145">+FS386+FS389</f>
        <v>3305317.26</v>
      </c>
      <c r="FT385" s="341">
        <f t="shared" si="145"/>
        <v>339468444.25999999</v>
      </c>
      <c r="FU385" s="341">
        <f t="shared" si="145"/>
        <v>17477408.559999999</v>
      </c>
      <c r="FV385" s="341">
        <f t="shared" si="145"/>
        <v>15441444.539999999</v>
      </c>
      <c r="FW385" s="341">
        <f t="shared" si="145"/>
        <v>12046825.949999999</v>
      </c>
      <c r="FX385" s="341">
        <f t="shared" si="145"/>
        <v>11726652.870000001</v>
      </c>
      <c r="FY385" s="341">
        <f t="shared" si="145"/>
        <v>8624889.1799999997</v>
      </c>
      <c r="FZ385" s="341">
        <f t="shared" si="145"/>
        <v>18011093.800000001</v>
      </c>
      <c r="GA385" s="341">
        <f t="shared" si="145"/>
        <v>9855652.5999999996</v>
      </c>
      <c r="GB385" s="341">
        <f t="shared" si="145"/>
        <v>89792355.439999998</v>
      </c>
      <c r="GC385" s="341">
        <f t="shared" si="145"/>
        <v>12114076.439999999</v>
      </c>
      <c r="GE385" s="447">
        <f t="shared" ref="GE385:GE394" si="146">SUM(FR385:GD385)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30"/>
        <v>461p</v>
      </c>
      <c r="E386" s="119" t="s">
        <v>356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47">+SUM(CL387:CL388)</f>
        <v>7208333.333333333</v>
      </c>
      <c r="CM386" s="121">
        <f t="shared" si="147"/>
        <v>7208333.333333333</v>
      </c>
      <c r="CN386" s="121">
        <f t="shared" si="147"/>
        <v>7208333.333333333</v>
      </c>
      <c r="CO386" s="121">
        <f t="shared" si="147"/>
        <v>7208333.333333333</v>
      </c>
      <c r="CP386" s="121">
        <f t="shared" si="147"/>
        <v>7208333.333333333</v>
      </c>
      <c r="CQ386" s="121">
        <f t="shared" si="147"/>
        <v>7208333.333333333</v>
      </c>
      <c r="CR386" s="121">
        <f t="shared" si="147"/>
        <v>7208333.333333333</v>
      </c>
      <c r="CS386" s="121">
        <f t="shared" si="147"/>
        <v>7208333.333333333</v>
      </c>
      <c r="CT386" s="121">
        <f t="shared" si="147"/>
        <v>7208333.333333333</v>
      </c>
      <c r="CU386" s="121">
        <f t="shared" si="147"/>
        <v>7208333.333333333</v>
      </c>
      <c r="CV386" s="121">
        <f t="shared" si="147"/>
        <v>7208333.333333333</v>
      </c>
      <c r="CW386" s="122">
        <f t="shared" si="147"/>
        <v>7208333.333333333</v>
      </c>
      <c r="CX386" s="271">
        <f t="shared" si="147"/>
        <v>11507395.460000001</v>
      </c>
      <c r="CY386" s="274">
        <f t="shared" ref="CY386:DI386" si="148">+SUM(CY387:CY388)</f>
        <v>11507395.460000001</v>
      </c>
      <c r="CZ386" s="274">
        <f t="shared" si="148"/>
        <v>11507395.460000001</v>
      </c>
      <c r="DA386" s="274">
        <f t="shared" si="148"/>
        <v>11507395.460000001</v>
      </c>
      <c r="DB386" s="274">
        <f t="shared" si="148"/>
        <v>11507395.460000001</v>
      </c>
      <c r="DC386" s="274">
        <f t="shared" si="148"/>
        <v>11507395.460000001</v>
      </c>
      <c r="DD386" s="274">
        <f t="shared" si="148"/>
        <v>11507395.460000001</v>
      </c>
      <c r="DE386" s="274">
        <f t="shared" si="148"/>
        <v>11507395.460000001</v>
      </c>
      <c r="DF386" s="274">
        <f t="shared" si="148"/>
        <v>11507395.460000001</v>
      </c>
      <c r="DG386" s="274">
        <f t="shared" si="148"/>
        <v>11507395.460000001</v>
      </c>
      <c r="DH386" s="274">
        <f t="shared" si="148"/>
        <v>11507395.460000001</v>
      </c>
      <c r="DI386" s="272">
        <f t="shared" si="148"/>
        <v>11507395.460000001</v>
      </c>
      <c r="DJ386" s="120">
        <f>+SUM(DJ387:DJ388)</f>
        <v>30373417.030833334</v>
      </c>
      <c r="DK386" s="121">
        <f t="shared" ref="DK386:ES386" si="149">+SUM(DK387:DK388)</f>
        <v>30373417.030833334</v>
      </c>
      <c r="DL386" s="121">
        <f t="shared" si="149"/>
        <v>30373417.030833334</v>
      </c>
      <c r="DM386" s="121">
        <f t="shared" si="149"/>
        <v>30373417.030833334</v>
      </c>
      <c r="DN386" s="121">
        <f t="shared" si="149"/>
        <v>30373417.030833334</v>
      </c>
      <c r="DO386" s="121">
        <f t="shared" si="149"/>
        <v>30373417.030833334</v>
      </c>
      <c r="DP386" s="121">
        <f t="shared" si="149"/>
        <v>30373417.030833334</v>
      </c>
      <c r="DQ386" s="121">
        <f t="shared" si="149"/>
        <v>30373417.030833334</v>
      </c>
      <c r="DR386" s="121">
        <f t="shared" si="149"/>
        <v>30373417.030833334</v>
      </c>
      <c r="DS386" s="121">
        <f t="shared" si="149"/>
        <v>30373417.030833334</v>
      </c>
      <c r="DT386" s="121">
        <f t="shared" si="149"/>
        <v>30373417.030833334</v>
      </c>
      <c r="DU386" s="121">
        <f t="shared" si="149"/>
        <v>30373417.030833334</v>
      </c>
      <c r="DV386" s="121">
        <f t="shared" si="149"/>
        <v>29487385.678333335</v>
      </c>
      <c r="DW386" s="121">
        <f t="shared" si="149"/>
        <v>29487385.678333335</v>
      </c>
      <c r="DX386" s="121">
        <f t="shared" si="149"/>
        <v>29487385.678333335</v>
      </c>
      <c r="DY386" s="121">
        <f t="shared" si="149"/>
        <v>29487385.678333335</v>
      </c>
      <c r="DZ386" s="121">
        <f t="shared" si="149"/>
        <v>29487385.678333335</v>
      </c>
      <c r="EA386" s="121">
        <f t="shared" si="149"/>
        <v>29487385.678333335</v>
      </c>
      <c r="EB386" s="121">
        <f t="shared" si="149"/>
        <v>29487385.678333335</v>
      </c>
      <c r="EC386" s="121">
        <f t="shared" si="149"/>
        <v>29487385.678333335</v>
      </c>
      <c r="ED386" s="121">
        <f t="shared" si="149"/>
        <v>29487385.678333335</v>
      </c>
      <c r="EE386" s="121">
        <f>+SUM(EE387:EE388)</f>
        <v>29487385.678333335</v>
      </c>
      <c r="EF386" s="121">
        <f t="shared" si="149"/>
        <v>29487385.678333335</v>
      </c>
      <c r="EG386" s="121">
        <f t="shared" si="149"/>
        <v>29487385.678333335</v>
      </c>
      <c r="EH386" s="121">
        <f t="shared" si="149"/>
        <v>1807759.33</v>
      </c>
      <c r="EI386" s="121">
        <f t="shared" si="149"/>
        <v>2438472.2200000002</v>
      </c>
      <c r="EJ386" s="121">
        <f t="shared" si="149"/>
        <v>15655936.91</v>
      </c>
      <c r="EK386" s="121">
        <f t="shared" si="149"/>
        <v>64651157.369999997</v>
      </c>
      <c r="EL386" s="121">
        <f t="shared" si="149"/>
        <v>7437833.5500000007</v>
      </c>
      <c r="EM386" s="121">
        <f t="shared" si="149"/>
        <v>13236635.329999998</v>
      </c>
      <c r="EN386" s="121">
        <f t="shared" si="149"/>
        <v>20293900.130000003</v>
      </c>
      <c r="EO386" s="121">
        <f t="shared" si="149"/>
        <v>14067298.649999999</v>
      </c>
      <c r="EP386" s="121">
        <f t="shared" si="149"/>
        <v>14509199.859999999</v>
      </c>
      <c r="EQ386" s="121">
        <f t="shared" si="149"/>
        <v>6877031.1699999999</v>
      </c>
      <c r="ER386" s="121">
        <f t="shared" si="149"/>
        <v>8905117.9000000004</v>
      </c>
      <c r="ES386" s="121">
        <f t="shared" si="149"/>
        <v>16818661.93</v>
      </c>
      <c r="FF386" s="341">
        <v>1718363.6600000001</v>
      </c>
      <c r="FG386" s="341">
        <v>3362692.9499999997</v>
      </c>
      <c r="FH386" s="341">
        <v>17620925.690000001</v>
      </c>
      <c r="FI386" s="341">
        <v>21217195.289999999</v>
      </c>
      <c r="FJ386" s="341">
        <v>181489557.88</v>
      </c>
      <c r="FK386" s="341">
        <v>16844785.800000001</v>
      </c>
      <c r="FL386" s="341">
        <v>61721044.270000003</v>
      </c>
      <c r="FM386" s="341">
        <v>13754741.09</v>
      </c>
      <c r="FN386" s="341">
        <v>17831317.309999999</v>
      </c>
      <c r="FO386" s="341">
        <v>6151156.2299999995</v>
      </c>
      <c r="FP386" s="341">
        <v>10176505.869999999</v>
      </c>
      <c r="FQ386" s="341">
        <v>21711713.960000001</v>
      </c>
      <c r="FR386" s="341">
        <f>SUM(FR387:FR388)</f>
        <v>1725839.0999999999</v>
      </c>
      <c r="FS386" s="341">
        <f t="shared" ref="FS386:GC386" si="150">SUM(FS387:FS388)</f>
        <v>3305317.26</v>
      </c>
      <c r="FT386" s="341">
        <f t="shared" si="150"/>
        <v>339468444.25999999</v>
      </c>
      <c r="FU386" s="341">
        <f t="shared" si="150"/>
        <v>17477408.559999999</v>
      </c>
      <c r="FV386" s="341">
        <f t="shared" si="150"/>
        <v>15441444.539999999</v>
      </c>
      <c r="FW386" s="341">
        <f t="shared" si="150"/>
        <v>12046825.949999999</v>
      </c>
      <c r="FX386" s="341">
        <f t="shared" si="150"/>
        <v>11726652.870000001</v>
      </c>
      <c r="FY386" s="341">
        <f t="shared" si="150"/>
        <v>8624889.1799999997</v>
      </c>
      <c r="FZ386" s="341">
        <f t="shared" si="150"/>
        <v>18011093.800000001</v>
      </c>
      <c r="GA386" s="341">
        <f t="shared" si="150"/>
        <v>9855652.5999999996</v>
      </c>
      <c r="GB386" s="341">
        <f t="shared" si="150"/>
        <v>89792355.439999998</v>
      </c>
      <c r="GC386" s="341">
        <f t="shared" si="150"/>
        <v>12114076.439999999</v>
      </c>
      <c r="GE386" s="447">
        <f t="shared" si="146"/>
        <v>539590000.00000012</v>
      </c>
    </row>
    <row r="387" spans="1:187" ht="30">
      <c r="D387" s="72" t="str">
        <f t="shared" si="130"/>
        <v>4611p</v>
      </c>
      <c r="E387" s="76" t="s">
        <v>357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44">
        <v>1983333.3333333333</v>
      </c>
      <c r="CS387" s="344">
        <v>1983333.3333333333</v>
      </c>
      <c r="CT387" s="344">
        <v>1983333.3333333333</v>
      </c>
      <c r="CU387" s="344">
        <v>1983333.3333333333</v>
      </c>
      <c r="CV387" s="344">
        <v>1983333.3333333333</v>
      </c>
      <c r="CW387" s="345">
        <v>1983333.3333333333</v>
      </c>
      <c r="CX387" s="346">
        <v>2500695.4391666665</v>
      </c>
      <c r="CY387" s="347">
        <v>2500695.4391666665</v>
      </c>
      <c r="CZ387" s="347">
        <v>2500695.4391666665</v>
      </c>
      <c r="DA387" s="347">
        <v>2500695.4391666665</v>
      </c>
      <c r="DB387" s="347">
        <v>2500695.4391666665</v>
      </c>
      <c r="DC387" s="347">
        <v>2500695.4391666665</v>
      </c>
      <c r="DD387" s="347">
        <v>2500695.4391666665</v>
      </c>
      <c r="DE387" s="347">
        <v>2500695.4391666665</v>
      </c>
      <c r="DF387" s="347">
        <v>2500695.4391666665</v>
      </c>
      <c r="DG387" s="347">
        <v>2500695.4391666665</v>
      </c>
      <c r="DH387" s="347">
        <v>2500695.4391666665</v>
      </c>
      <c r="DI387" s="348">
        <v>2500695.4391666665</v>
      </c>
      <c r="DJ387" s="349">
        <v>3892510.16</v>
      </c>
      <c r="DK387" s="344">
        <v>3892510.16</v>
      </c>
      <c r="DL387" s="344">
        <v>3892510.16</v>
      </c>
      <c r="DM387" s="344">
        <v>3892510.16</v>
      </c>
      <c r="DN387" s="344">
        <v>3892510.16</v>
      </c>
      <c r="DO387" s="344">
        <v>3892510.16</v>
      </c>
      <c r="DP387" s="344">
        <v>3892510.16</v>
      </c>
      <c r="DQ387" s="344">
        <v>3892510.16</v>
      </c>
      <c r="DR387" s="344">
        <v>3892510.16</v>
      </c>
      <c r="DS387" s="344">
        <v>3892510.16</v>
      </c>
      <c r="DT387" s="344">
        <v>3892510.16</v>
      </c>
      <c r="DU387" s="345">
        <v>3892510.16</v>
      </c>
      <c r="DV387" s="350">
        <v>3722931.8866666667</v>
      </c>
      <c r="DW387" s="350">
        <v>3722931.8866666667</v>
      </c>
      <c r="DX387" s="350">
        <v>3722931.8866666667</v>
      </c>
      <c r="DY387" s="350">
        <v>3722931.8866666667</v>
      </c>
      <c r="DZ387" s="350">
        <v>3722931.8866666667</v>
      </c>
      <c r="EA387" s="350">
        <v>3722931.8866666667</v>
      </c>
      <c r="EB387" s="350">
        <v>3722931.8866666667</v>
      </c>
      <c r="EC387" s="350">
        <v>3722931.8866666667</v>
      </c>
      <c r="ED387" s="350">
        <v>3722931.8866666667</v>
      </c>
      <c r="EE387" s="350">
        <v>3722931.8866666667</v>
      </c>
      <c r="EF387" s="350">
        <v>3722931.8866666667</v>
      </c>
      <c r="EG387" s="350">
        <v>3722931.8866666667</v>
      </c>
      <c r="EH387" s="350">
        <v>174340.51</v>
      </c>
      <c r="EI387" s="350">
        <v>177326.85</v>
      </c>
      <c r="EJ387" s="350">
        <v>7687779.1100000003</v>
      </c>
      <c r="EK387" s="350">
        <v>191127.48</v>
      </c>
      <c r="EL387" s="350">
        <v>949797.77</v>
      </c>
      <c r="EM387" s="350">
        <v>2019268.13</v>
      </c>
      <c r="EN387" s="350">
        <v>10660481.32</v>
      </c>
      <c r="EO387" s="350">
        <v>11526152.189999999</v>
      </c>
      <c r="EP387" s="350">
        <v>10016017.119999999</v>
      </c>
      <c r="EQ387" s="350">
        <v>1834828.67</v>
      </c>
      <c r="ER387" s="350">
        <v>2345417.37</v>
      </c>
      <c r="ES387" s="350">
        <v>4329305.63</v>
      </c>
      <c r="ET387" s="360">
        <v>116701.86</v>
      </c>
      <c r="EU387" s="361">
        <v>867332.36</v>
      </c>
      <c r="EV387" s="361">
        <v>7801367.0199999996</v>
      </c>
      <c r="EW387" s="361">
        <v>4481623.79</v>
      </c>
      <c r="EX387" s="361">
        <v>2831467.37</v>
      </c>
      <c r="EY387" s="361">
        <v>7170000.0800000001</v>
      </c>
      <c r="EZ387" s="361">
        <v>82322.3</v>
      </c>
      <c r="FA387" s="361">
        <v>10832753.109999999</v>
      </c>
      <c r="FB387" s="361">
        <v>1958366.01</v>
      </c>
      <c r="FC387" s="361">
        <v>1510132.11</v>
      </c>
      <c r="FD387" s="361">
        <v>834059.15</v>
      </c>
      <c r="FE387" s="361">
        <v>12202154.65</v>
      </c>
      <c r="FF387" s="366">
        <v>84944.84</v>
      </c>
      <c r="FG387" s="366">
        <v>835385.84</v>
      </c>
      <c r="FH387" s="366">
        <v>1812259.88</v>
      </c>
      <c r="FI387" s="366">
        <v>4541832.53</v>
      </c>
      <c r="FJ387" s="366">
        <v>2836722.65</v>
      </c>
      <c r="FK387" s="366">
        <v>7054086.1200000001</v>
      </c>
      <c r="FL387" s="366">
        <v>87625.45</v>
      </c>
      <c r="FM387" s="366">
        <v>10838080.380000001</v>
      </c>
      <c r="FN387" s="366">
        <v>1831359.63</v>
      </c>
      <c r="FO387" s="366">
        <v>1571862.21</v>
      </c>
      <c r="FP387" s="366">
        <v>839459.36</v>
      </c>
      <c r="FQ387" s="366">
        <v>11766381.15</v>
      </c>
      <c r="FR387" s="263">
        <v>91120.67</v>
      </c>
      <c r="FS387" s="263">
        <v>840866.05</v>
      </c>
      <c r="FT387" s="263">
        <v>1854795.8</v>
      </c>
      <c r="FU387" s="263">
        <v>1603894.94</v>
      </c>
      <c r="FV387" s="263">
        <v>5842278.7800000003</v>
      </c>
      <c r="FW387" s="263">
        <v>2108294.2799999998</v>
      </c>
      <c r="FX387" s="263">
        <v>10093234.060000001</v>
      </c>
      <c r="FY387" s="263">
        <v>5750000</v>
      </c>
      <c r="FZ387" s="263">
        <v>1782460.98</v>
      </c>
      <c r="GA387" s="263">
        <v>6541765.7599999998</v>
      </c>
      <c r="GB387" s="263">
        <v>81160000</v>
      </c>
      <c r="GC387" s="263">
        <v>2041288.68</v>
      </c>
      <c r="GE387" s="448">
        <f t="shared" si="146"/>
        <v>119710000</v>
      </c>
    </row>
    <row r="388" spans="1:187" ht="30">
      <c r="D388" s="72" t="str">
        <f t="shared" si="130"/>
        <v>4612p</v>
      </c>
      <c r="E388" s="76" t="s">
        <v>359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70">
        <v>9006700.020833334</v>
      </c>
      <c r="CY388" s="273">
        <v>9006700.020833334</v>
      </c>
      <c r="CZ388" s="273">
        <v>9006700.020833334</v>
      </c>
      <c r="DA388" s="273">
        <v>9006700.020833334</v>
      </c>
      <c r="DB388" s="273">
        <v>9006700.020833334</v>
      </c>
      <c r="DC388" s="273">
        <v>9006700.020833334</v>
      </c>
      <c r="DD388" s="273">
        <v>9006700.020833334</v>
      </c>
      <c r="DE388" s="273">
        <v>9006700.020833334</v>
      </c>
      <c r="DF388" s="273">
        <v>9006700.020833334</v>
      </c>
      <c r="DG388" s="273">
        <v>9006700.020833334</v>
      </c>
      <c r="DH388" s="273">
        <v>9006700.020833334</v>
      </c>
      <c r="DI388" s="269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84">
        <v>25764453.791666668</v>
      </c>
      <c r="DW388" s="284">
        <v>25764453.791666668</v>
      </c>
      <c r="DX388" s="284">
        <v>25764453.791666668</v>
      </c>
      <c r="DY388" s="284">
        <v>25764453.791666668</v>
      </c>
      <c r="DZ388" s="284">
        <v>25764453.791666668</v>
      </c>
      <c r="EA388" s="284">
        <v>25764453.791666668</v>
      </c>
      <c r="EB388" s="284">
        <v>25764453.791666668</v>
      </c>
      <c r="EC388" s="284">
        <v>25764453.791666668</v>
      </c>
      <c r="ED388" s="284">
        <v>25764453.791666668</v>
      </c>
      <c r="EE388" s="284">
        <v>25764453.791666668</v>
      </c>
      <c r="EF388" s="284">
        <v>25764453.791666668</v>
      </c>
      <c r="EG388" s="284">
        <v>25764453.791666668</v>
      </c>
      <c r="EH388" s="284">
        <v>1633418.82</v>
      </c>
      <c r="EI388" s="284">
        <v>2261145.37</v>
      </c>
      <c r="EJ388" s="284">
        <v>7968157.7999999998</v>
      </c>
      <c r="EK388" s="284">
        <v>64460029.890000001</v>
      </c>
      <c r="EL388" s="284">
        <v>6488035.7800000003</v>
      </c>
      <c r="EM388" s="284">
        <v>11217367.199999999</v>
      </c>
      <c r="EN388" s="284">
        <v>9633418.8100000005</v>
      </c>
      <c r="EO388" s="284">
        <v>2541146.46</v>
      </c>
      <c r="EP388" s="284">
        <v>4493182.74</v>
      </c>
      <c r="EQ388" s="284">
        <v>5042202.5</v>
      </c>
      <c r="ER388" s="284">
        <v>6559700.5300000003</v>
      </c>
      <c r="ES388" s="284">
        <v>12489356.300000001</v>
      </c>
      <c r="ET388" s="360">
        <v>2071825.5645770216</v>
      </c>
      <c r="EU388" s="361">
        <v>2862393.2253735214</v>
      </c>
      <c r="EV388" s="361">
        <v>12467636.918240691</v>
      </c>
      <c r="EW388" s="361">
        <v>17326274.372907523</v>
      </c>
      <c r="EX388" s="361">
        <v>15150457.606090657</v>
      </c>
      <c r="EY388" s="361">
        <v>8947929.7645770218</v>
      </c>
      <c r="EZ388" s="361">
        <v>2071825.5545770216</v>
      </c>
      <c r="FA388" s="361">
        <v>2989936.9753735219</v>
      </c>
      <c r="FB388" s="361">
        <v>16625761.232895471</v>
      </c>
      <c r="FC388" s="361">
        <v>4165314.0029075216</v>
      </c>
      <c r="FD388" s="361">
        <v>6972714.957903021</v>
      </c>
      <c r="FE388" s="361">
        <v>369847929.82457697</v>
      </c>
      <c r="FF388" s="366">
        <v>1633418.82</v>
      </c>
      <c r="FG388" s="366">
        <v>2527307.11</v>
      </c>
      <c r="FH388" s="366">
        <v>15808665.810000001</v>
      </c>
      <c r="FI388" s="366">
        <v>16675362.76</v>
      </c>
      <c r="FJ388" s="366">
        <v>178652835.22999999</v>
      </c>
      <c r="FK388" s="366">
        <v>9790699.6799999997</v>
      </c>
      <c r="FL388" s="366">
        <v>61633418.82</v>
      </c>
      <c r="FM388" s="366">
        <v>2916660.71</v>
      </c>
      <c r="FN388" s="366">
        <v>15999957.68</v>
      </c>
      <c r="FO388" s="366">
        <v>4579294.0199999996</v>
      </c>
      <c r="FP388" s="366">
        <v>9337046.5099999998</v>
      </c>
      <c r="FQ388" s="366">
        <v>9945332.8100000005</v>
      </c>
      <c r="FR388" s="263">
        <v>1634718.43</v>
      </c>
      <c r="FS388" s="263">
        <v>2464451.21</v>
      </c>
      <c r="FT388" s="263">
        <v>337613648.45999998</v>
      </c>
      <c r="FU388" s="263">
        <v>15873513.619999999</v>
      </c>
      <c r="FV388" s="263">
        <v>9599165.7599999998</v>
      </c>
      <c r="FW388" s="263">
        <v>9938531.6699999999</v>
      </c>
      <c r="FX388" s="263">
        <v>1633418.81</v>
      </c>
      <c r="FY388" s="263">
        <v>2874889.18</v>
      </c>
      <c r="FZ388" s="263">
        <v>16228632.82</v>
      </c>
      <c r="GA388" s="263">
        <v>3313886.84</v>
      </c>
      <c r="GB388" s="263">
        <v>8632355.4399999995</v>
      </c>
      <c r="GC388" s="263">
        <v>10072787.76</v>
      </c>
      <c r="GE388" s="448">
        <f t="shared" si="146"/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30"/>
        <v>462p</v>
      </c>
      <c r="E389" s="119" t="s">
        <v>361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51">+SUM(CL390:CL391)</f>
        <v>0</v>
      </c>
      <c r="CM389" s="121">
        <f t="shared" si="151"/>
        <v>0</v>
      </c>
      <c r="CN389" s="121">
        <f t="shared" si="151"/>
        <v>0</v>
      </c>
      <c r="CO389" s="121">
        <f t="shared" si="151"/>
        <v>0</v>
      </c>
      <c r="CP389" s="121">
        <f t="shared" si="151"/>
        <v>0</v>
      </c>
      <c r="CQ389" s="121">
        <f t="shared" si="151"/>
        <v>0</v>
      </c>
      <c r="CR389" s="121">
        <f t="shared" si="151"/>
        <v>0</v>
      </c>
      <c r="CS389" s="121">
        <f t="shared" si="151"/>
        <v>0</v>
      </c>
      <c r="CT389" s="121">
        <f t="shared" si="151"/>
        <v>0</v>
      </c>
      <c r="CU389" s="121">
        <f t="shared" si="151"/>
        <v>0</v>
      </c>
      <c r="CV389" s="121">
        <f t="shared" si="151"/>
        <v>0</v>
      </c>
      <c r="CW389" s="122">
        <f t="shared" si="151"/>
        <v>0</v>
      </c>
      <c r="CX389" s="271">
        <f t="shared" si="151"/>
        <v>0</v>
      </c>
      <c r="CY389" s="274">
        <f t="shared" ref="CY389:DI389" si="152">+SUM(CY390:CY391)</f>
        <v>0</v>
      </c>
      <c r="CZ389" s="274">
        <f t="shared" si="152"/>
        <v>0</v>
      </c>
      <c r="DA389" s="274">
        <f t="shared" si="152"/>
        <v>0</v>
      </c>
      <c r="DB389" s="274">
        <f t="shared" si="152"/>
        <v>0</v>
      </c>
      <c r="DC389" s="274">
        <f t="shared" si="152"/>
        <v>0</v>
      </c>
      <c r="DD389" s="274">
        <f t="shared" si="152"/>
        <v>0</v>
      </c>
      <c r="DE389" s="274">
        <f t="shared" si="152"/>
        <v>0</v>
      </c>
      <c r="DF389" s="274">
        <f t="shared" si="152"/>
        <v>0</v>
      </c>
      <c r="DG389" s="274">
        <f t="shared" si="152"/>
        <v>0</v>
      </c>
      <c r="DH389" s="274">
        <f t="shared" si="152"/>
        <v>0</v>
      </c>
      <c r="DI389" s="272">
        <f t="shared" si="152"/>
        <v>0</v>
      </c>
      <c r="DJ389" s="120">
        <f>+SUM(DJ390:DJ391)</f>
        <v>0</v>
      </c>
      <c r="DK389" s="121">
        <f t="shared" ref="DK389:DU389" si="153">+SUM(DK390:DK391)</f>
        <v>0</v>
      </c>
      <c r="DL389" s="121">
        <f t="shared" si="153"/>
        <v>0</v>
      </c>
      <c r="DM389" s="121">
        <f t="shared" si="153"/>
        <v>0</v>
      </c>
      <c r="DN389" s="121">
        <f t="shared" si="153"/>
        <v>0</v>
      </c>
      <c r="DO389" s="121">
        <f t="shared" si="153"/>
        <v>0</v>
      </c>
      <c r="DP389" s="121">
        <f t="shared" si="153"/>
        <v>0</v>
      </c>
      <c r="DQ389" s="121">
        <f t="shared" si="153"/>
        <v>0</v>
      </c>
      <c r="DR389" s="121">
        <f t="shared" si="153"/>
        <v>0</v>
      </c>
      <c r="DS389" s="121">
        <f t="shared" si="153"/>
        <v>0</v>
      </c>
      <c r="DT389" s="121">
        <f t="shared" si="153"/>
        <v>0</v>
      </c>
      <c r="DU389" s="122">
        <f t="shared" si="153"/>
        <v>0</v>
      </c>
      <c r="DV389" s="285">
        <v>0</v>
      </c>
      <c r="DW389" s="285">
        <v>0</v>
      </c>
      <c r="DX389" s="285">
        <v>0</v>
      </c>
      <c r="DY389" s="285">
        <v>0</v>
      </c>
      <c r="DZ389" s="285">
        <v>0</v>
      </c>
      <c r="EA389" s="285">
        <v>0</v>
      </c>
      <c r="EB389" s="285">
        <v>0</v>
      </c>
      <c r="EC389" s="285">
        <v>0</v>
      </c>
      <c r="ED389" s="285">
        <v>0</v>
      </c>
      <c r="EE389" s="285">
        <v>0</v>
      </c>
      <c r="EF389" s="285">
        <v>0</v>
      </c>
      <c r="EG389" s="285">
        <v>0</v>
      </c>
      <c r="EH389" s="285">
        <v>0</v>
      </c>
      <c r="EI389" s="285">
        <v>0</v>
      </c>
      <c r="EJ389" s="285">
        <v>0</v>
      </c>
      <c r="EK389" s="285">
        <v>0</v>
      </c>
      <c r="EL389" s="285">
        <v>0</v>
      </c>
      <c r="EM389" s="285">
        <v>0</v>
      </c>
      <c r="EN389" s="285">
        <v>0</v>
      </c>
      <c r="EO389" s="285">
        <v>0</v>
      </c>
      <c r="EP389" s="285">
        <v>0</v>
      </c>
      <c r="EQ389" s="285">
        <v>0</v>
      </c>
      <c r="ER389" s="285">
        <v>0</v>
      </c>
      <c r="ES389" s="285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41">
        <f>SUM(FR390:FR391)</f>
        <v>0</v>
      </c>
      <c r="FS389" s="341">
        <f t="shared" ref="FS389:GC389" si="154">SUM(FS390:FS391)</f>
        <v>0</v>
      </c>
      <c r="FT389" s="341">
        <f t="shared" si="154"/>
        <v>0</v>
      </c>
      <c r="FU389" s="341">
        <f t="shared" si="154"/>
        <v>0</v>
      </c>
      <c r="FV389" s="341">
        <f t="shared" si="154"/>
        <v>0</v>
      </c>
      <c r="FW389" s="341">
        <f t="shared" si="154"/>
        <v>0</v>
      </c>
      <c r="FX389" s="341">
        <f t="shared" si="154"/>
        <v>0</v>
      </c>
      <c r="FY389" s="341">
        <f t="shared" si="154"/>
        <v>0</v>
      </c>
      <c r="FZ389" s="341">
        <f t="shared" si="154"/>
        <v>0</v>
      </c>
      <c r="GA389" s="341">
        <f t="shared" si="154"/>
        <v>0</v>
      </c>
      <c r="GB389" s="341">
        <f t="shared" si="154"/>
        <v>0</v>
      </c>
      <c r="GC389" s="341">
        <f t="shared" si="154"/>
        <v>0</v>
      </c>
      <c r="GE389" s="447">
        <f t="shared" si="146"/>
        <v>0</v>
      </c>
    </row>
    <row r="390" spans="1:187">
      <c r="D390" s="72" t="str">
        <f t="shared" si="130"/>
        <v>4621p</v>
      </c>
      <c r="E390" s="76" t="s">
        <v>363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70">
        <v>0</v>
      </c>
      <c r="CY390" s="273">
        <v>0</v>
      </c>
      <c r="CZ390" s="273">
        <v>0</v>
      </c>
      <c r="DA390" s="273">
        <v>0</v>
      </c>
      <c r="DB390" s="273">
        <v>0</v>
      </c>
      <c r="DC390" s="273">
        <v>0</v>
      </c>
      <c r="DD390" s="273">
        <v>0</v>
      </c>
      <c r="DE390" s="273">
        <v>0</v>
      </c>
      <c r="DF390" s="273">
        <v>0</v>
      </c>
      <c r="DG390" s="273">
        <v>0</v>
      </c>
      <c r="DH390" s="273">
        <v>0</v>
      </c>
      <c r="DI390" s="269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84"/>
      <c r="DW390" s="284"/>
      <c r="DX390" s="284"/>
      <c r="DY390" s="284"/>
      <c r="DZ390" s="284"/>
      <c r="EA390" s="284"/>
      <c r="EB390" s="284"/>
      <c r="EC390" s="284"/>
      <c r="ED390" s="284"/>
      <c r="EE390" s="284"/>
      <c r="EF390" s="284"/>
      <c r="EG390" s="284"/>
      <c r="EH390" s="284"/>
      <c r="EI390" s="282"/>
      <c r="EJ390" s="282"/>
      <c r="EK390" s="282"/>
      <c r="EL390" s="282"/>
      <c r="EM390" s="282"/>
      <c r="EN390" s="282"/>
      <c r="EO390" s="282"/>
      <c r="EP390" s="282"/>
      <c r="EQ390" s="282"/>
      <c r="ER390" s="282"/>
      <c r="ES390" s="282"/>
      <c r="FR390" s="263">
        <v>0</v>
      </c>
      <c r="FS390" s="263">
        <v>0</v>
      </c>
      <c r="FT390" s="263">
        <v>0</v>
      </c>
      <c r="FU390" s="263">
        <v>0</v>
      </c>
      <c r="FV390" s="263">
        <v>0</v>
      </c>
      <c r="FW390" s="263">
        <v>0</v>
      </c>
      <c r="FX390" s="263">
        <v>0</v>
      </c>
      <c r="FY390" s="263">
        <v>0</v>
      </c>
      <c r="FZ390" s="263">
        <v>0</v>
      </c>
      <c r="GA390" s="263">
        <v>0</v>
      </c>
      <c r="GB390" s="263">
        <v>0</v>
      </c>
      <c r="GC390" s="263">
        <v>0</v>
      </c>
      <c r="GE390" s="448">
        <f t="shared" si="146"/>
        <v>0</v>
      </c>
    </row>
    <row r="391" spans="1:187">
      <c r="D391" s="72" t="str">
        <f t="shared" si="130"/>
        <v>4622p</v>
      </c>
      <c r="E391" s="76" t="s">
        <v>365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70">
        <v>0</v>
      </c>
      <c r="CY391" s="273">
        <v>0</v>
      </c>
      <c r="CZ391" s="273">
        <v>0</v>
      </c>
      <c r="DA391" s="273">
        <v>0</v>
      </c>
      <c r="DB391" s="273">
        <v>0</v>
      </c>
      <c r="DC391" s="273">
        <v>0</v>
      </c>
      <c r="DD391" s="273">
        <v>0</v>
      </c>
      <c r="DE391" s="273">
        <v>0</v>
      </c>
      <c r="DF391" s="273">
        <v>0</v>
      </c>
      <c r="DG391" s="273">
        <v>0</v>
      </c>
      <c r="DH391" s="273">
        <v>0</v>
      </c>
      <c r="DI391" s="269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84"/>
      <c r="DW391" s="284"/>
      <c r="DX391" s="284"/>
      <c r="DY391" s="284"/>
      <c r="DZ391" s="284"/>
      <c r="EA391" s="284"/>
      <c r="EB391" s="284"/>
      <c r="EC391" s="284"/>
      <c r="ED391" s="284"/>
      <c r="EE391" s="284"/>
      <c r="EF391" s="284"/>
      <c r="EG391" s="284"/>
      <c r="EH391" s="284"/>
      <c r="EI391" s="282"/>
      <c r="EJ391" s="282"/>
      <c r="EK391" s="282"/>
      <c r="EL391" s="282"/>
      <c r="EM391" s="282"/>
      <c r="EN391" s="282"/>
      <c r="EO391" s="282"/>
      <c r="EP391" s="282"/>
      <c r="EQ391" s="282"/>
      <c r="ER391" s="282"/>
      <c r="ES391" s="282"/>
      <c r="FR391" s="263">
        <v>0</v>
      </c>
      <c r="FS391" s="263">
        <v>0</v>
      </c>
      <c r="FT391" s="263">
        <v>0</v>
      </c>
      <c r="FU391" s="263">
        <v>0</v>
      </c>
      <c r="FV391" s="263">
        <v>0</v>
      </c>
      <c r="FW391" s="263">
        <v>0</v>
      </c>
      <c r="FX391" s="263">
        <v>0</v>
      </c>
      <c r="FY391" s="263">
        <v>0</v>
      </c>
      <c r="FZ391" s="263">
        <v>0</v>
      </c>
      <c r="GA391" s="263">
        <v>0</v>
      </c>
      <c r="GB391" s="263">
        <v>0</v>
      </c>
      <c r="GC391" s="263">
        <v>0</v>
      </c>
      <c r="GE391" s="448">
        <f t="shared" si="146"/>
        <v>0</v>
      </c>
    </row>
    <row r="392" spans="1:187" s="9" customFormat="1" ht="30">
      <c r="A392" s="118"/>
      <c r="B392" s="118"/>
      <c r="C392" s="118">
        <v>463</v>
      </c>
      <c r="D392" s="118" t="str">
        <f t="shared" si="130"/>
        <v>4630p</v>
      </c>
      <c r="E392" s="119" t="s">
        <v>367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41">
        <v>2681427.6666666665</v>
      </c>
      <c r="CS392" s="341">
        <v>2681427.6666666665</v>
      </c>
      <c r="CT392" s="341">
        <v>2681427.6666666665</v>
      </c>
      <c r="CU392" s="341">
        <v>2681427.6666666665</v>
      </c>
      <c r="CV392" s="341">
        <v>2681427.6666666665</v>
      </c>
      <c r="CW392" s="341">
        <v>2681427.6666666665</v>
      </c>
      <c r="CX392" s="341">
        <v>2778179.9974999996</v>
      </c>
      <c r="CY392" s="341">
        <v>2778179.9974999996</v>
      </c>
      <c r="CZ392" s="341">
        <v>2778179.9974999996</v>
      </c>
      <c r="DA392" s="341">
        <v>2778179.9974999996</v>
      </c>
      <c r="DB392" s="341">
        <v>2778179.9974999996</v>
      </c>
      <c r="DC392" s="341">
        <v>2778179.9974999996</v>
      </c>
      <c r="DD392" s="341">
        <v>2778179.9974999996</v>
      </c>
      <c r="DE392" s="341">
        <v>2778179.9974999996</v>
      </c>
      <c r="DF392" s="341">
        <v>2778179.9974999996</v>
      </c>
      <c r="DG392" s="341">
        <v>2778179.9974999996</v>
      </c>
      <c r="DH392" s="341">
        <v>2778179.9974999996</v>
      </c>
      <c r="DI392" s="341">
        <v>2778179.9974999996</v>
      </c>
      <c r="DJ392" s="341">
        <v>2817590</v>
      </c>
      <c r="DK392" s="341">
        <v>2817590</v>
      </c>
      <c r="DL392" s="341">
        <v>2817590</v>
      </c>
      <c r="DM392" s="341">
        <v>2817590</v>
      </c>
      <c r="DN392" s="341">
        <v>2817590</v>
      </c>
      <c r="DO392" s="341">
        <v>2817590</v>
      </c>
      <c r="DP392" s="341">
        <v>2817590</v>
      </c>
      <c r="DQ392" s="341">
        <v>2817590</v>
      </c>
      <c r="DR392" s="341">
        <v>2817590</v>
      </c>
      <c r="DS392" s="341">
        <v>2817590</v>
      </c>
      <c r="DT392" s="341">
        <v>2817590</v>
      </c>
      <c r="DU392" s="341">
        <v>2817590</v>
      </c>
      <c r="DV392" s="341">
        <v>3281229.6141666663</v>
      </c>
      <c r="DW392" s="341">
        <v>3281229.6141666663</v>
      </c>
      <c r="DX392" s="341">
        <v>3281229.6141666663</v>
      </c>
      <c r="DY392" s="341">
        <v>3281229.6141666663</v>
      </c>
      <c r="DZ392" s="341">
        <v>3281229.6141666663</v>
      </c>
      <c r="EA392" s="341">
        <v>3281229.6141666663</v>
      </c>
      <c r="EB392" s="341">
        <v>3281229.6141666663</v>
      </c>
      <c r="EC392" s="341">
        <v>3281229.6141666663</v>
      </c>
      <c r="ED392" s="341">
        <v>3281229.6141666663</v>
      </c>
      <c r="EE392" s="341">
        <v>3281229.6141666663</v>
      </c>
      <c r="EF392" s="341">
        <v>3281229.6141666663</v>
      </c>
      <c r="EG392" s="341">
        <v>3281229.6141666663</v>
      </c>
      <c r="EH392" s="341">
        <v>2809708.2333333329</v>
      </c>
      <c r="EI392" s="341">
        <v>2809708.2333333329</v>
      </c>
      <c r="EJ392" s="341">
        <v>2809708.2333333329</v>
      </c>
      <c r="EK392" s="341">
        <v>2809708.2333333329</v>
      </c>
      <c r="EL392" s="341">
        <v>2809708.2333333329</v>
      </c>
      <c r="EM392" s="341">
        <v>2809708.2333333329</v>
      </c>
      <c r="EN392" s="341">
        <v>2809708.2333333329</v>
      </c>
      <c r="EO392" s="341">
        <v>2809708.2333333329</v>
      </c>
      <c r="EP392" s="341">
        <v>2809708.2333333329</v>
      </c>
      <c r="EQ392" s="341">
        <v>2809708.2333333329</v>
      </c>
      <c r="ER392" s="341">
        <v>2809708.2333333329</v>
      </c>
      <c r="ES392" s="341">
        <v>2809708.2333333329</v>
      </c>
      <c r="ET392" s="341">
        <v>1807457.9166666667</v>
      </c>
      <c r="EU392" s="341">
        <v>1882457.9166666667</v>
      </c>
      <c r="EV392" s="341">
        <v>1937457.9166666667</v>
      </c>
      <c r="EW392" s="341">
        <v>1912457.9166666667</v>
      </c>
      <c r="EX392" s="341">
        <v>1967457.9166666667</v>
      </c>
      <c r="EY392" s="341">
        <v>1907457.9166666667</v>
      </c>
      <c r="EZ392" s="341">
        <v>3852457.9166666665</v>
      </c>
      <c r="FA392" s="341">
        <v>3337457.9166666665</v>
      </c>
      <c r="FB392" s="341">
        <v>2702457.9166666698</v>
      </c>
      <c r="FC392" s="341">
        <v>2797457.9166666698</v>
      </c>
      <c r="FD392" s="341">
        <v>2792457.9166666698</v>
      </c>
      <c r="FE392" s="341">
        <v>3347457.9166666698</v>
      </c>
      <c r="FF392" s="341">
        <v>1281814.4500000002</v>
      </c>
      <c r="FG392" s="341">
        <v>1266814.4500000002</v>
      </c>
      <c r="FH392" s="341">
        <v>1451704.4</v>
      </c>
      <c r="FI392" s="341">
        <v>1544149.3599999999</v>
      </c>
      <c r="FJ392" s="341">
        <v>1677270.12</v>
      </c>
      <c r="FK392" s="341">
        <v>1669874.52</v>
      </c>
      <c r="FL392" s="341">
        <v>1839973.2600000002</v>
      </c>
      <c r="FM392" s="341">
        <v>1832577.67</v>
      </c>
      <c r="FN392" s="341">
        <v>1610709.73</v>
      </c>
      <c r="FO392" s="341">
        <v>1374050.6099999999</v>
      </c>
      <c r="FP392" s="341">
        <v>1448006.5899999999</v>
      </c>
      <c r="FQ392" s="341">
        <v>1533053.84</v>
      </c>
      <c r="FR392" s="367">
        <v>1419621.9300000002</v>
      </c>
      <c r="FS392" s="367">
        <v>1384621.77</v>
      </c>
      <c r="FT392" s="367">
        <v>1362120.85</v>
      </c>
      <c r="FU392" s="367">
        <v>1352120.85</v>
      </c>
      <c r="FV392" s="367">
        <v>1357120.85</v>
      </c>
      <c r="FW392" s="367">
        <v>1357120.85</v>
      </c>
      <c r="FX392" s="367">
        <v>1356120.85</v>
      </c>
      <c r="FY392" s="367">
        <v>1351120.85</v>
      </c>
      <c r="FZ392" s="367">
        <v>1351120.85</v>
      </c>
      <c r="GA392" s="367">
        <v>1351120.85</v>
      </c>
      <c r="GB392" s="367">
        <v>1351120.85</v>
      </c>
      <c r="GC392" s="367">
        <v>1352120.8800000001</v>
      </c>
      <c r="GE392" s="447">
        <f t="shared" si="146"/>
        <v>16345452.229999999</v>
      </c>
    </row>
    <row r="393" spans="1:187" s="9" customFormat="1">
      <c r="A393" s="118" t="s">
        <v>94</v>
      </c>
      <c r="B393" s="118">
        <v>47</v>
      </c>
      <c r="C393" s="118"/>
      <c r="D393" s="118" t="str">
        <f t="shared" si="130"/>
        <v>47p</v>
      </c>
      <c r="E393" s="119" t="s">
        <v>368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55">+SUM(CL394:CL396)</f>
        <v>613005.79833333334</v>
      </c>
      <c r="CM393" s="121">
        <f t="shared" si="155"/>
        <v>613005.79833333334</v>
      </c>
      <c r="CN393" s="121">
        <f t="shared" si="155"/>
        <v>613005.79833333334</v>
      </c>
      <c r="CO393" s="121">
        <f t="shared" si="155"/>
        <v>613005.79833333334</v>
      </c>
      <c r="CP393" s="121">
        <f t="shared" si="155"/>
        <v>613005.79833333334</v>
      </c>
      <c r="CQ393" s="121">
        <f t="shared" si="155"/>
        <v>613005.79833333334</v>
      </c>
      <c r="CR393" s="121">
        <f t="shared" si="155"/>
        <v>613005.79833333334</v>
      </c>
      <c r="CS393" s="121">
        <f t="shared" si="155"/>
        <v>613005.79833333334</v>
      </c>
      <c r="CT393" s="121">
        <f t="shared" si="155"/>
        <v>613005.79833333334</v>
      </c>
      <c r="CU393" s="121">
        <f t="shared" si="155"/>
        <v>613005.79833333334</v>
      </c>
      <c r="CV393" s="121">
        <f t="shared" si="155"/>
        <v>613005.79833333334</v>
      </c>
      <c r="CW393" s="122">
        <f t="shared" si="155"/>
        <v>613005.79833333334</v>
      </c>
      <c r="CX393" s="271">
        <f t="shared" si="155"/>
        <v>737887.48083333333</v>
      </c>
      <c r="CY393" s="274">
        <f t="shared" ref="CY393:DI393" si="156">+SUM(CY394:CY396)</f>
        <v>737887.48083333333</v>
      </c>
      <c r="CZ393" s="274">
        <f t="shared" si="156"/>
        <v>737887.48083333333</v>
      </c>
      <c r="DA393" s="274">
        <f t="shared" si="156"/>
        <v>737887.48083333333</v>
      </c>
      <c r="DB393" s="274">
        <f t="shared" si="156"/>
        <v>737887.48083333333</v>
      </c>
      <c r="DC393" s="274">
        <f t="shared" si="156"/>
        <v>737887.48083333333</v>
      </c>
      <c r="DD393" s="274">
        <f t="shared" si="156"/>
        <v>737887.48083333333</v>
      </c>
      <c r="DE393" s="274">
        <f t="shared" si="156"/>
        <v>737887.48083333333</v>
      </c>
      <c r="DF393" s="274">
        <f t="shared" si="156"/>
        <v>737887.48083333333</v>
      </c>
      <c r="DG393" s="274">
        <f t="shared" si="156"/>
        <v>737887.48083333333</v>
      </c>
      <c r="DH393" s="274">
        <f t="shared" si="156"/>
        <v>737887.48083333333</v>
      </c>
      <c r="DI393" s="272">
        <f t="shared" si="156"/>
        <v>737887.48083333333</v>
      </c>
      <c r="DJ393" s="120">
        <f>+SUM(DJ394:DJ396)</f>
        <v>1087930.2858333334</v>
      </c>
      <c r="DK393" s="121">
        <f t="shared" ref="DK393:DU393" si="157">+SUM(DK394:DK396)</f>
        <v>1087930.2858333334</v>
      </c>
      <c r="DL393" s="121">
        <f t="shared" si="157"/>
        <v>1087930.2858333334</v>
      </c>
      <c r="DM393" s="121">
        <f t="shared" si="157"/>
        <v>1087930.2858333334</v>
      </c>
      <c r="DN393" s="121">
        <f t="shared" si="157"/>
        <v>1087930.2858333334</v>
      </c>
      <c r="DO393" s="121">
        <f t="shared" si="157"/>
        <v>1087930.2858333334</v>
      </c>
      <c r="DP393" s="121">
        <f t="shared" si="157"/>
        <v>1087930.2858333334</v>
      </c>
      <c r="DQ393" s="121">
        <f t="shared" si="157"/>
        <v>1087930.2858333334</v>
      </c>
      <c r="DR393" s="121">
        <f t="shared" si="157"/>
        <v>1087930.2858333334</v>
      </c>
      <c r="DS393" s="121">
        <f t="shared" si="157"/>
        <v>1087930.2858333334</v>
      </c>
      <c r="DT393" s="121">
        <f t="shared" si="157"/>
        <v>1087930.2858333334</v>
      </c>
      <c r="DU393" s="122">
        <f t="shared" si="157"/>
        <v>1087930.2858333334</v>
      </c>
      <c r="DV393" s="285">
        <v>1202439.8216666665</v>
      </c>
      <c r="DW393" s="285">
        <v>1202439.8216666665</v>
      </c>
      <c r="DX393" s="285">
        <v>1202439.8216666665</v>
      </c>
      <c r="DY393" s="285">
        <v>1202439.8216666665</v>
      </c>
      <c r="DZ393" s="285">
        <v>1202439.8216666665</v>
      </c>
      <c r="EA393" s="285">
        <v>1202439.8216666665</v>
      </c>
      <c r="EB393" s="285">
        <v>1202439.8216666665</v>
      </c>
      <c r="EC393" s="285">
        <v>1202439.8216666665</v>
      </c>
      <c r="ED393" s="285">
        <v>1202439.8216666665</v>
      </c>
      <c r="EE393" s="285">
        <v>1202439.8216666665</v>
      </c>
      <c r="EF393" s="285">
        <v>1202439.8216666665</v>
      </c>
      <c r="EG393" s="285">
        <v>1202439.8216666665</v>
      </c>
      <c r="EH393" s="285">
        <v>1191556.1566666667</v>
      </c>
      <c r="EI393" s="285">
        <v>1191556.1566666667</v>
      </c>
      <c r="EJ393" s="285">
        <v>1191556.1566666667</v>
      </c>
      <c r="EK393" s="285">
        <v>1191556.1566666667</v>
      </c>
      <c r="EL393" s="285">
        <v>1191556.1566666667</v>
      </c>
      <c r="EM393" s="285">
        <v>1191556.1566666667</v>
      </c>
      <c r="EN393" s="285">
        <v>1191556.1566666667</v>
      </c>
      <c r="EO393" s="285">
        <v>1191556.1566666667</v>
      </c>
      <c r="EP393" s="285">
        <v>1191556.1566666667</v>
      </c>
      <c r="EQ393" s="285">
        <v>1191556.1566666667</v>
      </c>
      <c r="ER393" s="285">
        <v>1191556.1566666667</v>
      </c>
      <c r="ES393" s="285">
        <v>1191556.1566666667</v>
      </c>
      <c r="ET393" s="341">
        <v>830846.24800000002</v>
      </c>
      <c r="EU393" s="341">
        <v>830846.24800000002</v>
      </c>
      <c r="EV393" s="341">
        <v>830846.24800000002</v>
      </c>
      <c r="EW393" s="341">
        <v>949846.13199999998</v>
      </c>
      <c r="EX393" s="341">
        <v>1306845.784</v>
      </c>
      <c r="EY393" s="341">
        <v>830846.24800000002</v>
      </c>
      <c r="EZ393" s="341">
        <v>1246269.3720000002</v>
      </c>
      <c r="FA393" s="341">
        <v>1246269.3720000002</v>
      </c>
      <c r="FB393" s="341">
        <v>5393218.1470000008</v>
      </c>
      <c r="FC393" s="341">
        <v>5393218.1470000008</v>
      </c>
      <c r="FD393" s="341">
        <v>5393218.1470000008</v>
      </c>
      <c r="FE393" s="341">
        <v>5393218.1470000008</v>
      </c>
      <c r="FF393" s="341">
        <v>1650583.3333333333</v>
      </c>
      <c r="FG393" s="341">
        <v>1843583.3333333333</v>
      </c>
      <c r="FH393" s="341">
        <v>1650583.3333333333</v>
      </c>
      <c r="FI393" s="341">
        <v>1650583.3333333333</v>
      </c>
      <c r="FJ393" s="341">
        <v>1650583.3333333333</v>
      </c>
      <c r="FK393" s="341">
        <v>1650583.3333333333</v>
      </c>
      <c r="FL393" s="341">
        <v>4650583.3333333302</v>
      </c>
      <c r="FM393" s="341">
        <v>1650583.3333333333</v>
      </c>
      <c r="FN393" s="341">
        <v>1650583.3333333333</v>
      </c>
      <c r="FO393" s="341">
        <v>2317250</v>
      </c>
      <c r="FP393" s="341">
        <v>2317250</v>
      </c>
      <c r="FQ393" s="341">
        <v>2317250</v>
      </c>
      <c r="FR393" s="341">
        <f>SUM(FR394:FR396)</f>
        <v>7375000</v>
      </c>
      <c r="FS393" s="341">
        <f t="shared" ref="FS393:GC393" si="158">SUM(FS394:FS396)</f>
        <v>7375000</v>
      </c>
      <c r="FT393" s="341">
        <f t="shared" si="158"/>
        <v>7375000</v>
      </c>
      <c r="FU393" s="341">
        <f t="shared" si="158"/>
        <v>7375000</v>
      </c>
      <c r="FV393" s="341">
        <f t="shared" si="158"/>
        <v>7375000</v>
      </c>
      <c r="FW393" s="341">
        <f t="shared" si="158"/>
        <v>7375000</v>
      </c>
      <c r="FX393" s="341">
        <f t="shared" si="158"/>
        <v>7375000</v>
      </c>
      <c r="FY393" s="341">
        <f t="shared" si="158"/>
        <v>7375000</v>
      </c>
      <c r="FZ393" s="341">
        <f t="shared" si="158"/>
        <v>7375000</v>
      </c>
      <c r="GA393" s="341">
        <f t="shared" si="158"/>
        <v>7375000</v>
      </c>
      <c r="GB393" s="341">
        <f t="shared" si="158"/>
        <v>7375000</v>
      </c>
      <c r="GC393" s="341">
        <f t="shared" si="158"/>
        <v>7375000</v>
      </c>
      <c r="GE393" s="447">
        <f t="shared" si="146"/>
        <v>88500000</v>
      </c>
    </row>
    <row r="394" spans="1:187">
      <c r="A394" s="72" t="s">
        <v>94</v>
      </c>
      <c r="B394" s="72" t="s">
        <v>94</v>
      </c>
      <c r="C394" s="72">
        <v>471</v>
      </c>
      <c r="D394" s="72" t="str">
        <f t="shared" ref="D394:D396" si="159">+CONCATENATE(D185,"p")</f>
        <v>4710p</v>
      </c>
      <c r="E394" s="76" t="s">
        <v>370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70">
        <v>737887.48083333333</v>
      </c>
      <c r="CY394" s="273">
        <v>737887.48083333333</v>
      </c>
      <c r="CZ394" s="273">
        <v>737887.48083333333</v>
      </c>
      <c r="DA394" s="273">
        <v>737887.48083333333</v>
      </c>
      <c r="DB394" s="273">
        <v>737887.48083333333</v>
      </c>
      <c r="DC394" s="273">
        <v>737887.48083333333</v>
      </c>
      <c r="DD394" s="273">
        <v>737887.48083333333</v>
      </c>
      <c r="DE394" s="273">
        <v>737887.48083333333</v>
      </c>
      <c r="DF394" s="273">
        <v>737887.48083333333</v>
      </c>
      <c r="DG394" s="273">
        <v>737887.48083333333</v>
      </c>
      <c r="DH394" s="273">
        <v>737887.48083333333</v>
      </c>
      <c r="DI394" s="269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84"/>
      <c r="DW394" s="284"/>
      <c r="DX394" s="284"/>
      <c r="DY394" s="284"/>
      <c r="DZ394" s="284"/>
      <c r="EA394" s="284"/>
      <c r="EB394" s="284"/>
      <c r="EC394" s="284"/>
      <c r="ED394" s="284"/>
      <c r="EE394" s="284"/>
      <c r="EF394" s="284"/>
      <c r="EG394" s="284"/>
      <c r="EH394" s="284"/>
      <c r="EI394" s="282"/>
      <c r="EJ394" s="282"/>
      <c r="EK394" s="282"/>
      <c r="EL394" s="282"/>
      <c r="EM394" s="282"/>
      <c r="EN394" s="282"/>
      <c r="EO394" s="282"/>
      <c r="EP394" s="282"/>
      <c r="EQ394" s="282"/>
      <c r="ER394" s="282"/>
      <c r="ES394" s="282"/>
      <c r="ET394" s="341">
        <v>830846.24800000002</v>
      </c>
      <c r="EU394" s="341">
        <v>830846.24800000002</v>
      </c>
      <c r="EV394" s="341">
        <v>830846.24800000002</v>
      </c>
      <c r="EW394" s="341">
        <v>830846.24800000002</v>
      </c>
      <c r="EX394" s="341">
        <v>830846.24800000002</v>
      </c>
      <c r="EY394" s="341">
        <v>830846.24800000002</v>
      </c>
      <c r="EZ394" s="341">
        <v>1246269.3720000002</v>
      </c>
      <c r="FA394" s="341">
        <v>1246269.3720000002</v>
      </c>
      <c r="FB394" s="341">
        <v>2223304.53675</v>
      </c>
      <c r="FC394" s="341">
        <v>3116522.6837499999</v>
      </c>
      <c r="FD394" s="341">
        <v>8116522.6837499999</v>
      </c>
      <c r="FE394" s="341">
        <v>8116522.6837499999</v>
      </c>
      <c r="FF394" s="366">
        <v>1650583.3333333333</v>
      </c>
      <c r="FG394" s="366">
        <v>1843583.3333333333</v>
      </c>
      <c r="FH394" s="366">
        <v>1650583.3333333333</v>
      </c>
      <c r="FI394" s="366">
        <v>1650583.3333333333</v>
      </c>
      <c r="FJ394" s="366">
        <v>1650583.3333333333</v>
      </c>
      <c r="FK394" s="366">
        <v>1650583.3333333333</v>
      </c>
      <c r="FL394" s="366">
        <f>1650583.33333333+3000000</f>
        <v>4650583.3333333302</v>
      </c>
      <c r="FM394" s="366">
        <v>1650583.3333333333</v>
      </c>
      <c r="FN394" s="366">
        <v>1650583.3333333333</v>
      </c>
      <c r="FO394" s="366">
        <f>3317250-1000000</f>
        <v>2317250</v>
      </c>
      <c r="FP394" s="366">
        <f>3317250-1000000</f>
        <v>2317250</v>
      </c>
      <c r="FQ394" s="366">
        <f>3317250-1000000</f>
        <v>2317250</v>
      </c>
      <c r="FR394" s="263">
        <v>7166598.9199999999</v>
      </c>
      <c r="FS394" s="263">
        <v>7166598.9199999999</v>
      </c>
      <c r="FT394" s="263">
        <v>7166598.9199999999</v>
      </c>
      <c r="FU394" s="263">
        <v>7166598.9199999999</v>
      </c>
      <c r="FV394" s="263">
        <v>7166598.9199999999</v>
      </c>
      <c r="FW394" s="263">
        <v>7166598.9199999999</v>
      </c>
      <c r="FX394" s="263">
        <v>7166598.9199999999</v>
      </c>
      <c r="FY394" s="263">
        <v>7166598.9199999999</v>
      </c>
      <c r="FZ394" s="263">
        <v>7166598.9199999999</v>
      </c>
      <c r="GA394" s="263">
        <v>7166598.9199999999</v>
      </c>
      <c r="GB394" s="263">
        <v>7166598.9199999999</v>
      </c>
      <c r="GC394" s="263">
        <v>7166598.8899999997</v>
      </c>
      <c r="GE394" s="448">
        <f t="shared" si="146"/>
        <v>85999187.010000005</v>
      </c>
    </row>
    <row r="395" spans="1:187">
      <c r="C395" s="72">
        <v>472</v>
      </c>
      <c r="D395" s="72" t="str">
        <f t="shared" si="159"/>
        <v>4720p</v>
      </c>
      <c r="E395" s="76" t="s">
        <v>372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70">
        <v>0</v>
      </c>
      <c r="CY395" s="273">
        <v>0</v>
      </c>
      <c r="CZ395" s="273">
        <v>0</v>
      </c>
      <c r="DA395" s="273">
        <v>0</v>
      </c>
      <c r="DB395" s="273">
        <v>0</v>
      </c>
      <c r="DC395" s="273">
        <v>0</v>
      </c>
      <c r="DD395" s="273">
        <v>0</v>
      </c>
      <c r="DE395" s="273">
        <v>0</v>
      </c>
      <c r="DF395" s="273">
        <v>0</v>
      </c>
      <c r="DG395" s="273">
        <v>0</v>
      </c>
      <c r="DH395" s="273">
        <v>0</v>
      </c>
      <c r="DI395" s="269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84"/>
      <c r="DW395" s="284"/>
      <c r="DX395" s="284"/>
      <c r="DY395" s="284"/>
      <c r="DZ395" s="284"/>
      <c r="EA395" s="284"/>
      <c r="EB395" s="284"/>
      <c r="EC395" s="284"/>
      <c r="ED395" s="284"/>
      <c r="EE395" s="284"/>
      <c r="EF395" s="284"/>
      <c r="EG395" s="284"/>
      <c r="EH395" s="284"/>
      <c r="EI395" s="282"/>
      <c r="EJ395" s="282"/>
      <c r="EK395" s="282"/>
      <c r="EL395" s="282"/>
      <c r="EM395" s="282"/>
      <c r="EN395" s="282"/>
      <c r="EO395" s="282"/>
      <c r="EP395" s="282"/>
      <c r="EQ395" s="282"/>
      <c r="ER395" s="282"/>
      <c r="ES395" s="282"/>
      <c r="ET395" s="341">
        <v>0</v>
      </c>
      <c r="EU395" s="341">
        <v>0</v>
      </c>
      <c r="EV395" s="341">
        <v>0</v>
      </c>
      <c r="EW395" s="341">
        <v>118999.88400000001</v>
      </c>
      <c r="EX395" s="341">
        <v>475999.53600000002</v>
      </c>
      <c r="EY395" s="341">
        <v>0</v>
      </c>
      <c r="EZ395" s="341">
        <v>0</v>
      </c>
      <c r="FA395" s="341">
        <v>0</v>
      </c>
      <c r="FB395" s="341">
        <v>0</v>
      </c>
      <c r="FC395" s="341">
        <v>0</v>
      </c>
      <c r="FD395" s="341">
        <v>0</v>
      </c>
      <c r="FE395" s="341">
        <v>0</v>
      </c>
      <c r="FF395" s="366"/>
      <c r="FR395" s="263">
        <v>208401.08</v>
      </c>
      <c r="FS395" s="263">
        <v>208401.08</v>
      </c>
      <c r="FT395" s="263">
        <v>208401.08</v>
      </c>
      <c r="FU395" s="263">
        <v>208401.08</v>
      </c>
      <c r="FV395" s="263">
        <v>208401.08</v>
      </c>
      <c r="FW395" s="263">
        <v>208401.08</v>
      </c>
      <c r="FX395" s="263">
        <v>208401.08</v>
      </c>
      <c r="FY395" s="263">
        <v>208401.08</v>
      </c>
      <c r="FZ395" s="263">
        <v>208401.08</v>
      </c>
      <c r="GA395" s="263">
        <v>208401.08</v>
      </c>
      <c r="GB395" s="263">
        <v>208401.08</v>
      </c>
      <c r="GC395" s="263">
        <v>208401.11</v>
      </c>
      <c r="GE395" s="448">
        <f t="shared" ref="GE395:GE396" si="160">SUM(FR395:GD395)</f>
        <v>2500812.9900000002</v>
      </c>
    </row>
    <row r="396" spans="1:187">
      <c r="C396" s="72">
        <v>473</v>
      </c>
      <c r="D396" s="72" t="str">
        <f t="shared" si="159"/>
        <v>4730p</v>
      </c>
      <c r="E396" s="76" t="s">
        <v>374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70">
        <v>0</v>
      </c>
      <c r="CY396" s="273">
        <v>0</v>
      </c>
      <c r="CZ396" s="273">
        <v>0</v>
      </c>
      <c r="DA396" s="273">
        <v>0</v>
      </c>
      <c r="DB396" s="273">
        <v>0</v>
      </c>
      <c r="DC396" s="273">
        <v>0</v>
      </c>
      <c r="DD396" s="273">
        <v>0</v>
      </c>
      <c r="DE396" s="273">
        <v>0</v>
      </c>
      <c r="DF396" s="273">
        <v>0</v>
      </c>
      <c r="DG396" s="273">
        <v>0</v>
      </c>
      <c r="DH396" s="273">
        <v>0</v>
      </c>
      <c r="DI396" s="269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84"/>
      <c r="DW396" s="284"/>
      <c r="DX396" s="284"/>
      <c r="DY396" s="284"/>
      <c r="DZ396" s="284"/>
      <c r="EA396" s="284"/>
      <c r="EB396" s="284"/>
      <c r="EC396" s="284"/>
      <c r="ED396" s="284"/>
      <c r="EE396" s="284"/>
      <c r="EF396" s="284"/>
      <c r="EG396" s="284"/>
      <c r="EH396" s="284"/>
      <c r="EI396" s="282"/>
      <c r="EJ396" s="282"/>
      <c r="EK396" s="282"/>
      <c r="EL396" s="282"/>
      <c r="EM396" s="282"/>
      <c r="EN396" s="282"/>
      <c r="EO396" s="282"/>
      <c r="EP396" s="282"/>
      <c r="EQ396" s="282"/>
      <c r="ER396" s="282"/>
      <c r="ES396" s="282"/>
      <c r="FR396" s="263">
        <v>0</v>
      </c>
      <c r="FS396" s="263">
        <v>0</v>
      </c>
      <c r="FT396" s="263">
        <v>0</v>
      </c>
      <c r="FU396" s="263">
        <v>0</v>
      </c>
      <c r="FV396" s="263">
        <v>0</v>
      </c>
      <c r="FW396" s="263">
        <v>0</v>
      </c>
      <c r="FX396" s="263">
        <v>0</v>
      </c>
      <c r="FY396" s="263">
        <v>0</v>
      </c>
      <c r="FZ396" s="263">
        <v>0</v>
      </c>
      <c r="GA396" s="263">
        <v>0</v>
      </c>
      <c r="GB396" s="263">
        <v>0</v>
      </c>
      <c r="GC396" s="263">
        <v>0</v>
      </c>
      <c r="GE396" s="448">
        <f t="shared" si="160"/>
        <v>0</v>
      </c>
    </row>
    <row r="397" spans="1:187">
      <c r="D397" s="72">
        <v>1005</v>
      </c>
      <c r="E397" s="76" t="s">
        <v>687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84"/>
      <c r="EI397" s="282"/>
      <c r="EJ397" s="282"/>
      <c r="EK397" s="282"/>
      <c r="EL397" s="282"/>
      <c r="EM397" s="282"/>
      <c r="EN397" s="282"/>
      <c r="EO397" s="282"/>
      <c r="EP397" s="282"/>
      <c r="EQ397" s="282"/>
      <c r="ER397" s="282"/>
      <c r="ES397" s="282"/>
      <c r="FR397" s="263"/>
      <c r="FS397" s="263"/>
      <c r="FT397" s="263"/>
      <c r="FU397" s="263"/>
      <c r="FV397" s="263"/>
      <c r="FW397" s="263"/>
      <c r="FX397" s="263"/>
      <c r="FY397" s="263"/>
      <c r="FZ397" s="263"/>
      <c r="GA397" s="263"/>
      <c r="GB397" s="263"/>
      <c r="GC397" s="263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84"/>
      <c r="EI398" s="282"/>
      <c r="EJ398" s="282"/>
      <c r="EK398" s="282"/>
      <c r="EL398" s="282"/>
      <c r="EM398" s="282"/>
      <c r="EN398" s="282"/>
      <c r="EO398" s="282"/>
      <c r="EP398" s="282"/>
      <c r="EQ398" s="282"/>
      <c r="ER398" s="282"/>
      <c r="ES398" s="282"/>
    </row>
    <row r="399" spans="1:187">
      <c r="FF399" s="343"/>
      <c r="GE399" s="449"/>
    </row>
    <row r="400" spans="1:187">
      <c r="GE400" s="452"/>
    </row>
    <row r="401" spans="187:187">
      <c r="GE401" s="449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4"/>
  <sheetViews>
    <sheetView zoomScaleNormal="100" workbookViewId="0">
      <pane ySplit="4" topLeftCell="A5" activePane="bottomLeft" state="frozen"/>
      <selection pane="bottomLeft" activeCell="B20" sqref="B20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61">
        <v>1</v>
      </c>
      <c r="C2" s="56" t="s">
        <v>0</v>
      </c>
    </row>
    <row r="3" spans="2:7" ht="15.75" thickBot="1">
      <c r="B3" s="262">
        <v>2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2">
        <v>2020</v>
      </c>
      <c r="C4" s="56" t="s">
        <v>682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4" si="0">+IF(ISBLANK(IF($B$2=1,E6,F6)),"",IF($B$2=1,E6,F6))</f>
        <v>Crna Gora</v>
      </c>
    </row>
    <row r="7" spans="2:7">
      <c r="E7" s="11" t="s">
        <v>7</v>
      </c>
      <c r="F7" s="12" t="s">
        <v>8</v>
      </c>
      <c r="G7" s="52" t="str">
        <f t="shared" si="0"/>
        <v>Ministarstvo finansija</v>
      </c>
    </row>
    <row r="8" spans="2:7">
      <c r="D8" s="43"/>
      <c r="E8" s="33" t="s">
        <v>774</v>
      </c>
      <c r="F8" s="34" t="s">
        <v>775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9</v>
      </c>
      <c r="E10" s="11" t="s">
        <v>10</v>
      </c>
      <c r="F10" s="12" t="s">
        <v>11</v>
      </c>
      <c r="G10" s="52" t="str">
        <f t="shared" si="0"/>
        <v>Analitika</v>
      </c>
    </row>
    <row r="11" spans="2:7">
      <c r="D11" s="368"/>
      <c r="E11" s="11" t="s">
        <v>794</v>
      </c>
      <c r="F11" s="12" t="s">
        <v>795</v>
      </c>
      <c r="G11" s="52" t="str">
        <f t="shared" si="0"/>
        <v>Mjesečni podaci 2020</v>
      </c>
    </row>
    <row r="12" spans="2:7">
      <c r="D12" s="41"/>
      <c r="E12" s="11" t="s">
        <v>759</v>
      </c>
      <c r="F12" s="12" t="s">
        <v>760</v>
      </c>
      <c r="G12" s="52" t="str">
        <f t="shared" si="0"/>
        <v>Mjesečni podaci 2019</v>
      </c>
    </row>
    <row r="13" spans="2:7">
      <c r="D13" s="41"/>
      <c r="E13" s="11" t="s">
        <v>757</v>
      </c>
      <c r="F13" s="12" t="s">
        <v>758</v>
      </c>
      <c r="G13" s="52" t="str">
        <f t="shared" si="0"/>
        <v>Mjesečni podaci 2018</v>
      </c>
    </row>
    <row r="14" spans="2:7">
      <c r="D14" s="41"/>
      <c r="E14" s="11" t="s">
        <v>738</v>
      </c>
      <c r="F14" s="12" t="s">
        <v>739</v>
      </c>
      <c r="G14" s="52" t="str">
        <f t="shared" si="0"/>
        <v>Mjesečni podaci 2017</v>
      </c>
    </row>
    <row r="15" spans="2:7">
      <c r="D15" s="41"/>
      <c r="E15" s="11" t="s">
        <v>719</v>
      </c>
      <c r="F15" s="12" t="s">
        <v>720</v>
      </c>
      <c r="G15" s="52" t="str">
        <f t="shared" si="0"/>
        <v>Mjesečni podaci 2016</v>
      </c>
    </row>
    <row r="16" spans="2:7">
      <c r="E16" s="11" t="s">
        <v>691</v>
      </c>
      <c r="F16" s="12" t="s">
        <v>692</v>
      </c>
      <c r="G16" s="52" t="str">
        <f t="shared" si="0"/>
        <v>Mjesečni podaci 2015</v>
      </c>
    </row>
    <row r="17" spans="2:7">
      <c r="E17" s="11" t="s">
        <v>12</v>
      </c>
      <c r="F17" s="12" t="s">
        <v>13</v>
      </c>
      <c r="G17" s="52" t="str">
        <f t="shared" si="0"/>
        <v>Mjesečni podaci 2014</v>
      </c>
    </row>
    <row r="18" spans="2:7">
      <c r="E18" s="11" t="s">
        <v>14</v>
      </c>
      <c r="F18" s="12" t="s">
        <v>15</v>
      </c>
      <c r="G18" s="52" t="str">
        <f t="shared" si="0"/>
        <v>Mjesečni podaci 2013</v>
      </c>
    </row>
    <row r="19" spans="2:7">
      <c r="E19" s="11" t="s">
        <v>740</v>
      </c>
      <c r="F19" s="12" t="s">
        <v>741</v>
      </c>
      <c r="G19" s="52" t="str">
        <f t="shared" si="0"/>
        <v>Mjesečni podaci 2012</v>
      </c>
    </row>
    <row r="20" spans="2:7">
      <c r="E20" s="11" t="s">
        <v>742</v>
      </c>
      <c r="F20" s="12" t="s">
        <v>743</v>
      </c>
      <c r="G20" s="52" t="str">
        <f t="shared" si="0"/>
        <v>Mjesečni podaci 2011</v>
      </c>
    </row>
    <row r="21" spans="2:7">
      <c r="E21" s="11" t="s">
        <v>16</v>
      </c>
      <c r="F21" s="12" t="s">
        <v>406</v>
      </c>
      <c r="G21" s="52" t="str">
        <f t="shared" si="0"/>
        <v>Istorijski podaci, od 2006</v>
      </c>
    </row>
    <row r="22" spans="2:7">
      <c r="E22" s="11" t="s">
        <v>17</v>
      </c>
      <c r="F22" s="12" t="s">
        <v>18</v>
      </c>
      <c r="G22" s="52" t="str">
        <f t="shared" si="0"/>
        <v>Javni dug</v>
      </c>
    </row>
    <row r="23" spans="2:7">
      <c r="E23" s="11" t="s">
        <v>413</v>
      </c>
      <c r="F23" s="12" t="s">
        <v>413</v>
      </c>
      <c r="G23" s="52" t="str">
        <f t="shared" si="0"/>
        <v>Plan</v>
      </c>
    </row>
    <row r="24" spans="2:7">
      <c r="E24" s="11" t="s">
        <v>414</v>
      </c>
      <c r="F24" s="12" t="s">
        <v>415</v>
      </c>
      <c r="G24" s="52" t="str">
        <f t="shared" si="0"/>
        <v>Ostvarenje</v>
      </c>
    </row>
    <row r="25" spans="2:7">
      <c r="D25" s="43"/>
      <c r="E25" s="33" t="s">
        <v>416</v>
      </c>
      <c r="F25" s="34" t="s">
        <v>417</v>
      </c>
      <c r="G25" s="53" t="str">
        <f t="shared" si="0"/>
        <v>Početak</v>
      </c>
    </row>
    <row r="26" spans="2:7">
      <c r="D26" s="39"/>
      <c r="E26" s="40"/>
      <c r="F26" s="40"/>
      <c r="G26" s="54" t="str">
        <f t="shared" si="0"/>
        <v/>
      </c>
    </row>
    <row r="27" spans="2:7">
      <c r="E27" s="11"/>
      <c r="F27" s="12"/>
      <c r="G27" s="52" t="str">
        <f t="shared" si="0"/>
        <v/>
      </c>
    </row>
    <row r="28" spans="2:7">
      <c r="B28" s="13"/>
      <c r="C28" s="44"/>
      <c r="D28" s="44">
        <v>7</v>
      </c>
      <c r="E28" s="15" t="s">
        <v>683</v>
      </c>
      <c r="F28" s="16" t="s">
        <v>20</v>
      </c>
      <c r="G28" s="52" t="str">
        <f t="shared" si="0"/>
        <v>Prihodi budžeta</v>
      </c>
    </row>
    <row r="29" spans="2:7">
      <c r="B29" s="13"/>
      <c r="C29" s="45"/>
      <c r="D29" s="45">
        <v>71</v>
      </c>
      <c r="E29" s="15" t="s">
        <v>21</v>
      </c>
      <c r="F29" s="16" t="s">
        <v>22</v>
      </c>
      <c r="G29" s="52" t="str">
        <f t="shared" si="0"/>
        <v>Tekući prihodi</v>
      </c>
    </row>
    <row r="30" spans="2:7">
      <c r="B30" s="17"/>
      <c r="C30" s="46"/>
      <c r="D30" s="45">
        <v>711</v>
      </c>
      <c r="E30" s="18" t="s">
        <v>23</v>
      </c>
      <c r="F30" s="19" t="s">
        <v>24</v>
      </c>
      <c r="G30" s="52" t="str">
        <f t="shared" si="0"/>
        <v>Porezi</v>
      </c>
    </row>
    <row r="31" spans="2:7">
      <c r="B31" s="17"/>
      <c r="C31" s="47"/>
      <c r="D31" s="47">
        <v>7111</v>
      </c>
      <c r="E31" s="21" t="s">
        <v>25</v>
      </c>
      <c r="F31" s="22" t="s">
        <v>26</v>
      </c>
      <c r="G31" s="52" t="str">
        <f t="shared" si="0"/>
        <v>Porez na dohodak fizičkih lica</v>
      </c>
    </row>
    <row r="32" spans="2:7">
      <c r="B32" s="20"/>
      <c r="C32" s="47"/>
      <c r="D32" s="47">
        <v>7112</v>
      </c>
      <c r="E32" s="21" t="s">
        <v>27</v>
      </c>
      <c r="F32" s="22" t="s">
        <v>28</v>
      </c>
      <c r="G32" s="52" t="str">
        <f t="shared" si="0"/>
        <v>Porez na dobit pravnih lica</v>
      </c>
    </row>
    <row r="33" spans="2:7">
      <c r="B33" s="20"/>
      <c r="C33" s="47"/>
      <c r="D33" s="47">
        <v>7113</v>
      </c>
      <c r="E33" s="21" t="s">
        <v>29</v>
      </c>
      <c r="F33" s="22" t="s">
        <v>30</v>
      </c>
      <c r="G33" s="52" t="str">
        <f t="shared" si="0"/>
        <v>Porez na promet nepokretnosti</v>
      </c>
    </row>
    <row r="34" spans="2:7">
      <c r="B34" s="20"/>
      <c r="C34" s="47"/>
      <c r="D34" s="47">
        <v>7114</v>
      </c>
      <c r="E34" s="21" t="s">
        <v>31</v>
      </c>
      <c r="F34" s="22" t="s">
        <v>32</v>
      </c>
      <c r="G34" s="52" t="str">
        <f t="shared" si="0"/>
        <v>Porez na dodatu vrijednost</v>
      </c>
    </row>
    <row r="35" spans="2:7">
      <c r="B35" s="20"/>
      <c r="C35" s="47"/>
      <c r="D35" s="47">
        <v>7115</v>
      </c>
      <c r="E35" s="21" t="s">
        <v>33</v>
      </c>
      <c r="F35" s="22" t="s">
        <v>34</v>
      </c>
      <c r="G35" s="52" t="str">
        <f t="shared" si="0"/>
        <v>Akcize</v>
      </c>
    </row>
    <row r="36" spans="2:7">
      <c r="B36" s="20"/>
      <c r="C36" s="47"/>
      <c r="D36" s="47">
        <v>7116</v>
      </c>
      <c r="E36" s="21" t="s">
        <v>35</v>
      </c>
      <c r="F36" s="22" t="s">
        <v>36</v>
      </c>
      <c r="G36" s="52" t="str">
        <f t="shared" si="0"/>
        <v>Porez na međunarodnu trgovinu i transakcije</v>
      </c>
    </row>
    <row r="37" spans="2:7">
      <c r="B37" s="20"/>
      <c r="C37" s="47"/>
      <c r="D37" s="47"/>
      <c r="E37" s="21"/>
      <c r="F37" s="22"/>
    </row>
    <row r="38" spans="2:7">
      <c r="B38" s="20"/>
      <c r="C38" s="47"/>
      <c r="D38" s="47">
        <v>7118</v>
      </c>
      <c r="E38" s="21" t="s">
        <v>724</v>
      </c>
      <c r="F38" s="22" t="s">
        <v>38</v>
      </c>
      <c r="G38" s="52" t="str">
        <f t="shared" si="0"/>
        <v>Ostali državni porezi</v>
      </c>
    </row>
    <row r="39" spans="2:7">
      <c r="B39" s="20"/>
      <c r="C39" s="46"/>
      <c r="D39" s="45">
        <v>712</v>
      </c>
      <c r="E39" s="18" t="s">
        <v>39</v>
      </c>
      <c r="F39" s="19" t="s">
        <v>40</v>
      </c>
      <c r="G39" s="52" t="str">
        <f t="shared" si="0"/>
        <v>Doprinosi</v>
      </c>
    </row>
    <row r="40" spans="2:7">
      <c r="B40" s="17"/>
      <c r="C40" s="47"/>
      <c r="D40" s="47">
        <v>7121</v>
      </c>
      <c r="E40" s="21" t="s">
        <v>41</v>
      </c>
      <c r="F40" s="22" t="s">
        <v>42</v>
      </c>
      <c r="G40" s="52" t="str">
        <f t="shared" si="0"/>
        <v>Doprinosi za penzijsko i invalidsko osiguranje</v>
      </c>
    </row>
    <row r="41" spans="2:7">
      <c r="B41" s="20"/>
      <c r="C41" s="47"/>
      <c r="D41" s="47">
        <v>7122</v>
      </c>
      <c r="E41" s="21" t="s">
        <v>43</v>
      </c>
      <c r="F41" s="22" t="s">
        <v>44</v>
      </c>
      <c r="G41" s="52" t="str">
        <f t="shared" si="0"/>
        <v>Doprinosi za zdravstveno osiguranje</v>
      </c>
    </row>
    <row r="42" spans="2:7">
      <c r="B42" s="20"/>
      <c r="C42" s="47"/>
      <c r="D42" s="47">
        <v>7123</v>
      </c>
      <c r="E42" s="21" t="s">
        <v>45</v>
      </c>
      <c r="F42" s="22" t="s">
        <v>46</v>
      </c>
      <c r="G42" s="52" t="str">
        <f t="shared" si="0"/>
        <v>Doprinosi za osiguranje od nezaposlenosti</v>
      </c>
    </row>
    <row r="43" spans="2:7">
      <c r="B43" s="20"/>
      <c r="C43" s="47"/>
      <c r="D43" s="47">
        <v>7124</v>
      </c>
      <c r="E43" s="21" t="s">
        <v>47</v>
      </c>
      <c r="F43" s="22" t="s">
        <v>48</v>
      </c>
      <c r="G43" s="52" t="str">
        <f t="shared" si="0"/>
        <v>Ostali doprinosi</v>
      </c>
    </row>
    <row r="44" spans="2:7">
      <c r="B44" s="20"/>
      <c r="C44" s="46"/>
      <c r="D44" s="45">
        <v>713</v>
      </c>
      <c r="E44" s="18" t="s">
        <v>49</v>
      </c>
      <c r="F44" s="19" t="s">
        <v>50</v>
      </c>
      <c r="G44" s="52" t="str">
        <f t="shared" si="0"/>
        <v>Takse</v>
      </c>
    </row>
    <row r="45" spans="2:7">
      <c r="B45" s="17"/>
      <c r="C45" s="47"/>
      <c r="D45" s="47">
        <v>7131</v>
      </c>
      <c r="E45" s="21" t="s">
        <v>51</v>
      </c>
      <c r="F45" s="22" t="s">
        <v>52</v>
      </c>
      <c r="G45" s="52" t="str">
        <f t="shared" si="0"/>
        <v>Administrativne takse</v>
      </c>
    </row>
    <row r="46" spans="2:7">
      <c r="B46" s="20"/>
      <c r="C46" s="47"/>
      <c r="D46" s="47">
        <v>7132</v>
      </c>
      <c r="E46" s="21" t="s">
        <v>53</v>
      </c>
      <c r="F46" s="22" t="s">
        <v>54</v>
      </c>
      <c r="G46" s="52" t="str">
        <f t="shared" si="0"/>
        <v>Sudske takse</v>
      </c>
    </row>
    <row r="47" spans="2:7">
      <c r="B47" s="20"/>
      <c r="C47" s="47"/>
      <c r="D47" s="47">
        <v>7133</v>
      </c>
      <c r="E47" s="21" t="s">
        <v>55</v>
      </c>
      <c r="F47" s="22" t="s">
        <v>56</v>
      </c>
      <c r="G47" s="52" t="str">
        <f t="shared" si="0"/>
        <v>Boravišne takse</v>
      </c>
    </row>
    <row r="48" spans="2:7">
      <c r="B48" s="20"/>
      <c r="C48" s="47"/>
      <c r="D48" s="47">
        <v>7134</v>
      </c>
      <c r="E48" s="21" t="s">
        <v>57</v>
      </c>
      <c r="F48" s="22" t="s">
        <v>58</v>
      </c>
      <c r="G48" s="52" t="str">
        <f t="shared" si="0"/>
        <v>Registracione takse</v>
      </c>
    </row>
    <row r="49" spans="2:7">
      <c r="B49" s="20"/>
      <c r="C49" s="47"/>
      <c r="D49" s="47">
        <v>7135</v>
      </c>
      <c r="E49" s="21" t="s">
        <v>59</v>
      </c>
      <c r="F49" s="22" t="s">
        <v>60</v>
      </c>
      <c r="G49" s="52" t="str">
        <f t="shared" si="0"/>
        <v>Lokalne komunalne takse</v>
      </c>
    </row>
    <row r="50" spans="2:7">
      <c r="B50" s="20"/>
      <c r="C50" s="47"/>
      <c r="D50" s="47">
        <v>7136</v>
      </c>
      <c r="E50" s="21" t="s">
        <v>61</v>
      </c>
      <c r="F50" s="22" t="s">
        <v>62</v>
      </c>
      <c r="G50" s="52" t="str">
        <f t="shared" si="0"/>
        <v>Ostale takse</v>
      </c>
    </row>
    <row r="51" spans="2:7">
      <c r="B51" s="20"/>
      <c r="C51" s="46"/>
      <c r="D51" s="45">
        <v>714</v>
      </c>
      <c r="E51" s="18" t="s">
        <v>63</v>
      </c>
      <c r="F51" s="19" t="s">
        <v>64</v>
      </c>
      <c r="G51" s="52" t="str">
        <f t="shared" si="0"/>
        <v>Naknade</v>
      </c>
    </row>
    <row r="52" spans="2:7" ht="23.25">
      <c r="B52" s="17"/>
      <c r="C52" s="47"/>
      <c r="D52" s="47">
        <v>7141</v>
      </c>
      <c r="E52" s="21" t="s">
        <v>65</v>
      </c>
      <c r="F52" s="22" t="s">
        <v>66</v>
      </c>
      <c r="G52" s="52" t="str">
        <f t="shared" si="0"/>
        <v>Naknade za korišćenje dobara od opšteg interesa</v>
      </c>
    </row>
    <row r="53" spans="2:7">
      <c r="B53" s="20"/>
      <c r="C53" s="47"/>
      <c r="D53" s="47">
        <v>7142</v>
      </c>
      <c r="E53" s="21" t="s">
        <v>67</v>
      </c>
      <c r="F53" s="22" t="s">
        <v>68</v>
      </c>
      <c r="G53" s="52" t="str">
        <f t="shared" si="0"/>
        <v>Naknade za korišćenje prirodnih dobara</v>
      </c>
    </row>
    <row r="54" spans="2:7">
      <c r="B54" s="20"/>
      <c r="C54" s="47"/>
      <c r="D54" s="47">
        <v>7143</v>
      </c>
      <c r="E54" s="21" t="s">
        <v>69</v>
      </c>
      <c r="F54" s="22" t="s">
        <v>70</v>
      </c>
      <c r="G54" s="52" t="str">
        <f t="shared" si="0"/>
        <v>Ekološke naknade</v>
      </c>
    </row>
    <row r="55" spans="2:7">
      <c r="B55" s="20"/>
      <c r="C55" s="47"/>
      <c r="D55" s="47">
        <v>7144</v>
      </c>
      <c r="E55" s="21" t="s">
        <v>71</v>
      </c>
      <c r="F55" s="22" t="s">
        <v>72</v>
      </c>
      <c r="G55" s="52" t="str">
        <f t="shared" si="0"/>
        <v>Naknade za priređivanje igara na sreću</v>
      </c>
    </row>
    <row r="56" spans="2:7">
      <c r="B56" s="20"/>
      <c r="C56" s="47"/>
      <c r="D56" s="47">
        <v>7145</v>
      </c>
      <c r="E56" s="21" t="s">
        <v>73</v>
      </c>
      <c r="F56" s="22" t="s">
        <v>74</v>
      </c>
      <c r="G56" s="52" t="str">
        <f t="shared" si="0"/>
        <v>Naknade za korišćenje građevinskog zemljišta</v>
      </c>
    </row>
    <row r="57" spans="2:7" ht="23.25">
      <c r="B57" s="20"/>
      <c r="C57" s="47"/>
      <c r="D57" s="47">
        <v>7146</v>
      </c>
      <c r="E57" s="21" t="s">
        <v>75</v>
      </c>
      <c r="F57" s="22" t="s">
        <v>76</v>
      </c>
      <c r="G57" s="52" t="str">
        <f t="shared" si="0"/>
        <v xml:space="preserve">Naknade za uređivanje i izgradnju građevinskog zemljišta </v>
      </c>
    </row>
    <row r="58" spans="2:7" ht="34.5">
      <c r="B58" s="20"/>
      <c r="C58" s="47"/>
      <c r="D58" s="47">
        <v>7147</v>
      </c>
      <c r="E58" s="21" t="s">
        <v>77</v>
      </c>
      <c r="F58" s="22" t="s">
        <v>78</v>
      </c>
      <c r="G58" s="52" t="str">
        <f t="shared" si="0"/>
        <v xml:space="preserve">Naknade za izgradnju i održavanje lokalnih puteva i drugih javnih objekata od opštinskog značaja </v>
      </c>
    </row>
    <row r="59" spans="2:7">
      <c r="B59" s="20"/>
      <c r="C59" s="47"/>
      <c r="D59" s="47">
        <v>7148</v>
      </c>
      <c r="E59" s="21" t="s">
        <v>79</v>
      </c>
      <c r="F59" s="22" t="s">
        <v>80</v>
      </c>
      <c r="G59" s="52" t="str">
        <f t="shared" si="0"/>
        <v>Naknada za puteve</v>
      </c>
    </row>
    <row r="60" spans="2:7">
      <c r="B60" s="20"/>
      <c r="C60" s="47"/>
      <c r="D60" s="47">
        <v>7149</v>
      </c>
      <c r="E60" s="21" t="s">
        <v>81</v>
      </c>
      <c r="F60" s="22" t="s">
        <v>82</v>
      </c>
      <c r="G60" s="52" t="str">
        <f t="shared" si="0"/>
        <v>Ostale naknade</v>
      </c>
    </row>
    <row r="61" spans="2:7">
      <c r="B61" s="20"/>
      <c r="C61" s="46"/>
      <c r="D61" s="45">
        <v>715</v>
      </c>
      <c r="E61" s="18" t="s">
        <v>83</v>
      </c>
      <c r="F61" s="19" t="s">
        <v>84</v>
      </c>
      <c r="G61" s="52" t="str">
        <f t="shared" si="0"/>
        <v>Ostali prihodi</v>
      </c>
    </row>
    <row r="62" spans="2:7">
      <c r="B62" s="17"/>
      <c r="C62" s="47"/>
      <c r="D62" s="47">
        <v>7151</v>
      </c>
      <c r="E62" s="21" t="s">
        <v>85</v>
      </c>
      <c r="F62" s="22" t="s">
        <v>86</v>
      </c>
      <c r="G62" s="52" t="str">
        <f t="shared" si="0"/>
        <v>Prihodi od kapitala</v>
      </c>
    </row>
    <row r="63" spans="2:7">
      <c r="B63" s="20"/>
      <c r="C63" s="47"/>
      <c r="D63" s="47">
        <v>7152</v>
      </c>
      <c r="E63" s="21" t="s">
        <v>87</v>
      </c>
      <c r="F63" s="22" t="s">
        <v>88</v>
      </c>
      <c r="G63" s="52" t="str">
        <f t="shared" si="0"/>
        <v>Novčane kazne i oduzete imovinske koristi</v>
      </c>
    </row>
    <row r="64" spans="2:7" ht="23.25">
      <c r="B64" s="20"/>
      <c r="C64" s="47"/>
      <c r="D64" s="47">
        <v>7153</v>
      </c>
      <c r="E64" s="21" t="s">
        <v>89</v>
      </c>
      <c r="F64" s="22" t="s">
        <v>90</v>
      </c>
      <c r="G64" s="52" t="str">
        <f t="shared" si="0"/>
        <v>Prihodi koje organi ostvaruju vršenjem svoje djelatnosti</v>
      </c>
    </row>
    <row r="65" spans="2:7">
      <c r="B65" s="20"/>
      <c r="C65" s="47"/>
      <c r="D65" s="47">
        <v>7154</v>
      </c>
      <c r="E65" s="21" t="s">
        <v>91</v>
      </c>
      <c r="F65" s="22" t="s">
        <v>92</v>
      </c>
      <c r="G65" s="52" t="str">
        <f t="shared" si="0"/>
        <v>Samodoprinosi</v>
      </c>
    </row>
    <row r="66" spans="2:7">
      <c r="B66" s="20"/>
      <c r="C66" s="47"/>
      <c r="D66" s="47">
        <v>7155</v>
      </c>
      <c r="E66" s="21" t="s">
        <v>83</v>
      </c>
      <c r="F66" s="22" t="s">
        <v>93</v>
      </c>
      <c r="G66" s="52" t="str">
        <f t="shared" si="0"/>
        <v>Ostali prihodi</v>
      </c>
    </row>
    <row r="67" spans="2:7">
      <c r="B67" s="20"/>
      <c r="C67" s="45" t="s">
        <v>94</v>
      </c>
      <c r="D67" s="45">
        <v>72</v>
      </c>
      <c r="E67" s="23" t="s">
        <v>95</v>
      </c>
      <c r="F67" s="16" t="s">
        <v>96</v>
      </c>
      <c r="G67" s="52" t="str">
        <f t="shared" si="0"/>
        <v>Primici od prodaje imovine</v>
      </c>
    </row>
    <row r="68" spans="2:7">
      <c r="B68" s="17"/>
      <c r="C68" s="47">
        <v>721</v>
      </c>
      <c r="D68" s="47">
        <v>7212</v>
      </c>
      <c r="E68" s="21" t="s">
        <v>97</v>
      </c>
      <c r="F68" s="22" t="s">
        <v>98</v>
      </c>
      <c r="G68" s="52" t="str">
        <f t="shared" si="0"/>
        <v>Primici od prodaje nefinansijske imovine</v>
      </c>
    </row>
    <row r="69" spans="2:7">
      <c r="B69" s="20"/>
      <c r="C69" s="47">
        <v>722</v>
      </c>
      <c r="D69" s="47">
        <v>7222</v>
      </c>
      <c r="E69" s="21" t="s">
        <v>99</v>
      </c>
      <c r="F69" s="22" t="s">
        <v>100</v>
      </c>
      <c r="G69" s="52" t="str">
        <f t="shared" si="0"/>
        <v>Primici od prodaje finansijske imovine</v>
      </c>
    </row>
    <row r="70" spans="2:7" ht="23.25">
      <c r="B70" s="20"/>
      <c r="C70" s="45"/>
      <c r="D70" s="45">
        <v>73</v>
      </c>
      <c r="E70" s="23" t="s">
        <v>101</v>
      </c>
      <c r="F70" s="16" t="s">
        <v>102</v>
      </c>
      <c r="G70" s="52" t="str">
        <f t="shared" si="0"/>
        <v>Primici od otplate kredita i sredstva prenesena iz prethodne godine</v>
      </c>
    </row>
    <row r="71" spans="2:7">
      <c r="B71" s="17"/>
      <c r="C71" s="47">
        <v>731</v>
      </c>
      <c r="D71" s="47">
        <v>7311</v>
      </c>
      <c r="E71" s="21" t="s">
        <v>103</v>
      </c>
      <c r="F71" s="22" t="s">
        <v>104</v>
      </c>
      <c r="G71" s="52" t="str">
        <f t="shared" si="0"/>
        <v>Primici od otplate kredita</v>
      </c>
    </row>
    <row r="72" spans="2:7">
      <c r="B72" s="20"/>
      <c r="C72" s="47">
        <v>732</v>
      </c>
      <c r="D72" s="47">
        <v>7321</v>
      </c>
      <c r="E72" s="21" t="s">
        <v>105</v>
      </c>
      <c r="F72" s="22" t="s">
        <v>106</v>
      </c>
      <c r="G72" s="52" t="str">
        <f t="shared" si="0"/>
        <v>Sredstva prenesena iz prethodne godine</v>
      </c>
    </row>
    <row r="73" spans="2:7">
      <c r="B73" s="20"/>
      <c r="C73" s="45" t="s">
        <v>94</v>
      </c>
      <c r="D73" s="45">
        <v>74</v>
      </c>
      <c r="E73" s="23" t="s">
        <v>107</v>
      </c>
      <c r="F73" s="16" t="s">
        <v>108</v>
      </c>
      <c r="G73" s="52" t="str">
        <f t="shared" si="0"/>
        <v>Donacije i transferi</v>
      </c>
    </row>
    <row r="74" spans="2:7">
      <c r="B74" s="17"/>
      <c r="C74" s="47">
        <v>741</v>
      </c>
      <c r="D74" s="47">
        <v>7411</v>
      </c>
      <c r="E74" s="21" t="s">
        <v>109</v>
      </c>
      <c r="F74" s="22" t="s">
        <v>110</v>
      </c>
      <c r="G74" s="52" t="str">
        <f t="shared" si="0"/>
        <v>Donacije</v>
      </c>
    </row>
    <row r="75" spans="2:7">
      <c r="B75" s="20"/>
      <c r="C75" s="47">
        <v>742</v>
      </c>
      <c r="D75" s="47">
        <v>7421</v>
      </c>
      <c r="E75" s="21" t="s">
        <v>111</v>
      </c>
      <c r="F75" s="22" t="s">
        <v>112</v>
      </c>
      <c r="G75" s="52" t="str">
        <f t="shared" ref="G75:G140" si="1">+IF(ISBLANK(IF($B$2=1,E75,F75)),"",IF($B$2=1,E75,F75))</f>
        <v>Transferi</v>
      </c>
    </row>
    <row r="76" spans="2:7">
      <c r="B76" s="20"/>
      <c r="C76" s="46"/>
      <c r="D76" s="45">
        <v>75</v>
      </c>
      <c r="E76" s="23" t="s">
        <v>113</v>
      </c>
      <c r="F76" s="16" t="s">
        <v>114</v>
      </c>
      <c r="G76" s="52" t="str">
        <f t="shared" si="1"/>
        <v xml:space="preserve">Pozajmice i krediti </v>
      </c>
    </row>
    <row r="77" spans="2:7">
      <c r="B77" s="17"/>
      <c r="C77" s="45"/>
      <c r="D77" s="45">
        <v>751</v>
      </c>
      <c r="E77" s="18" t="s">
        <v>115</v>
      </c>
      <c r="F77" s="19" t="s">
        <v>114</v>
      </c>
      <c r="G77" s="52" t="str">
        <f t="shared" si="1"/>
        <v>Pozajmice i krediti</v>
      </c>
    </row>
    <row r="78" spans="2:7">
      <c r="B78" s="17"/>
      <c r="C78" s="47"/>
      <c r="D78" s="47">
        <v>7511</v>
      </c>
      <c r="E78" s="21" t="s">
        <v>116</v>
      </c>
      <c r="F78" s="22" t="s">
        <v>117</v>
      </c>
      <c r="G78" s="52" t="str">
        <f t="shared" si="1"/>
        <v>Pozajmice i krediti od domaćih izvora</v>
      </c>
    </row>
    <row r="79" spans="2:7">
      <c r="B79" s="20"/>
      <c r="C79" s="48"/>
      <c r="D79" s="48">
        <v>7512</v>
      </c>
      <c r="E79" s="24" t="s">
        <v>118</v>
      </c>
      <c r="F79" s="62" t="s">
        <v>119</v>
      </c>
      <c r="G79" s="53" t="str">
        <f t="shared" si="1"/>
        <v>Pozajmice i krediti od inostranih izvora</v>
      </c>
    </row>
    <row r="80" spans="2:7">
      <c r="B80" s="20"/>
      <c r="C80" s="44"/>
      <c r="D80" s="44">
        <v>4</v>
      </c>
      <c r="E80" s="15" t="s">
        <v>798</v>
      </c>
      <c r="F80" s="16" t="s">
        <v>121</v>
      </c>
      <c r="G80" s="52" t="str">
        <f t="shared" si="1"/>
        <v>Izdaci</v>
      </c>
    </row>
    <row r="81" spans="2:7">
      <c r="B81" s="20"/>
      <c r="C81" s="44"/>
      <c r="D81" s="44">
        <v>40</v>
      </c>
      <c r="E81" s="15" t="s">
        <v>778</v>
      </c>
      <c r="F81" s="16" t="s">
        <v>779</v>
      </c>
      <c r="G81" s="52" t="str">
        <f t="shared" si="1"/>
        <v>Tekuća budžetska potrošnja</v>
      </c>
    </row>
    <row r="82" spans="2:7">
      <c r="B82" s="13"/>
      <c r="C82" s="44"/>
      <c r="D82" s="44">
        <v>41</v>
      </c>
      <c r="E82" s="15" t="s">
        <v>122</v>
      </c>
      <c r="F82" s="16" t="s">
        <v>123</v>
      </c>
      <c r="G82" s="52" t="str">
        <f t="shared" si="1"/>
        <v>Tekući izdaci</v>
      </c>
    </row>
    <row r="83" spans="2:7">
      <c r="B83" s="14" t="s">
        <v>94</v>
      </c>
      <c r="C83" s="46"/>
      <c r="D83" s="44">
        <v>411</v>
      </c>
      <c r="E83" s="18" t="s">
        <v>124</v>
      </c>
      <c r="F83" s="19" t="s">
        <v>125</v>
      </c>
      <c r="G83" s="52" t="str">
        <f t="shared" si="1"/>
        <v>Bruto zarade i doprinosi na teret poslodavca</v>
      </c>
    </row>
    <row r="84" spans="2:7">
      <c r="B84" s="14"/>
      <c r="C84" s="49"/>
      <c r="D84" s="49">
        <v>4111</v>
      </c>
      <c r="E84" s="21" t="s">
        <v>126</v>
      </c>
      <c r="F84" s="22" t="s">
        <v>127</v>
      </c>
      <c r="G84" s="52" t="str">
        <f t="shared" si="1"/>
        <v>Neto zarade</v>
      </c>
    </row>
    <row r="85" spans="2:7">
      <c r="B85" s="25"/>
      <c r="C85" s="49"/>
      <c r="D85" s="49">
        <v>4112</v>
      </c>
      <c r="E85" s="21" t="s">
        <v>128</v>
      </c>
      <c r="F85" s="22" t="s">
        <v>26</v>
      </c>
      <c r="G85" s="52" t="str">
        <f t="shared" si="1"/>
        <v>Porez na zarade</v>
      </c>
    </row>
    <row r="86" spans="2:7">
      <c r="B86" s="25"/>
      <c r="C86" s="49"/>
      <c r="D86" s="49">
        <v>4113</v>
      </c>
      <c r="E86" s="21" t="s">
        <v>129</v>
      </c>
      <c r="F86" s="22" t="s">
        <v>130</v>
      </c>
      <c r="G86" s="52" t="str">
        <f t="shared" si="1"/>
        <v>Doprinosi na teret zaposlenog</v>
      </c>
    </row>
    <row r="87" spans="2:7" ht="15.75">
      <c r="B87" s="25"/>
      <c r="C87" s="50"/>
      <c r="D87" s="49">
        <v>4114</v>
      </c>
      <c r="E87" s="21" t="s">
        <v>131</v>
      </c>
      <c r="F87" s="22" t="s">
        <v>132</v>
      </c>
      <c r="G87" s="52" t="str">
        <f t="shared" si="1"/>
        <v>Doprinosi na teret poslodavca</v>
      </c>
    </row>
    <row r="88" spans="2:7" ht="15.75">
      <c r="B88" s="26"/>
      <c r="C88" s="49"/>
      <c r="D88" s="49">
        <v>4115</v>
      </c>
      <c r="E88" s="21" t="s">
        <v>133</v>
      </c>
      <c r="F88" s="22" t="s">
        <v>134</v>
      </c>
      <c r="G88" s="52" t="str">
        <f t="shared" si="1"/>
        <v>Opštinski prirez</v>
      </c>
    </row>
    <row r="89" spans="2:7">
      <c r="B89" s="25"/>
      <c r="C89" s="46"/>
      <c r="D89" s="44">
        <v>412</v>
      </c>
      <c r="E89" s="18" t="s">
        <v>135</v>
      </c>
      <c r="F89" s="19" t="s">
        <v>136</v>
      </c>
      <c r="G89" s="52" t="str">
        <f t="shared" si="1"/>
        <v>Ostala lična primanja</v>
      </c>
    </row>
    <row r="90" spans="2:7">
      <c r="B90" s="14"/>
      <c r="C90" s="49"/>
      <c r="D90" s="49">
        <v>4121</v>
      </c>
      <c r="E90" s="21" t="s">
        <v>137</v>
      </c>
      <c r="F90" s="22" t="s">
        <v>138</v>
      </c>
      <c r="G90" s="52" t="str">
        <f t="shared" si="1"/>
        <v>Naknada za zimnicu</v>
      </c>
    </row>
    <row r="91" spans="2:7">
      <c r="B91" s="25"/>
      <c r="C91" s="49"/>
      <c r="D91" s="49">
        <v>4122</v>
      </c>
      <c r="E91" s="21" t="s">
        <v>139</v>
      </c>
      <c r="F91" s="22" t="s">
        <v>140</v>
      </c>
      <c r="G91" s="52" t="str">
        <f t="shared" si="1"/>
        <v>Naknada za stanovanje i odvojen život</v>
      </c>
    </row>
    <row r="92" spans="2:7">
      <c r="B92" s="25"/>
      <c r="C92" s="49"/>
      <c r="D92" s="49">
        <v>4123</v>
      </c>
      <c r="E92" s="21" t="s">
        <v>141</v>
      </c>
      <c r="F92" s="22" t="s">
        <v>142</v>
      </c>
      <c r="G92" s="52" t="str">
        <f t="shared" si="1"/>
        <v>Naknada za prevoz</v>
      </c>
    </row>
    <row r="93" spans="2:7">
      <c r="B93" s="25"/>
      <c r="C93" s="49"/>
      <c r="D93" s="49">
        <v>4124</v>
      </c>
      <c r="E93" s="21" t="s">
        <v>143</v>
      </c>
      <c r="F93" s="22" t="s">
        <v>144</v>
      </c>
      <c r="G93" s="52" t="str">
        <f t="shared" si="1"/>
        <v>Jubilarne nagrade</v>
      </c>
    </row>
    <row r="94" spans="2:7">
      <c r="B94" s="25"/>
      <c r="C94" s="49"/>
      <c r="D94" s="49">
        <v>4125</v>
      </c>
      <c r="E94" s="21" t="s">
        <v>145</v>
      </c>
      <c r="F94" s="22" t="s">
        <v>146</v>
      </c>
      <c r="G94" s="52" t="str">
        <f t="shared" si="1"/>
        <v>Otpremnine</v>
      </c>
    </row>
    <row r="95" spans="2:7">
      <c r="B95" s="25"/>
      <c r="C95" s="49"/>
      <c r="D95" s="49">
        <v>4126</v>
      </c>
      <c r="E95" s="21" t="s">
        <v>147</v>
      </c>
      <c r="F95" s="22" t="s">
        <v>148</v>
      </c>
      <c r="G95" s="52" t="str">
        <f t="shared" si="1"/>
        <v>Naknada skupstinskim poslanicima</v>
      </c>
    </row>
    <row r="96" spans="2:7">
      <c r="B96" s="25"/>
      <c r="C96" s="49"/>
      <c r="D96" s="49">
        <v>4127</v>
      </c>
      <c r="E96" s="21" t="s">
        <v>81</v>
      </c>
      <c r="F96" s="22" t="s">
        <v>149</v>
      </c>
      <c r="G96" s="52" t="str">
        <f t="shared" si="1"/>
        <v>Ostale naknade</v>
      </c>
    </row>
    <row r="97" spans="2:7">
      <c r="B97" s="25"/>
      <c r="C97" s="49"/>
      <c r="D97" s="49">
        <v>4128</v>
      </c>
      <c r="E97" s="21" t="s">
        <v>721</v>
      </c>
      <c r="F97" s="22" t="s">
        <v>723</v>
      </c>
      <c r="G97" s="52" t="str">
        <f t="shared" si="1"/>
        <v>Ostala prava iz oblasti socijalne zaštite</v>
      </c>
    </row>
    <row r="98" spans="2:7">
      <c r="B98" s="25"/>
      <c r="C98" s="46"/>
      <c r="D98" s="44">
        <v>413</v>
      </c>
      <c r="E98" s="18" t="s">
        <v>150</v>
      </c>
      <c r="F98" s="19" t="s">
        <v>151</v>
      </c>
      <c r="G98" s="52" t="str">
        <f t="shared" si="1"/>
        <v>Rashodi za materijal</v>
      </c>
    </row>
    <row r="99" spans="2:7">
      <c r="B99" s="14"/>
      <c r="C99" s="49"/>
      <c r="D99" s="49">
        <v>4131</v>
      </c>
      <c r="E99" s="21" t="s">
        <v>152</v>
      </c>
      <c r="F99" s="22" t="s">
        <v>153</v>
      </c>
      <c r="G99" s="52" t="str">
        <f t="shared" si="1"/>
        <v>Administrativni materijal</v>
      </c>
    </row>
    <row r="100" spans="2:7">
      <c r="B100" s="25"/>
      <c r="C100" s="49"/>
      <c r="D100" s="49">
        <v>4132</v>
      </c>
      <c r="E100" s="21" t="s">
        <v>154</v>
      </c>
      <c r="F100" s="22" t="s">
        <v>155</v>
      </c>
      <c r="G100" s="52" t="str">
        <f t="shared" si="1"/>
        <v>Materijal za zdravstvenu zaštitu</v>
      </c>
    </row>
    <row r="101" spans="2:7">
      <c r="B101" s="25"/>
      <c r="C101" s="49"/>
      <c r="D101" s="49">
        <v>4133</v>
      </c>
      <c r="E101" s="21" t="s">
        <v>156</v>
      </c>
      <c r="F101" s="22" t="s">
        <v>157</v>
      </c>
      <c r="G101" s="52" t="str">
        <f t="shared" si="1"/>
        <v>Materijal za posebne namjene</v>
      </c>
    </row>
    <row r="102" spans="2:7">
      <c r="B102" s="25"/>
      <c r="C102" s="49"/>
      <c r="D102" s="49">
        <v>4134</v>
      </c>
      <c r="E102" s="21" t="s">
        <v>158</v>
      </c>
      <c r="F102" s="22" t="s">
        <v>159</v>
      </c>
      <c r="G102" s="52" t="str">
        <f t="shared" si="1"/>
        <v>Rashodi za energiju</v>
      </c>
    </row>
    <row r="103" spans="2:7">
      <c r="B103" s="25"/>
      <c r="C103" s="49"/>
      <c r="D103" s="49">
        <v>4135</v>
      </c>
      <c r="E103" s="21" t="s">
        <v>160</v>
      </c>
      <c r="F103" s="22" t="s">
        <v>161</v>
      </c>
      <c r="G103" s="52" t="str">
        <f t="shared" si="1"/>
        <v>Rashodi za gorivo</v>
      </c>
    </row>
    <row r="104" spans="2:7">
      <c r="B104" s="25"/>
      <c r="C104" s="49"/>
      <c r="D104" s="49">
        <v>4139</v>
      </c>
      <c r="E104" s="21" t="s">
        <v>162</v>
      </c>
      <c r="F104" s="22" t="s">
        <v>163</v>
      </c>
      <c r="G104" s="52" t="str">
        <f t="shared" si="1"/>
        <v>Ostali rashodi za materijal</v>
      </c>
    </row>
    <row r="105" spans="2:7">
      <c r="B105" s="25"/>
      <c r="C105" s="46"/>
      <c r="D105" s="44">
        <v>414</v>
      </c>
      <c r="E105" s="18" t="s">
        <v>164</v>
      </c>
      <c r="F105" s="19" t="s">
        <v>165</v>
      </c>
      <c r="G105" s="52" t="str">
        <f t="shared" si="1"/>
        <v>Rashodi za usluge</v>
      </c>
    </row>
    <row r="106" spans="2:7">
      <c r="B106" s="14"/>
      <c r="C106" s="49"/>
      <c r="D106" s="49">
        <v>4141</v>
      </c>
      <c r="E106" s="21" t="s">
        <v>166</v>
      </c>
      <c r="F106" s="22" t="s">
        <v>167</v>
      </c>
      <c r="G106" s="52" t="str">
        <f t="shared" si="1"/>
        <v>Službena putovanja</v>
      </c>
    </row>
    <row r="107" spans="2:7">
      <c r="B107" s="25"/>
      <c r="C107" s="49"/>
      <c r="D107" s="49">
        <v>4142</v>
      </c>
      <c r="E107" s="21" t="s">
        <v>168</v>
      </c>
      <c r="F107" s="22" t="s">
        <v>169</v>
      </c>
      <c r="G107" s="52" t="str">
        <f t="shared" si="1"/>
        <v>Reprezentacija</v>
      </c>
    </row>
    <row r="108" spans="2:7">
      <c r="B108" s="25"/>
      <c r="C108" s="49"/>
      <c r="D108" s="49">
        <v>4143</v>
      </c>
      <c r="E108" s="21" t="s">
        <v>170</v>
      </c>
      <c r="F108" s="22" t="s">
        <v>171</v>
      </c>
      <c r="G108" s="52" t="str">
        <f t="shared" si="1"/>
        <v>Komunikacione usluge</v>
      </c>
    </row>
    <row r="109" spans="2:7">
      <c r="B109" s="25"/>
      <c r="C109" s="49"/>
      <c r="D109" s="49">
        <v>4144</v>
      </c>
      <c r="E109" s="21" t="s">
        <v>172</v>
      </c>
      <c r="F109" s="22" t="s">
        <v>173</v>
      </c>
      <c r="G109" s="52" t="str">
        <f t="shared" si="1"/>
        <v>Bankarske usluge i negativne kursne razlike</v>
      </c>
    </row>
    <row r="110" spans="2:7">
      <c r="B110" s="25"/>
      <c r="C110" s="49"/>
      <c r="D110" s="49">
        <v>4145</v>
      </c>
      <c r="E110" s="21" t="s">
        <v>174</v>
      </c>
      <c r="F110" s="22" t="s">
        <v>175</v>
      </c>
      <c r="G110" s="52" t="str">
        <f t="shared" si="1"/>
        <v>Usluge prevoza</v>
      </c>
    </row>
    <row r="111" spans="2:7">
      <c r="B111" s="25"/>
      <c r="C111" s="49"/>
      <c r="D111" s="49">
        <v>4146</v>
      </c>
      <c r="E111" s="21" t="s">
        <v>176</v>
      </c>
      <c r="F111" s="22" t="s">
        <v>177</v>
      </c>
      <c r="G111" s="52" t="str">
        <f t="shared" si="1"/>
        <v>Advokatske, notarske i pravne usluge</v>
      </c>
    </row>
    <row r="112" spans="2:7">
      <c r="B112" s="25"/>
      <c r="C112" s="49"/>
      <c r="D112" s="49">
        <v>4147</v>
      </c>
      <c r="E112" s="21" t="s">
        <v>178</v>
      </c>
      <c r="F112" s="22" t="s">
        <v>179</v>
      </c>
      <c r="G112" s="52" t="str">
        <f t="shared" si="1"/>
        <v>Konsultantske usluge, projekti i studije</v>
      </c>
    </row>
    <row r="113" spans="2:7">
      <c r="B113" s="25"/>
      <c r="C113" s="49"/>
      <c r="D113" s="49">
        <v>4148</v>
      </c>
      <c r="E113" s="21" t="s">
        <v>180</v>
      </c>
      <c r="F113" s="22" t="s">
        <v>181</v>
      </c>
      <c r="G113" s="52" t="str">
        <f t="shared" si="1"/>
        <v>Usluge stručnog usavršavanja</v>
      </c>
    </row>
    <row r="114" spans="2:7">
      <c r="B114" s="25"/>
      <c r="C114" s="49"/>
      <c r="D114" s="49">
        <v>4149</v>
      </c>
      <c r="E114" s="21" t="s">
        <v>182</v>
      </c>
      <c r="F114" s="22" t="s">
        <v>183</v>
      </c>
      <c r="G114" s="52" t="str">
        <f t="shared" si="1"/>
        <v>Ostale usluge</v>
      </c>
    </row>
    <row r="115" spans="2:7">
      <c r="B115" s="25"/>
      <c r="C115" s="46"/>
      <c r="D115" s="44">
        <v>415</v>
      </c>
      <c r="E115" s="18" t="s">
        <v>184</v>
      </c>
      <c r="F115" s="19" t="s">
        <v>185</v>
      </c>
      <c r="G115" s="52" t="str">
        <f t="shared" si="1"/>
        <v>Rashodi za tekuće održavanje</v>
      </c>
    </row>
    <row r="116" spans="2:7">
      <c r="B116" s="14"/>
      <c r="C116" s="49"/>
      <c r="D116" s="49">
        <v>4151</v>
      </c>
      <c r="E116" s="21" t="s">
        <v>186</v>
      </c>
      <c r="F116" s="22" t="s">
        <v>187</v>
      </c>
      <c r="G116" s="52" t="str">
        <f t="shared" si="1"/>
        <v>Tekuće održavanje javne infrastrukture</v>
      </c>
    </row>
    <row r="117" spans="2:7">
      <c r="B117" s="25"/>
      <c r="C117" s="49"/>
      <c r="D117" s="49">
        <v>4152</v>
      </c>
      <c r="E117" s="21" t="s">
        <v>188</v>
      </c>
      <c r="F117" s="22" t="s">
        <v>189</v>
      </c>
      <c r="G117" s="52" t="str">
        <f t="shared" si="1"/>
        <v>Tekuće održavanje građevinskih objekata</v>
      </c>
    </row>
    <row r="118" spans="2:7">
      <c r="B118" s="25"/>
      <c r="C118" s="49"/>
      <c r="D118" s="49">
        <v>4153</v>
      </c>
      <c r="E118" s="21" t="s">
        <v>190</v>
      </c>
      <c r="F118" s="22" t="s">
        <v>191</v>
      </c>
      <c r="G118" s="52" t="str">
        <f t="shared" si="1"/>
        <v>Tekuće održavanje opreme</v>
      </c>
    </row>
    <row r="119" spans="2:7">
      <c r="B119" s="25"/>
      <c r="C119" s="46"/>
      <c r="D119" s="44">
        <v>416</v>
      </c>
      <c r="E119" s="18" t="s">
        <v>192</v>
      </c>
      <c r="F119" s="19" t="s">
        <v>193</v>
      </c>
      <c r="G119" s="52" t="str">
        <f t="shared" si="1"/>
        <v>Kamate</v>
      </c>
    </row>
    <row r="120" spans="2:7">
      <c r="B120" s="14"/>
      <c r="C120" s="49"/>
      <c r="D120" s="49">
        <v>4161</v>
      </c>
      <c r="E120" s="21" t="s">
        <v>194</v>
      </c>
      <c r="F120" s="22" t="s">
        <v>195</v>
      </c>
      <c r="G120" s="52" t="str">
        <f t="shared" si="1"/>
        <v>Kamate rezidentima</v>
      </c>
    </row>
    <row r="121" spans="2:7">
      <c r="B121" s="25"/>
      <c r="C121" s="49"/>
      <c r="D121" s="49">
        <v>4162</v>
      </c>
      <c r="E121" s="21" t="s">
        <v>196</v>
      </c>
      <c r="F121" s="22" t="s">
        <v>197</v>
      </c>
      <c r="G121" s="52" t="str">
        <f t="shared" si="1"/>
        <v>Kamate nerezidentima</v>
      </c>
    </row>
    <row r="122" spans="2:7">
      <c r="B122" s="25"/>
      <c r="C122" s="46"/>
      <c r="D122" s="44">
        <v>417</v>
      </c>
      <c r="E122" s="18" t="s">
        <v>198</v>
      </c>
      <c r="F122" s="19" t="s">
        <v>199</v>
      </c>
      <c r="G122" s="52" t="str">
        <f t="shared" si="1"/>
        <v>Renta</v>
      </c>
    </row>
    <row r="123" spans="2:7">
      <c r="B123" s="14"/>
      <c r="C123" s="49"/>
      <c r="D123" s="49">
        <v>4171</v>
      </c>
      <c r="E123" s="21" t="s">
        <v>200</v>
      </c>
      <c r="F123" s="22" t="s">
        <v>201</v>
      </c>
      <c r="G123" s="52" t="str">
        <f t="shared" si="1"/>
        <v>Zakup objekata</v>
      </c>
    </row>
    <row r="124" spans="2:7">
      <c r="B124" s="25"/>
      <c r="C124" s="49"/>
      <c r="D124" s="49">
        <v>4172</v>
      </c>
      <c r="E124" s="21" t="s">
        <v>202</v>
      </c>
      <c r="F124" s="22" t="s">
        <v>203</v>
      </c>
      <c r="G124" s="52" t="str">
        <f t="shared" si="1"/>
        <v>Zakup opreme</v>
      </c>
    </row>
    <row r="125" spans="2:7">
      <c r="B125" s="25"/>
      <c r="C125" s="49"/>
      <c r="D125" s="49">
        <v>4173</v>
      </c>
      <c r="E125" s="21" t="s">
        <v>204</v>
      </c>
      <c r="F125" s="22" t="s">
        <v>205</v>
      </c>
      <c r="G125" s="52" t="str">
        <f t="shared" si="1"/>
        <v>Zakup zemljišta</v>
      </c>
    </row>
    <row r="126" spans="2:7">
      <c r="B126" s="25"/>
      <c r="C126" s="46"/>
      <c r="D126" s="44">
        <v>418</v>
      </c>
      <c r="E126" s="18" t="s">
        <v>206</v>
      </c>
      <c r="F126" s="19" t="s">
        <v>207</v>
      </c>
      <c r="G126" s="52" t="str">
        <f t="shared" si="1"/>
        <v>Subvencije</v>
      </c>
    </row>
    <row r="127" spans="2:7">
      <c r="B127" s="14"/>
      <c r="C127" s="49"/>
      <c r="D127" s="49">
        <v>4181</v>
      </c>
      <c r="E127" s="21" t="s">
        <v>208</v>
      </c>
      <c r="F127" s="22" t="s">
        <v>209</v>
      </c>
      <c r="G127" s="52" t="str">
        <f t="shared" si="1"/>
        <v>Subvencije za proizvodnju i pružanje usluga</v>
      </c>
    </row>
    <row r="128" spans="2:7">
      <c r="B128" s="25"/>
      <c r="C128" s="49"/>
      <c r="D128" s="49">
        <v>4182</v>
      </c>
      <c r="E128" s="21" t="s">
        <v>210</v>
      </c>
      <c r="F128" s="22" t="s">
        <v>211</v>
      </c>
      <c r="G128" s="52" t="str">
        <f t="shared" si="1"/>
        <v>Izvozne subvencije</v>
      </c>
    </row>
    <row r="129" spans="2:7">
      <c r="B129" s="25"/>
      <c r="C129" s="49"/>
      <c r="D129" s="49">
        <v>4183</v>
      </c>
      <c r="E129" s="21" t="s">
        <v>212</v>
      </c>
      <c r="F129" s="22" t="s">
        <v>213</v>
      </c>
      <c r="G129" s="52" t="str">
        <f t="shared" si="1"/>
        <v>Uvozne subvencije</v>
      </c>
    </row>
    <row r="130" spans="2:7">
      <c r="B130" s="25"/>
      <c r="C130" s="46"/>
      <c r="D130" s="44">
        <v>419</v>
      </c>
      <c r="E130" s="18" t="s">
        <v>214</v>
      </c>
      <c r="F130" s="19" t="s">
        <v>215</v>
      </c>
      <c r="G130" s="52" t="str">
        <f t="shared" si="1"/>
        <v>Ostali izdaci</v>
      </c>
    </row>
    <row r="131" spans="2:7">
      <c r="B131" s="14"/>
      <c r="C131" s="49"/>
      <c r="D131" s="49">
        <v>4191</v>
      </c>
      <c r="E131" s="21" t="s">
        <v>216</v>
      </c>
      <c r="F131" s="22" t="s">
        <v>217</v>
      </c>
      <c r="G131" s="52" t="str">
        <f t="shared" si="1"/>
        <v>Izdaci po osnovu isplate ugovora o djelu</v>
      </c>
    </row>
    <row r="132" spans="2:7">
      <c r="B132" s="25"/>
      <c r="C132" s="49"/>
      <c r="D132" s="49">
        <v>4192</v>
      </c>
      <c r="E132" s="21" t="s">
        <v>218</v>
      </c>
      <c r="F132" s="22" t="s">
        <v>219</v>
      </c>
      <c r="G132" s="52" t="str">
        <f t="shared" si="1"/>
        <v>Izdaci po osnovu troškova sudskih postupaka</v>
      </c>
    </row>
    <row r="133" spans="2:7">
      <c r="B133" s="25"/>
      <c r="C133" s="49"/>
      <c r="D133" s="49">
        <v>4193</v>
      </c>
      <c r="E133" s="21" t="s">
        <v>220</v>
      </c>
      <c r="F133" s="22" t="s">
        <v>221</v>
      </c>
      <c r="G133" s="52" t="str">
        <f t="shared" si="1"/>
        <v>Izrada i održavanje softvera</v>
      </c>
    </row>
    <row r="134" spans="2:7">
      <c r="B134" s="25"/>
      <c r="C134" s="49"/>
      <c r="D134" s="49">
        <v>4194</v>
      </c>
      <c r="E134" s="21" t="s">
        <v>222</v>
      </c>
      <c r="F134" s="22" t="s">
        <v>223</v>
      </c>
      <c r="G134" s="52" t="str">
        <f t="shared" si="1"/>
        <v>Osiguranje</v>
      </c>
    </row>
    <row r="135" spans="2:7" ht="23.25">
      <c r="B135" s="25"/>
      <c r="C135" s="47"/>
      <c r="D135" s="47">
        <v>4195</v>
      </c>
      <c r="E135" s="27" t="s">
        <v>224</v>
      </c>
      <c r="F135" s="22" t="s">
        <v>225</v>
      </c>
      <c r="G135" s="52" t="str">
        <f t="shared" si="1"/>
        <v>Kontribucije za članstvo u domaćim i međunarodnim organizacijama</v>
      </c>
    </row>
    <row r="136" spans="2:7">
      <c r="B136" s="20"/>
      <c r="C136" s="49"/>
      <c r="D136" s="49">
        <v>4196</v>
      </c>
      <c r="E136" s="21" t="s">
        <v>226</v>
      </c>
      <c r="F136" s="22" t="s">
        <v>227</v>
      </c>
      <c r="G136" s="52" t="str">
        <f t="shared" si="1"/>
        <v>Komunalne naknade</v>
      </c>
    </row>
    <row r="137" spans="2:7">
      <c r="B137" s="25"/>
      <c r="C137" s="49"/>
      <c r="D137" s="47">
        <v>4197</v>
      </c>
      <c r="E137" s="21" t="s">
        <v>228</v>
      </c>
      <c r="F137" s="22" t="s">
        <v>229</v>
      </c>
      <c r="G137" s="52" t="str">
        <f t="shared" si="1"/>
        <v>Kazne</v>
      </c>
    </row>
    <row r="138" spans="2:7">
      <c r="B138" s="25"/>
      <c r="C138" s="49"/>
      <c r="D138" s="49">
        <v>4198</v>
      </c>
      <c r="E138" s="21" t="s">
        <v>49</v>
      </c>
      <c r="F138" s="22" t="s">
        <v>64</v>
      </c>
      <c r="G138" s="52" t="str">
        <f t="shared" si="1"/>
        <v>Takse</v>
      </c>
    </row>
    <row r="139" spans="2:7">
      <c r="B139" s="25"/>
      <c r="C139" s="49"/>
      <c r="D139" s="47">
        <v>4199</v>
      </c>
      <c r="E139" s="21" t="s">
        <v>230</v>
      </c>
      <c r="F139" s="22" t="s">
        <v>231</v>
      </c>
      <c r="G139" s="52" t="str">
        <f t="shared" si="1"/>
        <v>Ostalo</v>
      </c>
    </row>
    <row r="140" spans="2:7">
      <c r="B140" s="25"/>
      <c r="C140" s="44" t="s">
        <v>94</v>
      </c>
      <c r="D140" s="44">
        <v>42</v>
      </c>
      <c r="E140" s="15" t="s">
        <v>232</v>
      </c>
      <c r="F140" s="16" t="s">
        <v>233</v>
      </c>
      <c r="G140" s="52" t="str">
        <f t="shared" si="1"/>
        <v>Transferi za socijalnu zaštitu</v>
      </c>
    </row>
    <row r="141" spans="2:7">
      <c r="B141" s="14"/>
      <c r="C141" s="46"/>
      <c r="D141" s="44">
        <v>421</v>
      </c>
      <c r="E141" s="18" t="s">
        <v>234</v>
      </c>
      <c r="F141" s="19" t="s">
        <v>235</v>
      </c>
      <c r="G141" s="52" t="str">
        <f t="shared" ref="G141:G204" si="2">+IF(ISBLANK(IF($B$2=1,E141,F141)),"",IF($B$2=1,E141,F141))</f>
        <v>Prava iz oblasti socijalne zaštite</v>
      </c>
    </row>
    <row r="142" spans="2:7">
      <c r="B142" s="14"/>
      <c r="C142" s="49" t="s">
        <v>94</v>
      </c>
      <c r="D142" s="49">
        <v>4211</v>
      </c>
      <c r="E142" s="21" t="s">
        <v>236</v>
      </c>
      <c r="F142" s="22" t="s">
        <v>237</v>
      </c>
      <c r="G142" s="52" t="str">
        <f t="shared" si="2"/>
        <v>Dječiji dodaci</v>
      </c>
    </row>
    <row r="143" spans="2:7">
      <c r="B143" s="25"/>
      <c r="C143" s="49"/>
      <c r="D143" s="49">
        <v>4212</v>
      </c>
      <c r="E143" s="21" t="s">
        <v>238</v>
      </c>
      <c r="F143" s="22" t="s">
        <v>239</v>
      </c>
      <c r="G143" s="52" t="str">
        <f t="shared" si="2"/>
        <v>Boračko invalidska zaštita</v>
      </c>
    </row>
    <row r="144" spans="2:7">
      <c r="B144" s="25"/>
      <c r="C144" s="49"/>
      <c r="D144" s="49">
        <v>4213</v>
      </c>
      <c r="E144" s="21" t="s">
        <v>240</v>
      </c>
      <c r="F144" s="22" t="s">
        <v>241</v>
      </c>
      <c r="G144" s="52" t="str">
        <f t="shared" si="2"/>
        <v>Materijalno obezbjeđenje porodice</v>
      </c>
    </row>
    <row r="145" spans="2:7">
      <c r="B145" s="25"/>
      <c r="C145" s="49"/>
      <c r="D145" s="49">
        <v>4214</v>
      </c>
      <c r="E145" s="21" t="s">
        <v>242</v>
      </c>
      <c r="F145" s="22" t="s">
        <v>243</v>
      </c>
      <c r="G145" s="52" t="str">
        <f t="shared" si="2"/>
        <v>Porodiljska odsustva</v>
      </c>
    </row>
    <row r="146" spans="2:7">
      <c r="B146" s="25"/>
      <c r="C146" s="49"/>
      <c r="D146" s="49">
        <v>4215</v>
      </c>
      <c r="E146" s="21" t="s">
        <v>244</v>
      </c>
      <c r="F146" s="22" t="s">
        <v>245</v>
      </c>
      <c r="G146" s="52" t="str">
        <f t="shared" si="2"/>
        <v>Tuđa njega i pomoć</v>
      </c>
    </row>
    <row r="147" spans="2:7">
      <c r="B147" s="25"/>
      <c r="C147" s="49"/>
      <c r="D147" s="49">
        <v>4216</v>
      </c>
      <c r="E147" s="21" t="s">
        <v>246</v>
      </c>
      <c r="F147" s="22" t="s">
        <v>247</v>
      </c>
      <c r="G147" s="52" t="str">
        <f t="shared" si="2"/>
        <v>Ishrana djece u predškolskim ustanovama</v>
      </c>
    </row>
    <row r="148" spans="2:7">
      <c r="B148" s="25"/>
      <c r="C148" s="49"/>
      <c r="D148" s="49">
        <v>4217</v>
      </c>
      <c r="E148" s="21" t="s">
        <v>248</v>
      </c>
      <c r="F148" s="22" t="s">
        <v>249</v>
      </c>
      <c r="G148" s="52" t="str">
        <f t="shared" si="2"/>
        <v>Izdržavanje štićenika u domovima</v>
      </c>
    </row>
    <row r="149" spans="2:7">
      <c r="B149" s="25"/>
      <c r="C149" s="49"/>
      <c r="D149" s="49">
        <v>4218</v>
      </c>
      <c r="E149" s="21" t="s">
        <v>721</v>
      </c>
      <c r="F149" s="22" t="s">
        <v>722</v>
      </c>
      <c r="G149" s="52" t="str">
        <f t="shared" si="2"/>
        <v>Ostala prava iz oblasti socijalne zaštite</v>
      </c>
    </row>
    <row r="150" spans="2:7">
      <c r="B150" s="25"/>
      <c r="C150" s="46"/>
      <c r="D150" s="44">
        <v>422</v>
      </c>
      <c r="E150" s="18" t="s">
        <v>250</v>
      </c>
      <c r="F150" s="19" t="s">
        <v>251</v>
      </c>
      <c r="G150" s="52" t="str">
        <f t="shared" si="2"/>
        <v>Sredstva za tehnološke viškove</v>
      </c>
    </row>
    <row r="151" spans="2:7">
      <c r="B151" s="14"/>
      <c r="C151" s="49"/>
      <c r="D151" s="49">
        <v>4221</v>
      </c>
      <c r="E151" s="21" t="s">
        <v>252</v>
      </c>
      <c r="F151" s="22" t="s">
        <v>253</v>
      </c>
      <c r="G151" s="52" t="str">
        <f t="shared" si="2"/>
        <v>Garantovane zarade</v>
      </c>
    </row>
    <row r="152" spans="2:7">
      <c r="B152" s="25"/>
      <c r="C152" s="49"/>
      <c r="D152" s="49">
        <v>4222</v>
      </c>
      <c r="E152" s="21" t="s">
        <v>254</v>
      </c>
      <c r="F152" s="22" t="s">
        <v>255</v>
      </c>
      <c r="G152" s="52" t="str">
        <f t="shared" si="2"/>
        <v>Otpremnine za tehnološke viškove</v>
      </c>
    </row>
    <row r="153" spans="2:7">
      <c r="B153" s="25"/>
      <c r="C153" s="49"/>
      <c r="D153" s="49">
        <v>4223</v>
      </c>
      <c r="E153" s="21" t="s">
        <v>256</v>
      </c>
      <c r="F153" s="22" t="s">
        <v>257</v>
      </c>
      <c r="G153" s="52" t="str">
        <f t="shared" si="2"/>
        <v>Dokup staža</v>
      </c>
    </row>
    <row r="154" spans="2:7">
      <c r="B154" s="25"/>
      <c r="C154" s="49"/>
      <c r="D154" s="49">
        <v>4224</v>
      </c>
      <c r="E154" s="21" t="s">
        <v>258</v>
      </c>
      <c r="F154" s="22" t="s">
        <v>259</v>
      </c>
      <c r="G154" s="52" t="str">
        <f t="shared" si="2"/>
        <v>Naknade nezaposlenim licima</v>
      </c>
    </row>
    <row r="155" spans="2:7">
      <c r="B155" s="25"/>
      <c r="C155" s="49"/>
      <c r="D155" s="49">
        <v>4225</v>
      </c>
      <c r="E155" s="21" t="s">
        <v>230</v>
      </c>
      <c r="F155" s="22" t="s">
        <v>260</v>
      </c>
      <c r="G155" s="52" t="str">
        <f t="shared" si="2"/>
        <v>Ostalo</v>
      </c>
    </row>
    <row r="156" spans="2:7">
      <c r="B156" s="25"/>
      <c r="C156" s="46"/>
      <c r="D156" s="44">
        <v>423</v>
      </c>
      <c r="E156" s="18" t="s">
        <v>261</v>
      </c>
      <c r="F156" s="19" t="s">
        <v>262</v>
      </c>
      <c r="G156" s="52" t="str">
        <f t="shared" si="2"/>
        <v>Prava iz oblasti penzijskog i invalidskog osiguranja</v>
      </c>
    </row>
    <row r="157" spans="2:7">
      <c r="B157" s="14"/>
      <c r="C157" s="49"/>
      <c r="D157" s="49">
        <v>4231</v>
      </c>
      <c r="E157" s="21" t="s">
        <v>263</v>
      </c>
      <c r="F157" s="22" t="s">
        <v>264</v>
      </c>
      <c r="G157" s="52" t="str">
        <f t="shared" si="2"/>
        <v>Starosna penzija</v>
      </c>
    </row>
    <row r="158" spans="2:7">
      <c r="B158" s="25"/>
      <c r="C158" s="49"/>
      <c r="D158" s="49">
        <v>4232</v>
      </c>
      <c r="E158" s="21" t="s">
        <v>265</v>
      </c>
      <c r="F158" s="22" t="s">
        <v>266</v>
      </c>
      <c r="G158" s="52" t="str">
        <f t="shared" si="2"/>
        <v>Invalidska penzija</v>
      </c>
    </row>
    <row r="159" spans="2:7">
      <c r="B159" s="25"/>
      <c r="C159" s="49"/>
      <c r="D159" s="49">
        <v>4233</v>
      </c>
      <c r="E159" s="21" t="s">
        <v>267</v>
      </c>
      <c r="F159" s="22" t="s">
        <v>268</v>
      </c>
      <c r="G159" s="52" t="str">
        <f t="shared" si="2"/>
        <v>Porodična penzija</v>
      </c>
    </row>
    <row r="160" spans="2:7">
      <c r="B160" s="25"/>
      <c r="C160" s="49"/>
      <c r="D160" s="49">
        <v>4234</v>
      </c>
      <c r="E160" s="21" t="s">
        <v>63</v>
      </c>
      <c r="F160" s="22" t="s">
        <v>269</v>
      </c>
      <c r="G160" s="52" t="str">
        <f t="shared" si="2"/>
        <v>Naknade</v>
      </c>
    </row>
    <row r="161" spans="2:7">
      <c r="B161" s="25"/>
      <c r="C161" s="49"/>
      <c r="D161" s="49">
        <v>4235</v>
      </c>
      <c r="E161" s="21" t="s">
        <v>270</v>
      </c>
      <c r="F161" s="22" t="s">
        <v>271</v>
      </c>
      <c r="G161" s="52" t="str">
        <f t="shared" si="2"/>
        <v>Dodaci</v>
      </c>
    </row>
    <row r="162" spans="2:7">
      <c r="B162" s="25"/>
      <c r="C162" s="49"/>
      <c r="D162" s="49">
        <v>4236</v>
      </c>
      <c r="E162" s="21" t="s">
        <v>272</v>
      </c>
      <c r="F162" s="22" t="s">
        <v>273</v>
      </c>
      <c r="G162" s="52" t="str">
        <f t="shared" si="2"/>
        <v>Ostala prava</v>
      </c>
    </row>
    <row r="163" spans="2:7">
      <c r="B163" s="25"/>
      <c r="C163" s="49"/>
      <c r="D163" s="49">
        <v>4237</v>
      </c>
      <c r="E163" s="21" t="s">
        <v>274</v>
      </c>
      <c r="F163" s="22" t="s">
        <v>275</v>
      </c>
      <c r="G163" s="52" t="str">
        <f t="shared" si="2"/>
        <v>Doprinos za zdravstvenu zaštitu penzionera</v>
      </c>
    </row>
    <row r="164" spans="2:7">
      <c r="B164" s="25"/>
      <c r="C164" s="46"/>
      <c r="D164" s="44">
        <v>424</v>
      </c>
      <c r="E164" s="18" t="s">
        <v>276</v>
      </c>
      <c r="F164" s="19" t="s">
        <v>277</v>
      </c>
      <c r="G164" s="52" t="str">
        <f t="shared" si="2"/>
        <v>Ostala prava iz oblasti zdravstvene zaštite</v>
      </c>
    </row>
    <row r="165" spans="2:7">
      <c r="B165" s="14"/>
      <c r="C165" s="49"/>
      <c r="D165" s="49">
        <v>4241</v>
      </c>
      <c r="E165" s="21" t="s">
        <v>278</v>
      </c>
      <c r="F165" s="22" t="s">
        <v>279</v>
      </c>
      <c r="G165" s="52" t="str">
        <f t="shared" si="2"/>
        <v>Liječenje van Crne Gore</v>
      </c>
    </row>
    <row r="166" spans="2:7">
      <c r="B166" s="25"/>
      <c r="C166" s="46"/>
      <c r="D166" s="44">
        <v>425</v>
      </c>
      <c r="E166" s="18" t="s">
        <v>280</v>
      </c>
      <c r="F166" s="19" t="s">
        <v>281</v>
      </c>
      <c r="G166" s="52" t="str">
        <f t="shared" si="2"/>
        <v>Ostala prava iz zdravstvenog osiguranja</v>
      </c>
    </row>
    <row r="167" spans="2:7">
      <c r="B167" s="14"/>
      <c r="C167" s="49"/>
      <c r="D167" s="49">
        <v>4251</v>
      </c>
      <c r="E167" s="21" t="s">
        <v>282</v>
      </c>
      <c r="F167" s="22" t="s">
        <v>283</v>
      </c>
      <c r="G167" s="52" t="str">
        <f t="shared" si="2"/>
        <v>Ortopedske sprave i pomagala</v>
      </c>
    </row>
    <row r="168" spans="2:7">
      <c r="B168" s="25"/>
      <c r="C168" s="49"/>
      <c r="D168" s="49">
        <v>4252</v>
      </c>
      <c r="E168" s="21" t="s">
        <v>284</v>
      </c>
      <c r="F168" s="22" t="s">
        <v>285</v>
      </c>
      <c r="G168" s="52" t="str">
        <f t="shared" si="2"/>
        <v>Naknade za bolovanje preko 60 dana</v>
      </c>
    </row>
    <row r="169" spans="2:7">
      <c r="B169" s="25"/>
      <c r="C169" s="49"/>
      <c r="D169" s="49">
        <v>4253</v>
      </c>
      <c r="E169" s="21" t="s">
        <v>286</v>
      </c>
      <c r="F169" s="22" t="s">
        <v>287</v>
      </c>
      <c r="G169" s="52" t="str">
        <f t="shared" si="2"/>
        <v>Naknade za putne troškove osiguranika</v>
      </c>
    </row>
    <row r="170" spans="2:7" ht="23.25">
      <c r="B170" s="25"/>
      <c r="C170" s="44"/>
      <c r="D170" s="44">
        <v>43</v>
      </c>
      <c r="E170" s="15" t="s">
        <v>288</v>
      </c>
      <c r="F170" s="16" t="s">
        <v>289</v>
      </c>
      <c r="G170" s="52" t="str">
        <f t="shared" si="2"/>
        <v xml:space="preserve">Transferi institucijama, pojedincima, nevladinom i javnom sektoru </v>
      </c>
    </row>
    <row r="171" spans="2:7" ht="23.25">
      <c r="B171" s="14" t="s">
        <v>94</v>
      </c>
      <c r="C171" s="46"/>
      <c r="D171" s="44">
        <v>431</v>
      </c>
      <c r="E171" s="18" t="s">
        <v>288</v>
      </c>
      <c r="F171" s="19" t="s">
        <v>289</v>
      </c>
      <c r="G171" s="52" t="str">
        <f t="shared" si="2"/>
        <v xml:space="preserve">Transferi institucijama, pojedincima, nevladinom i javnom sektoru </v>
      </c>
    </row>
    <row r="172" spans="2:7">
      <c r="B172" s="14" t="s">
        <v>94</v>
      </c>
      <c r="C172" s="49"/>
      <c r="D172" s="49">
        <v>4311</v>
      </c>
      <c r="E172" s="21" t="s">
        <v>290</v>
      </c>
      <c r="F172" s="22" t="s">
        <v>291</v>
      </c>
      <c r="G172" s="52" t="str">
        <f t="shared" si="2"/>
        <v xml:space="preserve">Transferi za zdravstvenu zaštitu </v>
      </c>
    </row>
    <row r="173" spans="2:7">
      <c r="B173" s="25"/>
      <c r="C173" s="49"/>
      <c r="D173" s="49">
        <v>4312</v>
      </c>
      <c r="E173" s="21" t="s">
        <v>292</v>
      </c>
      <c r="F173" s="22" t="s">
        <v>293</v>
      </c>
      <c r="G173" s="52" t="str">
        <f t="shared" si="2"/>
        <v>Transferi obrazovanju</v>
      </c>
    </row>
    <row r="174" spans="2:7">
      <c r="B174" s="25"/>
      <c r="C174" s="49"/>
      <c r="D174" s="49">
        <v>4313</v>
      </c>
      <c r="E174" s="21" t="s">
        <v>294</v>
      </c>
      <c r="F174" s="22" t="s">
        <v>295</v>
      </c>
      <c r="G174" s="52" t="str">
        <f t="shared" si="2"/>
        <v>Transferi institucijama kulture i sporta</v>
      </c>
    </row>
    <row r="175" spans="2:7">
      <c r="B175" s="25"/>
      <c r="C175" s="49"/>
      <c r="D175" s="49">
        <v>4314</v>
      </c>
      <c r="E175" s="21" t="s">
        <v>296</v>
      </c>
      <c r="F175" s="22" t="s">
        <v>297</v>
      </c>
      <c r="G175" s="52" t="str">
        <f t="shared" si="2"/>
        <v>Transferi nevladinim organizacijama</v>
      </c>
    </row>
    <row r="176" spans="2:7" ht="23.25">
      <c r="B176" s="25"/>
      <c r="C176" s="49"/>
      <c r="D176" s="49">
        <v>4315</v>
      </c>
      <c r="E176" s="21" t="s">
        <v>298</v>
      </c>
      <c r="F176" s="22" t="s">
        <v>299</v>
      </c>
      <c r="G176" s="52" t="str">
        <f t="shared" si="2"/>
        <v>Transferi političkim partijama, strankama i udruženjima</v>
      </c>
    </row>
    <row r="177" spans="2:7">
      <c r="B177" s="25"/>
      <c r="C177" s="49"/>
      <c r="D177" s="49">
        <v>4316</v>
      </c>
      <c r="E177" s="21" t="s">
        <v>300</v>
      </c>
      <c r="F177" s="22" t="s">
        <v>301</v>
      </c>
      <c r="G177" s="52" t="str">
        <f t="shared" si="2"/>
        <v>Transferi za jednokratne socijalne pomoći</v>
      </c>
    </row>
    <row r="178" spans="2:7">
      <c r="B178" s="25"/>
      <c r="C178" s="49"/>
      <c r="D178" s="49">
        <v>4317</v>
      </c>
      <c r="E178" s="21" t="s">
        <v>302</v>
      </c>
      <c r="F178" s="22" t="s">
        <v>303</v>
      </c>
      <c r="G178" s="52" t="str">
        <f t="shared" si="2"/>
        <v>Transferi za lična primanja pripravnika</v>
      </c>
    </row>
    <row r="179" spans="2:7">
      <c r="B179" s="25"/>
      <c r="C179" s="49"/>
      <c r="D179" s="49">
        <v>4318</v>
      </c>
      <c r="E179" s="21" t="s">
        <v>304</v>
      </c>
      <c r="F179" s="22" t="s">
        <v>305</v>
      </c>
      <c r="G179" s="52" t="str">
        <f t="shared" si="2"/>
        <v>Ostali transferi pojedincima</v>
      </c>
    </row>
    <row r="180" spans="2:7">
      <c r="B180" s="25"/>
      <c r="C180" s="49"/>
      <c r="D180" s="49">
        <v>4319</v>
      </c>
      <c r="E180" s="21" t="s">
        <v>306</v>
      </c>
      <c r="F180" s="22" t="s">
        <v>307</v>
      </c>
      <c r="G180" s="52" t="str">
        <f t="shared" si="2"/>
        <v>Ostali transferi institucijama</v>
      </c>
    </row>
    <row r="181" spans="2:7">
      <c r="B181" s="25"/>
      <c r="C181" s="46"/>
      <c r="D181" s="44">
        <v>432</v>
      </c>
      <c r="E181" s="18" t="s">
        <v>308</v>
      </c>
      <c r="F181" s="19" t="s">
        <v>309</v>
      </c>
      <c r="G181" s="52" t="str">
        <f t="shared" si="2"/>
        <v xml:space="preserve">Ostali transferi </v>
      </c>
    </row>
    <row r="182" spans="2:7" ht="23.25">
      <c r="B182" s="14" t="s">
        <v>94</v>
      </c>
      <c r="C182" s="49"/>
      <c r="D182" s="49">
        <v>4321</v>
      </c>
      <c r="E182" s="21" t="s">
        <v>310</v>
      </c>
      <c r="F182" s="22" t="s">
        <v>311</v>
      </c>
      <c r="G182" s="52" t="str">
        <f t="shared" si="2"/>
        <v>Transferi Fondu penzijskog i invalidskog osiguranja</v>
      </c>
    </row>
    <row r="183" spans="2:7">
      <c r="B183" s="25"/>
      <c r="C183" s="49"/>
      <c r="D183" s="49">
        <v>4322</v>
      </c>
      <c r="E183" s="21" t="s">
        <v>312</v>
      </c>
      <c r="F183" s="22" t="s">
        <v>313</v>
      </c>
      <c r="G183" s="52" t="str">
        <f t="shared" si="2"/>
        <v>Transferi Fondu zdravstva</v>
      </c>
    </row>
    <row r="184" spans="2:7">
      <c r="B184" s="25"/>
      <c r="C184" s="49"/>
      <c r="D184" s="49">
        <v>4323</v>
      </c>
      <c r="E184" s="21" t="s">
        <v>314</v>
      </c>
      <c r="F184" s="22" t="s">
        <v>315</v>
      </c>
      <c r="G184" s="52" t="str">
        <f t="shared" si="2"/>
        <v>Transferi zavodu za zapošljavanje</v>
      </c>
    </row>
    <row r="185" spans="2:7">
      <c r="B185" s="25"/>
      <c r="C185" s="49"/>
      <c r="D185" s="49">
        <v>4324</v>
      </c>
      <c r="E185" s="21" t="s">
        <v>316</v>
      </c>
      <c r="F185" s="22" t="s">
        <v>317</v>
      </c>
      <c r="G185" s="52" t="str">
        <f t="shared" si="2"/>
        <v>Transferi opštinama</v>
      </c>
    </row>
    <row r="186" spans="2:7">
      <c r="B186" s="25"/>
      <c r="C186" s="49"/>
      <c r="D186" s="49">
        <v>4325</v>
      </c>
      <c r="E186" s="21" t="s">
        <v>318</v>
      </c>
      <c r="F186" s="22" t="s">
        <v>319</v>
      </c>
      <c r="G186" s="52" t="str">
        <f t="shared" si="2"/>
        <v>Transferi budžetu države</v>
      </c>
    </row>
    <row r="187" spans="2:7">
      <c r="B187" s="25"/>
      <c r="C187" s="49"/>
      <c r="D187" s="49">
        <v>4326</v>
      </c>
      <c r="E187" s="21" t="s">
        <v>320</v>
      </c>
      <c r="F187" s="22" t="s">
        <v>321</v>
      </c>
      <c r="G187" s="52" t="str">
        <f t="shared" si="2"/>
        <v>Transferi javnim preduzećima</v>
      </c>
    </row>
    <row r="188" spans="2:7">
      <c r="B188" s="14" t="s">
        <v>94</v>
      </c>
      <c r="C188" s="46"/>
      <c r="D188" s="44">
        <v>44</v>
      </c>
      <c r="E188" s="18" t="s">
        <v>322</v>
      </c>
      <c r="F188" s="19" t="s">
        <v>323</v>
      </c>
      <c r="G188" s="52" t="str">
        <f t="shared" si="2"/>
        <v>Kapitalni izdaci</v>
      </c>
    </row>
    <row r="189" spans="2:7">
      <c r="B189" s="14"/>
      <c r="C189" s="49"/>
      <c r="D189" s="49">
        <v>4411</v>
      </c>
      <c r="E189" s="21" t="s">
        <v>324</v>
      </c>
      <c r="F189" s="22" t="s">
        <v>325</v>
      </c>
      <c r="G189" s="52" t="str">
        <f t="shared" si="2"/>
        <v>Izdaci za infrastrukturu opšeg značaja</v>
      </c>
    </row>
    <row r="190" spans="2:7">
      <c r="B190" s="25"/>
      <c r="C190" s="49"/>
      <c r="D190" s="49">
        <v>4412</v>
      </c>
      <c r="E190" s="21" t="s">
        <v>326</v>
      </c>
      <c r="F190" s="22" t="s">
        <v>327</v>
      </c>
      <c r="G190" s="52" t="str">
        <f t="shared" si="2"/>
        <v>Izdaci za lokalnu infrastrukturu</v>
      </c>
    </row>
    <row r="191" spans="2:7">
      <c r="B191" s="25"/>
      <c r="C191" s="49"/>
      <c r="D191" s="49">
        <v>4413</v>
      </c>
      <c r="E191" s="21" t="s">
        <v>328</v>
      </c>
      <c r="F191" s="22" t="s">
        <v>329</v>
      </c>
      <c r="G191" s="52" t="str">
        <f t="shared" si="2"/>
        <v>Izdaci za građevinske objekte</v>
      </c>
    </row>
    <row r="192" spans="2:7">
      <c r="B192" s="25"/>
      <c r="C192" s="49"/>
      <c r="D192" s="49">
        <v>4414</v>
      </c>
      <c r="E192" s="21" t="s">
        <v>330</v>
      </c>
      <c r="F192" s="22" t="s">
        <v>331</v>
      </c>
      <c r="G192" s="52" t="str">
        <f t="shared" si="2"/>
        <v>Izdaci za uređenje zemljišta</v>
      </c>
    </row>
    <row r="193" spans="2:7">
      <c r="B193" s="25"/>
      <c r="C193" s="49"/>
      <c r="D193" s="49">
        <v>4415</v>
      </c>
      <c r="E193" s="21" t="s">
        <v>332</v>
      </c>
      <c r="F193" s="22" t="s">
        <v>333</v>
      </c>
      <c r="G193" s="52" t="str">
        <f t="shared" si="2"/>
        <v>Izdaci za opremu</v>
      </c>
    </row>
    <row r="194" spans="2:7">
      <c r="B194" s="25"/>
      <c r="C194" s="49"/>
      <c r="D194" s="49">
        <v>4416</v>
      </c>
      <c r="E194" s="21" t="s">
        <v>334</v>
      </c>
      <c r="F194" s="22" t="s">
        <v>335</v>
      </c>
      <c r="G194" s="52" t="str">
        <f t="shared" si="2"/>
        <v>Izdaci za investiciono održavanje</v>
      </c>
    </row>
    <row r="195" spans="2:7">
      <c r="B195" s="25"/>
      <c r="C195" s="49"/>
      <c r="D195" s="49">
        <v>4417</v>
      </c>
      <c r="E195" s="21" t="s">
        <v>336</v>
      </c>
      <c r="F195" s="22" t="s">
        <v>337</v>
      </c>
      <c r="G195" s="52" t="str">
        <f t="shared" si="2"/>
        <v>Izdaci za zalihe</v>
      </c>
    </row>
    <row r="196" spans="2:7">
      <c r="B196" s="25"/>
      <c r="C196" s="49"/>
      <c r="D196" s="49">
        <v>4418</v>
      </c>
      <c r="E196" s="21" t="s">
        <v>338</v>
      </c>
      <c r="F196" s="22" t="s">
        <v>339</v>
      </c>
      <c r="G196" s="52" t="str">
        <f t="shared" si="2"/>
        <v>Izdaci za kupovinu hartija od vrijednosti</v>
      </c>
    </row>
    <row r="197" spans="2:7">
      <c r="B197" s="25"/>
      <c r="C197" s="49"/>
      <c r="D197" s="49">
        <v>4419</v>
      </c>
      <c r="E197" s="21" t="s">
        <v>340</v>
      </c>
      <c r="F197" s="22" t="s">
        <v>341</v>
      </c>
      <c r="G197" s="52" t="str">
        <f t="shared" si="2"/>
        <v>Ostali kapitalni izdaci</v>
      </c>
    </row>
    <row r="198" spans="2:7">
      <c r="B198" s="25"/>
      <c r="C198" s="44"/>
      <c r="D198" s="44">
        <v>45</v>
      </c>
      <c r="E198" s="15" t="s">
        <v>342</v>
      </c>
      <c r="F198" s="16" t="s">
        <v>343</v>
      </c>
      <c r="G198" s="52" t="str">
        <f t="shared" si="2"/>
        <v>Krediti i pozajmice</v>
      </c>
    </row>
    <row r="199" spans="2:7">
      <c r="B199" s="14" t="s">
        <v>94</v>
      </c>
      <c r="C199" s="46"/>
      <c r="D199" s="44">
        <v>451</v>
      </c>
      <c r="E199" s="18" t="s">
        <v>115</v>
      </c>
      <c r="F199" s="19" t="s">
        <v>343</v>
      </c>
      <c r="G199" s="52" t="str">
        <f t="shared" si="2"/>
        <v>Pozajmice i krediti</v>
      </c>
    </row>
    <row r="200" spans="2:7" ht="23.25">
      <c r="B200" s="14"/>
      <c r="C200" s="49"/>
      <c r="D200" s="49">
        <v>4511</v>
      </c>
      <c r="E200" s="21" t="s">
        <v>344</v>
      </c>
      <c r="F200" s="22" t="s">
        <v>345</v>
      </c>
      <c r="G200" s="52" t="str">
        <f t="shared" si="2"/>
        <v>Pozajmice i krediti nefinansijskim institucijama</v>
      </c>
    </row>
    <row r="201" spans="2:7">
      <c r="B201" s="25"/>
      <c r="C201" s="49"/>
      <c r="D201" s="49">
        <v>4512</v>
      </c>
      <c r="E201" s="21" t="s">
        <v>346</v>
      </c>
      <c r="F201" s="22" t="s">
        <v>347</v>
      </c>
      <c r="G201" s="52" t="str">
        <f t="shared" si="2"/>
        <v>Pozajmice i krediti finansijskim institucijama</v>
      </c>
    </row>
    <row r="202" spans="2:7">
      <c r="B202" s="25"/>
      <c r="C202" s="49"/>
      <c r="D202" s="49">
        <v>4513</v>
      </c>
      <c r="E202" s="21" t="s">
        <v>348</v>
      </c>
      <c r="F202" s="22" t="s">
        <v>349</v>
      </c>
      <c r="G202" s="52" t="str">
        <f t="shared" si="2"/>
        <v>Pozajmice i krediti pojedincima</v>
      </c>
    </row>
    <row r="203" spans="2:7" ht="23.25">
      <c r="B203" s="25"/>
      <c r="C203" s="49"/>
      <c r="D203" s="49">
        <v>4514</v>
      </c>
      <c r="E203" s="21" t="s">
        <v>350</v>
      </c>
      <c r="F203" s="22" t="s">
        <v>351</v>
      </c>
      <c r="G203" s="52" t="str">
        <f t="shared" si="2"/>
        <v>Pozajmice i krediti vanbudžetskim fondovima i opštinama</v>
      </c>
    </row>
    <row r="204" spans="2:7">
      <c r="B204" s="25"/>
      <c r="C204" s="49"/>
      <c r="D204" s="49">
        <v>4515</v>
      </c>
      <c r="E204" s="21" t="s">
        <v>352</v>
      </c>
      <c r="F204" s="22" t="s">
        <v>353</v>
      </c>
      <c r="G204" s="52" t="str">
        <f t="shared" si="2"/>
        <v>Ostale pozajmice i krediti</v>
      </c>
    </row>
    <row r="205" spans="2:7">
      <c r="B205" s="25"/>
      <c r="C205" s="44"/>
      <c r="D205" s="44">
        <v>46</v>
      </c>
      <c r="E205" s="15" t="s">
        <v>354</v>
      </c>
      <c r="F205" s="16" t="s">
        <v>355</v>
      </c>
      <c r="G205" s="52" t="str">
        <f t="shared" ref="G205:G278" si="3">+IF(ISBLANK(IF($B$2=1,E205,F205)),"",IF($B$2=1,E205,F205))</f>
        <v>Otplata dugova</v>
      </c>
    </row>
    <row r="206" spans="2:7">
      <c r="B206" s="14" t="s">
        <v>94</v>
      </c>
      <c r="C206" s="46"/>
      <c r="D206" s="44">
        <v>461</v>
      </c>
      <c r="E206" s="18" t="s">
        <v>356</v>
      </c>
      <c r="F206" s="19" t="s">
        <v>355</v>
      </c>
      <c r="G206" s="52" t="str">
        <f t="shared" si="3"/>
        <v>Otplata duga</v>
      </c>
    </row>
    <row r="207" spans="2:7" ht="23.25">
      <c r="B207" s="14"/>
      <c r="C207" s="49"/>
      <c r="D207" s="49">
        <v>4611</v>
      </c>
      <c r="E207" s="21" t="s">
        <v>357</v>
      </c>
      <c r="F207" s="22" t="s">
        <v>358</v>
      </c>
      <c r="G207" s="52" t="str">
        <f t="shared" si="3"/>
        <v>Otplata hartija od vrijednosti i kredita rezidentima</v>
      </c>
    </row>
    <row r="208" spans="2:7" ht="23.25">
      <c r="B208" s="25"/>
      <c r="C208" s="49"/>
      <c r="D208" s="49">
        <v>4612</v>
      </c>
      <c r="E208" s="21" t="s">
        <v>359</v>
      </c>
      <c r="F208" s="22" t="s">
        <v>360</v>
      </c>
      <c r="G208" s="52" t="str">
        <f t="shared" si="3"/>
        <v>Otplata hartija od vrijednosti i kredita nerezidentima</v>
      </c>
    </row>
    <row r="209" spans="2:7">
      <c r="B209" s="25"/>
      <c r="C209" s="46"/>
      <c r="D209" s="44">
        <v>462</v>
      </c>
      <c r="E209" s="18" t="s">
        <v>361</v>
      </c>
      <c r="F209" s="19" t="s">
        <v>362</v>
      </c>
      <c r="G209" s="52" t="str">
        <f t="shared" si="3"/>
        <v>Otplata garancija</v>
      </c>
    </row>
    <row r="210" spans="2:7">
      <c r="B210" s="14"/>
      <c r="C210" s="49"/>
      <c r="D210" s="49">
        <v>4621</v>
      </c>
      <c r="E210" s="21" t="s">
        <v>363</v>
      </c>
      <c r="F210" s="22" t="s">
        <v>364</v>
      </c>
      <c r="G210" s="52" t="str">
        <f t="shared" si="3"/>
        <v>Otplata garancija u zemlji</v>
      </c>
    </row>
    <row r="211" spans="2:7">
      <c r="B211" s="25"/>
      <c r="C211" s="49"/>
      <c r="D211" s="49">
        <v>4622</v>
      </c>
      <c r="E211" s="21" t="s">
        <v>365</v>
      </c>
      <c r="F211" s="22" t="s">
        <v>366</v>
      </c>
      <c r="G211" s="52" t="str">
        <f t="shared" si="3"/>
        <v>Otplata garancija u inostranstvu</v>
      </c>
    </row>
    <row r="212" spans="2:7">
      <c r="B212" s="25"/>
      <c r="C212" s="44">
        <v>463</v>
      </c>
      <c r="D212" s="44">
        <v>4630</v>
      </c>
      <c r="E212" s="18" t="s">
        <v>801</v>
      </c>
      <c r="F212" s="19" t="s">
        <v>802</v>
      </c>
      <c r="G212" s="52" t="str">
        <f t="shared" si="3"/>
        <v>Otplata obaveza iz prethodnog perioda</v>
      </c>
    </row>
    <row r="213" spans="2:7">
      <c r="B213" s="14"/>
      <c r="C213" s="44"/>
      <c r="D213" s="44">
        <v>47</v>
      </c>
      <c r="E213" s="28" t="s">
        <v>368</v>
      </c>
      <c r="F213" s="29" t="s">
        <v>369</v>
      </c>
      <c r="G213" s="52" t="str">
        <f t="shared" si="3"/>
        <v>Rezerve</v>
      </c>
    </row>
    <row r="214" spans="2:7">
      <c r="B214" s="14" t="s">
        <v>94</v>
      </c>
      <c r="C214" s="49">
        <v>471</v>
      </c>
      <c r="D214" s="49">
        <v>4710</v>
      </c>
      <c r="E214" s="30" t="s">
        <v>370</v>
      </c>
      <c r="F214" s="31" t="s">
        <v>371</v>
      </c>
      <c r="G214" s="52" t="str">
        <f t="shared" si="3"/>
        <v>Tekuća budžetska rezerva</v>
      </c>
    </row>
    <row r="215" spans="2:7">
      <c r="B215" s="25" t="s">
        <v>94</v>
      </c>
      <c r="C215" s="49">
        <v>472</v>
      </c>
      <c r="D215" s="49">
        <v>4720</v>
      </c>
      <c r="E215" s="30" t="s">
        <v>372</v>
      </c>
      <c r="F215" s="31" t="s">
        <v>373</v>
      </c>
      <c r="G215" s="52" t="str">
        <f t="shared" si="3"/>
        <v>Stalna budžetska rezerva</v>
      </c>
    </row>
    <row r="216" spans="2:7">
      <c r="B216" s="25"/>
      <c r="C216" s="49">
        <v>473</v>
      </c>
      <c r="D216" s="51">
        <v>4730</v>
      </c>
      <c r="E216" s="35" t="s">
        <v>374</v>
      </c>
      <c r="F216" s="36" t="s">
        <v>375</v>
      </c>
      <c r="G216" s="53" t="str">
        <f t="shared" si="3"/>
        <v>Ostale rezerve</v>
      </c>
    </row>
    <row r="217" spans="2:7">
      <c r="B217" s="25"/>
      <c r="C217" s="49"/>
      <c r="D217" s="88"/>
      <c r="E217" s="89"/>
      <c r="F217" s="90"/>
      <c r="G217" s="91"/>
    </row>
    <row r="218" spans="2:7">
      <c r="B218" s="25"/>
      <c r="C218" s="49"/>
      <c r="D218" s="49">
        <v>1000</v>
      </c>
      <c r="E218" s="30" t="s">
        <v>547</v>
      </c>
      <c r="F218" s="92" t="s">
        <v>548</v>
      </c>
      <c r="G218" s="52" t="str">
        <f t="shared" si="3"/>
        <v>Suficit / deficit</v>
      </c>
    </row>
    <row r="219" spans="2:7">
      <c r="B219" s="25"/>
      <c r="C219" s="49"/>
      <c r="D219" s="49">
        <v>1001</v>
      </c>
      <c r="E219" s="30" t="s">
        <v>799</v>
      </c>
      <c r="F219" s="92" t="s">
        <v>800</v>
      </c>
      <c r="G219" s="52" t="str">
        <f t="shared" si="3"/>
        <v>Primarni suficit/deficit</v>
      </c>
    </row>
    <row r="220" spans="2:7">
      <c r="B220" s="25"/>
      <c r="C220" s="49"/>
      <c r="D220" s="49"/>
      <c r="E220" s="30"/>
      <c r="F220" s="92" t="s">
        <v>94</v>
      </c>
      <c r="G220" s="52" t="str">
        <f t="shared" si="3"/>
        <v/>
      </c>
    </row>
    <row r="221" spans="2:7">
      <c r="B221" s="25"/>
      <c r="C221" s="49"/>
      <c r="D221" s="49">
        <v>1002</v>
      </c>
      <c r="E221" s="30" t="s">
        <v>545</v>
      </c>
      <c r="F221" s="92" t="s">
        <v>549</v>
      </c>
      <c r="G221" s="52" t="str">
        <f t="shared" si="3"/>
        <v>Nedostajuća sredstva</v>
      </c>
    </row>
    <row r="222" spans="2:7">
      <c r="B222" s="25"/>
      <c r="C222" s="49"/>
      <c r="D222" s="49">
        <v>1003</v>
      </c>
      <c r="E222" s="30" t="s">
        <v>546</v>
      </c>
      <c r="F222" s="92" t="s">
        <v>550</v>
      </c>
      <c r="G222" s="52" t="str">
        <f t="shared" si="3"/>
        <v>Finansiranje</v>
      </c>
    </row>
    <row r="223" spans="2:7">
      <c r="B223" s="25"/>
      <c r="C223" s="49"/>
      <c r="D223" s="49"/>
      <c r="E223" s="30"/>
      <c r="F223" s="92"/>
      <c r="G223" s="52" t="str">
        <f t="shared" si="3"/>
        <v/>
      </c>
    </row>
    <row r="224" spans="2:7">
      <c r="B224" s="25"/>
      <c r="C224" s="49"/>
      <c r="D224" s="49">
        <v>1004</v>
      </c>
      <c r="E224" s="30" t="s">
        <v>551</v>
      </c>
      <c r="F224" s="92" t="s">
        <v>552</v>
      </c>
      <c r="G224" s="52" t="str">
        <f t="shared" si="3"/>
        <v>Povećanje / smanjenje depozita</v>
      </c>
    </row>
    <row r="225" spans="2:7">
      <c r="B225" s="25"/>
      <c r="C225" s="49"/>
      <c r="D225" s="49"/>
      <c r="E225" s="30"/>
      <c r="F225" s="92"/>
    </row>
    <row r="226" spans="2:7">
      <c r="B226" s="25"/>
      <c r="C226" s="49"/>
      <c r="D226" s="49">
        <v>1005</v>
      </c>
      <c r="E226" s="30" t="s">
        <v>687</v>
      </c>
      <c r="F226" s="92" t="s">
        <v>688</v>
      </c>
      <c r="G226" s="52" t="str">
        <f t="shared" si="3"/>
        <v>Neto povećanje obaveza</v>
      </c>
    </row>
    <row r="227" spans="2:7">
      <c r="B227" s="25"/>
      <c r="C227" s="49"/>
      <c r="D227" s="51"/>
      <c r="E227" s="35"/>
      <c r="F227" s="36"/>
      <c r="G227" s="53"/>
    </row>
    <row r="228" spans="2:7">
      <c r="B228" s="25"/>
      <c r="C228" s="49"/>
      <c r="D228" s="39"/>
      <c r="E228" s="39"/>
      <c r="F228" s="39"/>
      <c r="G228" s="54" t="str">
        <f t="shared" si="3"/>
        <v/>
      </c>
    </row>
    <row r="229" spans="2:7">
      <c r="B229" s="13"/>
      <c r="C229" s="46"/>
      <c r="D229" s="46"/>
      <c r="E229" s="32"/>
      <c r="G229" s="52" t="str">
        <f t="shared" si="3"/>
        <v/>
      </c>
    </row>
    <row r="230" spans="2:7">
      <c r="C230" s="41" t="s">
        <v>418</v>
      </c>
      <c r="D230" s="49">
        <v>1</v>
      </c>
      <c r="E230" s="9" t="s">
        <v>376</v>
      </c>
      <c r="F230" s="10" t="s">
        <v>377</v>
      </c>
      <c r="G230" s="52" t="str">
        <f t="shared" si="3"/>
        <v>Januar</v>
      </c>
    </row>
    <row r="231" spans="2:7">
      <c r="C231" s="41" t="s">
        <v>423</v>
      </c>
      <c r="D231" s="49">
        <v>2</v>
      </c>
      <c r="E231" s="9" t="s">
        <v>378</v>
      </c>
      <c r="F231" s="10" t="s">
        <v>379</v>
      </c>
      <c r="G231" s="52" t="str">
        <f t="shared" si="3"/>
        <v>Februar</v>
      </c>
    </row>
    <row r="232" spans="2:7">
      <c r="C232" s="41" t="s">
        <v>424</v>
      </c>
      <c r="D232" s="49">
        <v>3</v>
      </c>
      <c r="E232" s="9" t="s">
        <v>380</v>
      </c>
      <c r="F232" s="10" t="s">
        <v>381</v>
      </c>
      <c r="G232" s="52" t="str">
        <f t="shared" si="3"/>
        <v>Mart</v>
      </c>
    </row>
    <row r="233" spans="2:7">
      <c r="D233" s="49">
        <v>4</v>
      </c>
      <c r="E233" s="9" t="s">
        <v>382</v>
      </c>
      <c r="F233" s="10" t="s">
        <v>382</v>
      </c>
      <c r="G233" s="52" t="str">
        <f t="shared" si="3"/>
        <v>April</v>
      </c>
    </row>
    <row r="234" spans="2:7">
      <c r="D234" s="49">
        <v>5</v>
      </c>
      <c r="E234" s="9" t="s">
        <v>383</v>
      </c>
      <c r="F234" s="10" t="s">
        <v>384</v>
      </c>
      <c r="G234" s="52" t="str">
        <f t="shared" si="3"/>
        <v>Maj</v>
      </c>
    </row>
    <row r="235" spans="2:7">
      <c r="D235" s="49">
        <v>6</v>
      </c>
      <c r="E235" s="9" t="s">
        <v>385</v>
      </c>
      <c r="F235" s="10" t="s">
        <v>386</v>
      </c>
      <c r="G235" s="52" t="str">
        <f t="shared" si="3"/>
        <v>Jun</v>
      </c>
    </row>
    <row r="236" spans="2:7">
      <c r="D236" s="49">
        <v>7</v>
      </c>
      <c r="E236" s="9" t="s">
        <v>387</v>
      </c>
      <c r="F236" s="10" t="s">
        <v>388</v>
      </c>
      <c r="G236" s="52" t="str">
        <f t="shared" si="3"/>
        <v>Jul</v>
      </c>
    </row>
    <row r="237" spans="2:7">
      <c r="D237" s="49">
        <v>8</v>
      </c>
      <c r="E237" s="9" t="s">
        <v>389</v>
      </c>
      <c r="F237" s="10" t="s">
        <v>390</v>
      </c>
      <c r="G237" s="52" t="str">
        <f t="shared" si="3"/>
        <v>Avgust</v>
      </c>
    </row>
    <row r="238" spans="2:7">
      <c r="D238" s="49">
        <v>9</v>
      </c>
      <c r="E238" s="9" t="s">
        <v>391</v>
      </c>
      <c r="F238" s="10" t="s">
        <v>392</v>
      </c>
      <c r="G238" s="52" t="str">
        <f t="shared" si="3"/>
        <v>Septembar</v>
      </c>
    </row>
    <row r="239" spans="2:7">
      <c r="D239" s="49">
        <v>10</v>
      </c>
      <c r="E239" s="9" t="s">
        <v>393</v>
      </c>
      <c r="F239" s="10" t="s">
        <v>394</v>
      </c>
      <c r="G239" s="52" t="str">
        <f t="shared" si="3"/>
        <v>Oktobar</v>
      </c>
    </row>
    <row r="240" spans="2:7">
      <c r="D240" s="49">
        <v>11</v>
      </c>
      <c r="E240" s="9" t="s">
        <v>395</v>
      </c>
      <c r="F240" s="10" t="s">
        <v>396</v>
      </c>
      <c r="G240" s="52" t="str">
        <f t="shared" si="3"/>
        <v>Novembar</v>
      </c>
    </row>
    <row r="241" spans="4:7">
      <c r="D241" s="49">
        <v>12</v>
      </c>
      <c r="E241" s="9" t="s">
        <v>397</v>
      </c>
      <c r="F241" s="10" t="s">
        <v>398</v>
      </c>
      <c r="G241" s="52" t="str">
        <f t="shared" si="3"/>
        <v>Decembar</v>
      </c>
    </row>
    <row r="242" spans="4:7">
      <c r="D242" s="49"/>
      <c r="E242" s="9"/>
      <c r="F242" s="10"/>
      <c r="G242" s="6"/>
    </row>
    <row r="243" spans="4:7">
      <c r="D243" s="49"/>
      <c r="E243" s="9"/>
      <c r="F243" s="10"/>
      <c r="G243" s="52" t="str">
        <f>+VLOOKUP($B$3,$D$230:$F$241,$B$2+1,FALSE)</f>
        <v>Februar</v>
      </c>
    </row>
    <row r="244" spans="4:7">
      <c r="D244" s="49"/>
      <c r="E244" s="9"/>
      <c r="F244" s="10"/>
      <c r="G244" s="52" t="str">
        <f>+CONCATENATE("Jan - ",LEFT(G243,3))</f>
        <v>Jan - Feb</v>
      </c>
    </row>
    <row r="245" spans="4:7">
      <c r="D245" s="49"/>
      <c r="E245" s="9"/>
      <c r="F245" s="10"/>
      <c r="G245" s="52" t="str">
        <f>+CONCATENATE("Jan - ",LEFT(G241,3))</f>
        <v>Jan - Dec</v>
      </c>
    </row>
    <row r="246" spans="4:7">
      <c r="D246" s="49"/>
      <c r="E246" s="9"/>
      <c r="F246" s="10"/>
    </row>
    <row r="247" spans="4:7">
      <c r="D247" s="46"/>
      <c r="E247" s="9" t="s">
        <v>421</v>
      </c>
      <c r="F247" s="10" t="s">
        <v>422</v>
      </c>
      <c r="G247" s="52" t="str">
        <f t="shared" si="3"/>
        <v>BDP</v>
      </c>
    </row>
    <row r="248" spans="4:7">
      <c r="D248" s="46"/>
      <c r="E248" s="9"/>
      <c r="F248" s="10"/>
      <c r="G248" s="52" t="str">
        <f>+CONCATENATE("% ",G247)</f>
        <v>% BDP</v>
      </c>
    </row>
    <row r="249" spans="4:7">
      <c r="D249" s="46"/>
      <c r="E249" s="9"/>
      <c r="F249" s="10"/>
    </row>
    <row r="250" spans="4:7">
      <c r="D250" s="46"/>
      <c r="E250" s="9" t="s">
        <v>556</v>
      </c>
      <c r="F250" s="10" t="s">
        <v>553</v>
      </c>
      <c r="G250" s="52" t="str">
        <f t="shared" si="3"/>
        <v>Ostvarenje budžeta</v>
      </c>
    </row>
    <row r="251" spans="4:7">
      <c r="D251" s="46"/>
      <c r="E251" s="9" t="s">
        <v>554</v>
      </c>
      <c r="F251" s="10" t="s">
        <v>555</v>
      </c>
      <c r="G251" s="52" t="str">
        <f t="shared" si="3"/>
        <v>Plan ostvarenja budžeta</v>
      </c>
    </row>
    <row r="252" spans="4:7">
      <c r="D252" s="46"/>
      <c r="E252" s="9" t="str">
        <f>+CONCATENATE("Analitika za period ",G243)</f>
        <v>Analitika za period Februar</v>
      </c>
      <c r="F252" s="10" t="str">
        <f>+CONCATENATE("Analytics for period ",G243)</f>
        <v>Analytics for period Februar</v>
      </c>
      <c r="G252" s="52" t="str">
        <f>+IF(ISBLANK(IF($B$2=1,E252,F252)),"",IF($B$2=1,E252,F252))</f>
        <v>Analitika za period Februar</v>
      </c>
    </row>
    <row r="253" spans="4:7">
      <c r="D253" s="46"/>
      <c r="E253" s="9" t="str">
        <f>+CONCATENATE("Analitika za period ",G244)</f>
        <v>Analitika za period Jan - Feb</v>
      </c>
      <c r="F253" s="10" t="str">
        <f>+CONCATENATE("Analytics for period ",G244)</f>
        <v>Analytics for period Jan - Feb</v>
      </c>
      <c r="G253" s="52" t="str">
        <f>+IF(ISBLANK(IF($B$2=1,E253,F253)),"",IF($B$2=1,E253,F253))</f>
        <v>Analitika za period Jan - Feb</v>
      </c>
    </row>
    <row r="254" spans="4:7">
      <c r="D254" s="39"/>
      <c r="E254" s="123"/>
      <c r="F254" s="124"/>
      <c r="G254" s="54"/>
    </row>
    <row r="255" spans="4:7">
      <c r="D255" s="46"/>
      <c r="E255" s="9"/>
      <c r="F255" s="10"/>
    </row>
    <row r="256" spans="4:7">
      <c r="D256" s="46"/>
      <c r="E256" s="9" t="s">
        <v>413</v>
      </c>
      <c r="F256" s="10" t="s">
        <v>413</v>
      </c>
      <c r="G256" s="52" t="str">
        <f t="shared" si="3"/>
        <v>Plan</v>
      </c>
    </row>
    <row r="257" spans="4:7">
      <c r="D257" s="46"/>
      <c r="E257" s="9" t="s">
        <v>414</v>
      </c>
      <c r="F257" s="10" t="s">
        <v>415</v>
      </c>
      <c r="G257" s="52" t="str">
        <f t="shared" si="3"/>
        <v>Ostvarenje</v>
      </c>
    </row>
    <row r="258" spans="4:7">
      <c r="D258" s="46"/>
      <c r="E258" s="9"/>
      <c r="F258" s="10"/>
    </row>
    <row r="259" spans="4:7">
      <c r="D259" s="46"/>
      <c r="E259" s="9" t="s">
        <v>679</v>
      </c>
      <c r="F259" s="10" t="s">
        <v>680</v>
      </c>
      <c r="G259" s="52" t="str">
        <f t="shared" si="3"/>
        <v>Odstupanje</v>
      </c>
    </row>
    <row r="260" spans="4:7">
      <c r="D260" s="46"/>
      <c r="E260" s="9"/>
      <c r="F260" s="10"/>
    </row>
    <row r="261" spans="4:7">
      <c r="D261" s="46"/>
      <c r="E261" s="9" t="s">
        <v>684</v>
      </c>
      <c r="F261" s="10" t="s">
        <v>685</v>
      </c>
      <c r="G261" s="52" t="str">
        <f t="shared" si="3"/>
        <v>Realizacija budžeta</v>
      </c>
    </row>
    <row r="262" spans="4:7">
      <c r="D262" s="46"/>
      <c r="E262" s="9"/>
      <c r="F262" s="10"/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3"/>
      <c r="E265" s="63"/>
      <c r="F265" s="64"/>
    </row>
    <row r="266" spans="4:7">
      <c r="D266" s="55"/>
      <c r="E266" s="37"/>
      <c r="F266" s="38"/>
      <c r="G266" s="54" t="str">
        <f t="shared" si="3"/>
        <v/>
      </c>
    </row>
    <row r="267" spans="4:7">
      <c r="G267" s="52" t="str">
        <f t="shared" si="3"/>
        <v/>
      </c>
    </row>
    <row r="268" spans="4:7">
      <c r="D268" s="41" t="s">
        <v>420</v>
      </c>
      <c r="E268" s="9" t="s">
        <v>399</v>
      </c>
      <c r="F268" s="10" t="s">
        <v>400</v>
      </c>
      <c r="G268" s="52" t="str">
        <f>+CONCATENATE(IF(ISBLANK(IF($B$2=1,E268,F268)),"",IF($B$2=1,E268,F268))," ",$G$243)</f>
        <v>Prihodi za mjesec Februar</v>
      </c>
    </row>
    <row r="269" spans="4:7">
      <c r="E269" s="9" t="s">
        <v>401</v>
      </c>
      <c r="F269" s="10" t="s">
        <v>402</v>
      </c>
      <c r="G269" s="52" t="str">
        <f>+CONCATENATE(IF(ISBLANK(IF($B$2=1,E269,F269)),"",IF($B$2=1,E269,F269))," ",$G$243)</f>
        <v>Rashodi za mjesec Februar</v>
      </c>
    </row>
    <row r="270" spans="4:7">
      <c r="E270" s="9" t="s">
        <v>725</v>
      </c>
      <c r="F270" s="10" t="s">
        <v>403</v>
      </c>
      <c r="G270" s="52" t="str">
        <f>+CONCATENATE(IF(ISBLANK(IF($B$2=1,E270,F270)),"",IF($B$2=1,E270,F270))," ",$G$243)</f>
        <v>Suficit/Deficit za mjesec Februar</v>
      </c>
    </row>
    <row r="272" spans="4:7">
      <c r="E272" s="9" t="s">
        <v>404</v>
      </c>
      <c r="F272" s="10" t="s">
        <v>407</v>
      </c>
      <c r="G272" s="52" t="str">
        <f>+CONCATENATE(IF(ISBLANK(IF($B$2=1,E272,F272)),"",IF($B$2=1,E272,F272))," ",$G$243)</f>
        <v>Prihodi za period Januar - Februar</v>
      </c>
    </row>
    <row r="273" spans="5:7">
      <c r="E273" s="9" t="s">
        <v>405</v>
      </c>
      <c r="F273" s="10" t="s">
        <v>408</v>
      </c>
      <c r="G273" s="52" t="str">
        <f>+CONCATENATE(IF(ISBLANK(IF($B$2=1,E273,F273)),"",IF($B$2=1,E273,F273))," ",$G$243)</f>
        <v>Rashodi za period Januar - Februar</v>
      </c>
    </row>
    <row r="274" spans="5:7">
      <c r="E274" s="9" t="s">
        <v>776</v>
      </c>
      <c r="F274" s="10" t="s">
        <v>777</v>
      </c>
      <c r="G274" s="52" t="str">
        <f>+CONCATENATE(IF(ISBLANK(IF($B$2=1,E274,F274)),"",IF($B$2=1,E274,F274))," ",$G$243)</f>
        <v>Suficit/Deficit za period Januar - Februar</v>
      </c>
    </row>
    <row r="276" spans="5:7">
      <c r="E276" s="9" t="s">
        <v>411</v>
      </c>
      <c r="F276" s="10" t="s">
        <v>412</v>
      </c>
      <c r="G276" s="52" t="str">
        <f t="shared" si="3"/>
        <v>Stanje javnog duga (% BDP)</v>
      </c>
    </row>
    <row r="278" spans="5:7">
      <c r="E278" s="9" t="s">
        <v>409</v>
      </c>
      <c r="F278" s="10" t="s">
        <v>410</v>
      </c>
      <c r="G278" s="52" t="str">
        <f t="shared" si="3"/>
        <v>Pregled</v>
      </c>
    </row>
    <row r="280" spans="5:7" ht="60">
      <c r="E280" s="258" t="s">
        <v>689</v>
      </c>
      <c r="F280" s="60" t="s">
        <v>690</v>
      </c>
      <c r="G280" s="61" t="str">
        <f>+IF(ISBLANK(IF($B$2=1,E280,F280)),"",IF($B$2=1,E280,F280))</f>
        <v>Kontakt:
e-mail: mf@mif.gov.me
tel/fax: 00 382 20 242 835</v>
      </c>
    </row>
    <row r="281" spans="5:7">
      <c r="E281" s="57"/>
    </row>
    <row r="282" spans="5:7">
      <c r="E282" s="58"/>
    </row>
    <row r="283" spans="5:7">
      <c r="E283" s="58"/>
    </row>
    <row r="284" spans="5:7">
      <c r="E284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Analitika - 2014</vt:lpstr>
      <vt:lpstr>Pregled</vt:lpstr>
      <vt:lpstr>Analitika - 2020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Milena Milovic</cp:lastModifiedBy>
  <cp:lastPrinted>2017-03-01T13:10:49Z</cp:lastPrinted>
  <dcterms:created xsi:type="dcterms:W3CDTF">2014-09-15T13:41:17Z</dcterms:created>
  <dcterms:modified xsi:type="dcterms:W3CDTF">2020-04-09T15:31:59Z</dcterms:modified>
</cp:coreProperties>
</file>